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8.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drawings/drawing9.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drawings/drawing10.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11.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drawings/drawing12.xml" ContentType="application/vnd.openxmlformats-officedocument.drawing+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xl/drawings/drawing13.xml" ContentType="application/vnd.openxmlformats-officedocument.drawing+xml"/>
  <Override PartName="/xl/comments11.xml" ContentType="application/vnd.openxmlformats-officedocument.spreadsheetml.comments+xml"/>
  <Override PartName="/xl/threadedComments/threadedComment11.xml" ContentType="application/vnd.ms-excel.threadedcomments+xml"/>
  <Override PartName="/xl/drawings/drawing14.xml" ContentType="application/vnd.openxmlformats-officedocument.drawing+xml"/>
  <Override PartName="/xl/comments12.xml" ContentType="application/vnd.openxmlformats-officedocument.spreadsheetml.comments+xml"/>
  <Override PartName="/xl/threadedComments/threadedComment12.xml" ContentType="application/vnd.ms-excel.threadedcomments+xml"/>
  <Override PartName="/xl/drawings/drawing15.xml" ContentType="application/vnd.openxmlformats-officedocument.drawing+xml"/>
  <Override PartName="/xl/drawings/drawing16.xml" ContentType="application/vnd.openxmlformats-officedocument.drawing+xml"/>
  <Override PartName="/xl/comments13.xml" ContentType="application/vnd.openxmlformats-officedocument.spreadsheetml.comments+xml"/>
  <Override PartName="/xl/threadedComments/threadedComment13.xml" ContentType="application/vnd.ms-excel.threadedcomments+xml"/>
  <Override PartName="/xl/comments14.xml" ContentType="application/vnd.openxmlformats-officedocument.spreadsheetml.comments+xml"/>
  <Override PartName="/xl/threadedComments/threadedComment1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codeName="ThisWorkbook" defaultThemeVersion="166925"/>
  <mc:AlternateContent xmlns:mc="http://schemas.openxmlformats.org/markup-compatibility/2006">
    <mc:Choice Requires="x15">
      <x15ac:absPath xmlns:x15ac="http://schemas.microsoft.com/office/spreadsheetml/2010/11/ac" url="/Volumes/Process Insights/AOI Pricing/"/>
    </mc:Choice>
  </mc:AlternateContent>
  <xr:revisionPtr revIDLastSave="0" documentId="13_ncr:1_{526F203D-B91C-7243-B996-FCC58FE1B79B}" xr6:coauthVersionLast="47" xr6:coauthVersionMax="47" xr10:uidLastSave="{00000000-0000-0000-0000-000000000000}"/>
  <workbookProtection workbookAlgorithmName="SHA-512" workbookHashValue="GgXlckhzdAXg1583RSEU19m5ZdZjZBxPRXPyFiwq/UdScR26oFvRxPfVDMwwl8ygfxp/+RvHZ8iyJXZSSUZmUg==" workbookSaltValue="2FkDfdBwyNOdilbcWV+QPg==" workbookSpinCount="100000" lockStructure="1"/>
  <bookViews>
    <workbookView xWindow="-7780" yWindow="-28180" windowWidth="51200" windowHeight="28180" tabRatio="777" xr2:uid="{43CB8A3C-163B-43B6-B9D4-3866ED8D2B83}"/>
  </bookViews>
  <sheets>
    <sheet name="Contents" sheetId="13" r:id="rId1"/>
    <sheet name="Process O2 Selector" sheetId="33" r:id="rId2"/>
    <sheet name="OXY-SEN" sheetId="17" r:id="rId3"/>
    <sheet name="1000" sheetId="21" r:id="rId4"/>
    <sheet name="1300" sheetId="18" r:id="rId5"/>
    <sheet name="2000" sheetId="8" r:id="rId6"/>
    <sheet name="2000 OD" sheetId="28" r:id="rId7"/>
    <sheet name="2500" sheetId="9" state="hidden" r:id="rId8"/>
    <sheet name="2500 EX" sheetId="25" state="hidden" r:id="rId9"/>
    <sheet name="2510" sheetId="10" state="hidden" r:id="rId10"/>
    <sheet name="2510 EX" sheetId="26" state="hidden" r:id="rId11"/>
    <sheet name="2520" sheetId="11" state="hidden" r:id="rId12"/>
    <sheet name="3000" sheetId="12" r:id="rId13"/>
    <sheet name="3500" sheetId="14" r:id="rId14"/>
    <sheet name="3500 EX" sheetId="23" state="hidden" r:id="rId15"/>
    <sheet name="3510" sheetId="15" r:id="rId16"/>
    <sheet name="3510 EX" sheetId="24" state="hidden" r:id="rId17"/>
    <sheet name="3520" sheetId="16" r:id="rId18"/>
    <sheet name="ZrO2" sheetId="19" r:id="rId19"/>
    <sheet name="Parts" sheetId="20" r:id="rId20"/>
    <sheet name="Product Configurator Specials" sheetId="22" state="hidden" r:id="rId21"/>
    <sheet name="Configurator Options" sheetId="30" state="hidden" r:id="rId22"/>
    <sheet name="PartsList" sheetId="34" state="hidden" r:id="rId23"/>
    <sheet name="CALCULATE" sheetId="29" state="hidden" r:id="rId24"/>
  </sheets>
  <definedNames>
    <definedName name="_xlnm._FilterDatabase" localSheetId="23" hidden="1">CALCULATE!$A$1:$AU$513</definedName>
    <definedName name="_xlnm._FilterDatabase" localSheetId="22" hidden="1">PartsList!$A$1:$A$844</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15" l="1" a="1"/>
  <c r="D60" i="15" s="1"/>
  <c r="D59" i="15" a="1"/>
  <c r="D59" i="15" s="1"/>
  <c r="D59" i="10" a="1"/>
  <c r="D59" i="10" s="1"/>
  <c r="D58" i="10" a="1"/>
  <c r="D58" i="10" s="1"/>
  <c r="R24" i="29"/>
  <c r="Q24" i="29"/>
  <c r="AC24" i="29" s="1"/>
  <c r="P24" i="29"/>
  <c r="AB24" i="29" s="1"/>
  <c r="O24" i="29"/>
  <c r="AA24" i="29" s="1"/>
  <c r="N24" i="29"/>
  <c r="Z24" i="29" s="1"/>
  <c r="M24" i="29"/>
  <c r="Y24" i="29" s="1"/>
  <c r="L24" i="29"/>
  <c r="X24" i="29" s="1"/>
  <c r="K24" i="29"/>
  <c r="W24" i="29" s="1"/>
  <c r="J24" i="29"/>
  <c r="I24" i="29"/>
  <c r="V24" i="29" s="1"/>
  <c r="H24" i="29"/>
  <c r="G24" i="29"/>
  <c r="F24" i="29"/>
  <c r="B24" i="29"/>
  <c r="I29" i="22"/>
  <c r="I24" i="22"/>
  <c r="I23" i="22"/>
  <c r="I21" i="22"/>
  <c r="I19" i="22"/>
  <c r="I16" i="22"/>
  <c r="I12" i="22"/>
  <c r="I9" i="22"/>
  <c r="I8" i="22"/>
  <c r="I7" i="22"/>
  <c r="I5" i="22"/>
  <c r="I4" i="22"/>
  <c r="I3" i="22"/>
  <c r="I2" i="22"/>
  <c r="J29" i="22"/>
  <c r="J24" i="22"/>
  <c r="J23" i="22"/>
  <c r="J21" i="22"/>
  <c r="J19" i="22"/>
  <c r="J16" i="22"/>
  <c r="J12" i="22"/>
  <c r="J9" i="22"/>
  <c r="J8" i="22"/>
  <c r="J7" i="22"/>
  <c r="J5" i="22"/>
  <c r="J4" i="22"/>
  <c r="J3" i="22"/>
  <c r="J2" i="22"/>
  <c r="F105" i="30"/>
  <c r="F104" i="30"/>
  <c r="F103" i="30"/>
  <c r="F102" i="30"/>
  <c r="F101" i="30"/>
  <c r="F100" i="30"/>
  <c r="F99" i="30"/>
  <c r="F98" i="30"/>
  <c r="F97" i="30"/>
  <c r="F96" i="30"/>
  <c r="F95" i="30"/>
  <c r="F94" i="30"/>
  <c r="F93" i="30"/>
  <c r="F92" i="30"/>
  <c r="B144" i="29"/>
  <c r="B143" i="29"/>
  <c r="B142" i="29"/>
  <c r="B141" i="29"/>
  <c r="B140" i="29"/>
  <c r="B139" i="29"/>
  <c r="B138" i="29"/>
  <c r="B137" i="29"/>
  <c r="B136" i="29"/>
  <c r="B135" i="29"/>
  <c r="B134" i="29"/>
  <c r="B133" i="29"/>
  <c r="B132" i="29"/>
  <c r="B131" i="29"/>
  <c r="B130" i="29"/>
  <c r="B129" i="29"/>
  <c r="B128" i="29"/>
  <c r="B127" i="29"/>
  <c r="B126" i="29"/>
  <c r="B125" i="29"/>
  <c r="B124" i="29"/>
  <c r="B123" i="29"/>
  <c r="B122" i="29"/>
  <c r="B121" i="29"/>
  <c r="B120" i="29"/>
  <c r="B119" i="29"/>
  <c r="B118" i="29"/>
  <c r="B117" i="29"/>
  <c r="B116" i="29"/>
  <c r="B115" i="29"/>
  <c r="B114" i="29"/>
  <c r="B113" i="29"/>
  <c r="B112" i="29"/>
  <c r="B111" i="29"/>
  <c r="B110" i="29"/>
  <c r="I22" i="22"/>
  <c r="I18" i="22"/>
  <c r="I13" i="22"/>
  <c r="I6" i="22"/>
  <c r="J22" i="22"/>
  <c r="J18" i="22"/>
  <c r="J13" i="22"/>
  <c r="J6" i="22"/>
  <c r="F91" i="30"/>
  <c r="F90" i="30"/>
  <c r="F89" i="30"/>
  <c r="F88" i="30"/>
  <c r="I28" i="22"/>
  <c r="I27" i="22"/>
  <c r="I26" i="22"/>
  <c r="I25" i="22"/>
  <c r="I20" i="22"/>
  <c r="I17" i="22"/>
  <c r="I15" i="22"/>
  <c r="I14" i="22"/>
  <c r="J28" i="22"/>
  <c r="J27" i="22"/>
  <c r="J26" i="22"/>
  <c r="J25" i="22"/>
  <c r="J20" i="22"/>
  <c r="J17" i="22"/>
  <c r="J15" i="22"/>
  <c r="J14" i="22"/>
  <c r="I11" i="22"/>
  <c r="J11" i="22"/>
  <c r="I10" i="22"/>
  <c r="J10" i="22"/>
  <c r="F87" i="30"/>
  <c r="E10" i="29"/>
  <c r="E9" i="29"/>
  <c r="E8" i="29"/>
  <c r="E7" i="29"/>
  <c r="E6" i="29"/>
  <c r="E5" i="29"/>
  <c r="E4" i="29"/>
  <c r="E3" i="29"/>
  <c r="E2" i="29"/>
  <c r="D123" i="34"/>
  <c r="D150" i="16"/>
  <c r="D149" i="16"/>
  <c r="D148" i="16"/>
  <c r="D147" i="16"/>
  <c r="D146" i="16"/>
  <c r="D145" i="16"/>
  <c r="D144" i="16"/>
  <c r="D143" i="16"/>
  <c r="D142" i="16"/>
  <c r="D141" i="16"/>
  <c r="D140" i="16"/>
  <c r="D138" i="16"/>
  <c r="D137" i="16"/>
  <c r="D135" i="16"/>
  <c r="D134" i="16"/>
  <c r="D133" i="16"/>
  <c r="D131" i="16"/>
  <c r="D130" i="16"/>
  <c r="D128" i="16"/>
  <c r="D126" i="16"/>
  <c r="D124" i="16"/>
  <c r="D122" i="16"/>
  <c r="D121" i="16"/>
  <c r="D119" i="16"/>
  <c r="D118" i="16"/>
  <c r="D117" i="16"/>
  <c r="D116" i="16"/>
  <c r="D115" i="16"/>
  <c r="D114" i="16"/>
  <c r="D113" i="16"/>
  <c r="D111" i="16"/>
  <c r="D149" i="15"/>
  <c r="D148" i="15"/>
  <c r="D147" i="15"/>
  <c r="D146" i="15"/>
  <c r="D144" i="15"/>
  <c r="D143" i="15"/>
  <c r="D142" i="15"/>
  <c r="D141" i="15"/>
  <c r="D139" i="15"/>
  <c r="D138" i="15"/>
  <c r="D137" i="15"/>
  <c r="D135" i="15"/>
  <c r="D134" i="15"/>
  <c r="D132" i="15"/>
  <c r="D131" i="15"/>
  <c r="D130" i="15"/>
  <c r="D129" i="15"/>
  <c r="D128" i="15"/>
  <c r="D127" i="15"/>
  <c r="D125" i="15"/>
  <c r="D123" i="15"/>
  <c r="D122" i="15"/>
  <c r="D120" i="15"/>
  <c r="D119" i="15"/>
  <c r="D118" i="15"/>
  <c r="D117" i="15"/>
  <c r="D116" i="15"/>
  <c r="D115" i="15"/>
  <c r="D114" i="15"/>
  <c r="D112" i="15"/>
  <c r="D145" i="14"/>
  <c r="D144" i="14"/>
  <c r="D143" i="14"/>
  <c r="D142" i="14"/>
  <c r="D141" i="14"/>
  <c r="D140" i="14"/>
  <c r="D139" i="14"/>
  <c r="D138" i="14"/>
  <c r="D137" i="14"/>
  <c r="D136" i="14"/>
  <c r="D135" i="14"/>
  <c r="D134" i="14"/>
  <c r="D133" i="14"/>
  <c r="D132" i="14"/>
  <c r="D130" i="14"/>
  <c r="D128" i="14"/>
  <c r="D127" i="14"/>
  <c r="D126" i="14"/>
  <c r="D124" i="14"/>
  <c r="D123" i="14"/>
  <c r="D121" i="14"/>
  <c r="D119" i="14"/>
  <c r="D118" i="14"/>
  <c r="D116" i="14"/>
  <c r="D115" i="14"/>
  <c r="D114" i="14"/>
  <c r="D113" i="14"/>
  <c r="D112" i="14"/>
  <c r="D111" i="14"/>
  <c r="D110" i="14"/>
  <c r="D108" i="14"/>
  <c r="D163" i="12"/>
  <c r="D162" i="12"/>
  <c r="D161" i="12"/>
  <c r="D160" i="12"/>
  <c r="D159" i="12"/>
  <c r="D158" i="12"/>
  <c r="D156" i="12"/>
  <c r="D155" i="12"/>
  <c r="D154" i="12"/>
  <c r="D153" i="12"/>
  <c r="D151" i="12"/>
  <c r="D150" i="12"/>
  <c r="D148" i="12"/>
  <c r="D147" i="12"/>
  <c r="D146" i="12"/>
  <c r="D145" i="12"/>
  <c r="D144" i="12"/>
  <c r="D143" i="12"/>
  <c r="D141" i="12"/>
  <c r="D140" i="12"/>
  <c r="D138" i="12"/>
  <c r="D137" i="12"/>
  <c r="D136" i="12"/>
  <c r="D135" i="12"/>
  <c r="D134" i="12"/>
  <c r="D133" i="12"/>
  <c r="D132" i="12"/>
  <c r="D130" i="12"/>
  <c r="D128" i="12"/>
  <c r="D126" i="12"/>
  <c r="D125" i="12"/>
  <c r="D123" i="12"/>
  <c r="D122" i="12"/>
  <c r="D121" i="12"/>
  <c r="D120" i="12"/>
  <c r="D119" i="12"/>
  <c r="D118" i="12"/>
  <c r="D117" i="12"/>
  <c r="D115" i="12"/>
  <c r="D114" i="12"/>
  <c r="D113" i="12"/>
  <c r="D111" i="12"/>
  <c r="E142" i="11"/>
  <c r="E141" i="11"/>
  <c r="E140" i="11"/>
  <c r="E133" i="11"/>
  <c r="E131" i="11"/>
  <c r="E129" i="11"/>
  <c r="E127" i="11"/>
  <c r="E125" i="11"/>
  <c r="E123" i="11"/>
  <c r="E120" i="11"/>
  <c r="E112" i="11"/>
  <c r="E111" i="11"/>
  <c r="D142" i="11"/>
  <c r="D141" i="11"/>
  <c r="D140" i="11"/>
  <c r="D139" i="11"/>
  <c r="D138" i="11"/>
  <c r="D137" i="11"/>
  <c r="D136" i="11"/>
  <c r="D135" i="11"/>
  <c r="D134" i="11"/>
  <c r="D132" i="11"/>
  <c r="D130" i="11"/>
  <c r="D128" i="11"/>
  <c r="D126" i="11"/>
  <c r="D124" i="11"/>
  <c r="D122" i="11"/>
  <c r="D121" i="11"/>
  <c r="D119" i="11"/>
  <c r="D118" i="11"/>
  <c r="D117" i="11"/>
  <c r="D116" i="11"/>
  <c r="D115" i="11"/>
  <c r="D114" i="11"/>
  <c r="D113" i="11"/>
  <c r="D111" i="11"/>
  <c r="E141" i="10"/>
  <c r="E140" i="10"/>
  <c r="E139" i="10"/>
  <c r="E137" i="10"/>
  <c r="E135" i="10"/>
  <c r="D141" i="10"/>
  <c r="D140" i="10"/>
  <c r="D139" i="10"/>
  <c r="D138" i="10"/>
  <c r="E133" i="10"/>
  <c r="E125" i="10"/>
  <c r="E123" i="10"/>
  <c r="E120" i="10"/>
  <c r="E112" i="10"/>
  <c r="E111" i="10"/>
  <c r="D136" i="10"/>
  <c r="D134" i="10"/>
  <c r="D132" i="10"/>
  <c r="D131" i="10"/>
  <c r="D130" i="10"/>
  <c r="D129" i="10"/>
  <c r="D128" i="10"/>
  <c r="D127" i="10"/>
  <c r="D126" i="10"/>
  <c r="D124" i="10"/>
  <c r="D122" i="10"/>
  <c r="D121" i="10"/>
  <c r="D119" i="10"/>
  <c r="D118" i="10"/>
  <c r="D117" i="10"/>
  <c r="D116" i="10"/>
  <c r="D115" i="10"/>
  <c r="D114" i="10"/>
  <c r="D113" i="10"/>
  <c r="D111" i="10"/>
  <c r="E150" i="9"/>
  <c r="E149" i="9"/>
  <c r="E148" i="9"/>
  <c r="E147" i="9"/>
  <c r="E146" i="9"/>
  <c r="E145" i="9"/>
  <c r="E144" i="9"/>
  <c r="E143" i="9"/>
  <c r="E142" i="9"/>
  <c r="E141" i="9"/>
  <c r="E140" i="9"/>
  <c r="E139" i="9"/>
  <c r="E138" i="9"/>
  <c r="E137" i="9"/>
  <c r="E136" i="9"/>
  <c r="E135" i="9"/>
  <c r="E134" i="9"/>
  <c r="E133" i="9"/>
  <c r="E132" i="9"/>
  <c r="E131" i="9"/>
  <c r="E130" i="9"/>
  <c r="E129" i="9"/>
  <c r="E128" i="9"/>
  <c r="E126" i="9"/>
  <c r="E124" i="9"/>
  <c r="E122" i="9"/>
  <c r="E120" i="9"/>
  <c r="E117" i="9"/>
  <c r="E109" i="9"/>
  <c r="E108" i="9"/>
  <c r="D150" i="9"/>
  <c r="D149" i="9"/>
  <c r="D148" i="9"/>
  <c r="D147" i="9"/>
  <c r="D146" i="9"/>
  <c r="D145" i="9"/>
  <c r="D144" i="9"/>
  <c r="D143" i="9"/>
  <c r="D142" i="9"/>
  <c r="D141" i="9"/>
  <c r="D140" i="9"/>
  <c r="D139" i="9"/>
  <c r="D138" i="9"/>
  <c r="D137" i="9"/>
  <c r="D136" i="9"/>
  <c r="D135" i="9"/>
  <c r="D134" i="9"/>
  <c r="D133" i="9"/>
  <c r="D132" i="9"/>
  <c r="D131" i="9"/>
  <c r="D130" i="9"/>
  <c r="D129" i="9"/>
  <c r="D128" i="9"/>
  <c r="D127" i="9"/>
  <c r="D125" i="9"/>
  <c r="D123" i="9"/>
  <c r="D121" i="9"/>
  <c r="D119" i="9"/>
  <c r="D118" i="9"/>
  <c r="D116" i="9"/>
  <c r="D115" i="9"/>
  <c r="D114" i="9"/>
  <c r="D113" i="9"/>
  <c r="D112" i="9"/>
  <c r="D111" i="9"/>
  <c r="D110" i="9"/>
  <c r="D108" i="9"/>
  <c r="L1" i="30"/>
  <c r="B1" i="13" s="1"/>
  <c r="D107" i="10" s="1"/>
  <c r="D143" i="28"/>
  <c r="D142" i="28"/>
  <c r="D141" i="28"/>
  <c r="D140" i="28"/>
  <c r="D139" i="28"/>
  <c r="D138" i="28"/>
  <c r="D137" i="28"/>
  <c r="D136" i="28"/>
  <c r="D135" i="28"/>
  <c r="D134" i="28"/>
  <c r="D133" i="28"/>
  <c r="D132" i="28"/>
  <c r="D131" i="28"/>
  <c r="D130" i="28"/>
  <c r="D129" i="28"/>
  <c r="D128" i="28"/>
  <c r="D127" i="28"/>
  <c r="D126" i="28"/>
  <c r="D125" i="28"/>
  <c r="D124" i="28"/>
  <c r="D123" i="28"/>
  <c r="D122" i="28"/>
  <c r="D121" i="28"/>
  <c r="D120" i="28"/>
  <c r="D119" i="28"/>
  <c r="D118" i="28"/>
  <c r="D117" i="28"/>
  <c r="D116" i="28"/>
  <c r="D115" i="28"/>
  <c r="D114" i="28"/>
  <c r="D113" i="28"/>
  <c r="D112" i="28"/>
  <c r="D111" i="28"/>
  <c r="D110" i="28"/>
  <c r="D109" i="28"/>
  <c r="D108" i="28"/>
  <c r="D107" i="28"/>
  <c r="D106" i="28"/>
  <c r="D116" i="8"/>
  <c r="D115" i="8"/>
  <c r="D155" i="8"/>
  <c r="D154" i="8"/>
  <c r="D153" i="8"/>
  <c r="D152" i="8"/>
  <c r="D151" i="8"/>
  <c r="D150" i="8"/>
  <c r="D149" i="8"/>
  <c r="D148" i="8"/>
  <c r="D147" i="8"/>
  <c r="D146" i="8"/>
  <c r="D144" i="8"/>
  <c r="D142" i="8"/>
  <c r="D140" i="8"/>
  <c r="D138" i="8"/>
  <c r="D137" i="8"/>
  <c r="D136" i="8"/>
  <c r="D135" i="8"/>
  <c r="D134" i="8"/>
  <c r="D133" i="8"/>
  <c r="D131" i="8"/>
  <c r="D129" i="8"/>
  <c r="D127" i="8"/>
  <c r="D126" i="8"/>
  <c r="D124" i="8"/>
  <c r="D123" i="8"/>
  <c r="D122" i="8"/>
  <c r="D121" i="8"/>
  <c r="D120" i="8"/>
  <c r="D119" i="8"/>
  <c r="D118" i="8"/>
  <c r="D114" i="8"/>
  <c r="D112" i="8"/>
  <c r="D107" i="11" l="1"/>
  <c r="E128" i="10"/>
  <c r="E131" i="10" l="1"/>
  <c r="E116" i="9"/>
  <c r="E119" i="11"/>
  <c r="E119" i="10"/>
  <c r="E126" i="11"/>
  <c r="E124" i="10"/>
  <c r="E121" i="9"/>
  <c r="E136" i="10"/>
  <c r="E132" i="11"/>
  <c r="E125" i="9"/>
  <c r="E134" i="10"/>
  <c r="E130" i="11"/>
  <c r="E123" i="9"/>
  <c r="E135" i="11"/>
  <c r="E136" i="11"/>
  <c r="E114" i="9"/>
  <c r="E117" i="11"/>
  <c r="E117" i="10"/>
  <c r="E126" i="10"/>
  <c r="E138" i="11"/>
  <c r="E132" i="10"/>
  <c r="E134" i="11"/>
  <c r="E127" i="10"/>
  <c r="E115" i="9"/>
  <c r="E118" i="11"/>
  <c r="E118" i="10"/>
  <c r="E121" i="11"/>
  <c r="E118" i="9"/>
  <c r="E121" i="10"/>
  <c r="E113" i="10"/>
  <c r="E110" i="9"/>
  <c r="E113" i="11"/>
  <c r="E129" i="10"/>
  <c r="E112" i="9"/>
  <c r="E115" i="10"/>
  <c r="E115" i="11"/>
  <c r="E113" i="9"/>
  <c r="E116" i="10"/>
  <c r="E116" i="11"/>
  <c r="E122" i="11"/>
  <c r="E119" i="9"/>
  <c r="E122" i="10"/>
  <c r="E128" i="11"/>
  <c r="E137" i="11"/>
  <c r="E111" i="9"/>
  <c r="E114" i="10"/>
  <c r="E114" i="11"/>
  <c r="E124" i="11"/>
  <c r="E130" i="10"/>
  <c r="E127" i="9"/>
  <c r="E139" i="11"/>
  <c r="E138" i="10"/>
  <c r="D200" i="34"/>
  <c r="D199" i="34"/>
  <c r="D198" i="34"/>
  <c r="D197" i="34"/>
  <c r="D196" i="34"/>
  <c r="D195" i="34"/>
  <c r="D194" i="34"/>
  <c r="D193" i="34"/>
  <c r="D192" i="34"/>
  <c r="D191" i="34"/>
  <c r="D190" i="34"/>
  <c r="D189" i="34"/>
  <c r="D188" i="34"/>
  <c r="D187" i="34"/>
  <c r="D186" i="34"/>
  <c r="D185" i="34"/>
  <c r="D184" i="34"/>
  <c r="D183" i="34"/>
  <c r="D182" i="34"/>
  <c r="D181" i="34"/>
  <c r="D180" i="34"/>
  <c r="D179" i="34"/>
  <c r="D178" i="34"/>
  <c r="D177" i="34"/>
  <c r="D176" i="34"/>
  <c r="D175" i="34"/>
  <c r="D174" i="34"/>
  <c r="D173" i="34"/>
  <c r="D172" i="34"/>
  <c r="D171" i="34"/>
  <c r="D170" i="34"/>
  <c r="D169" i="34"/>
  <c r="D168" i="34"/>
  <c r="D167" i="34"/>
  <c r="D166" i="34"/>
  <c r="D165" i="34"/>
  <c r="D164" i="34"/>
  <c r="D163" i="34"/>
  <c r="D162" i="34"/>
  <c r="D161" i="34"/>
  <c r="D160" i="34"/>
  <c r="D159" i="34"/>
  <c r="D158" i="34"/>
  <c r="D157" i="34"/>
  <c r="D156" i="34"/>
  <c r="D155" i="34"/>
  <c r="D154" i="34"/>
  <c r="D153" i="34"/>
  <c r="D152" i="34"/>
  <c r="D151" i="34"/>
  <c r="D150" i="34"/>
  <c r="D149" i="34"/>
  <c r="D148" i="34"/>
  <c r="D147" i="34"/>
  <c r="D146" i="34"/>
  <c r="D145" i="34"/>
  <c r="D144" i="34"/>
  <c r="D143" i="34"/>
  <c r="D142" i="34"/>
  <c r="D141" i="34"/>
  <c r="D140" i="34"/>
  <c r="D139" i="34"/>
  <c r="D138" i="34"/>
  <c r="D137" i="34"/>
  <c r="D136" i="34"/>
  <c r="D135" i="34"/>
  <c r="D134" i="34"/>
  <c r="D133" i="34"/>
  <c r="D132" i="34"/>
  <c r="D131" i="34"/>
  <c r="D130" i="34"/>
  <c r="D129" i="34"/>
  <c r="D128" i="34"/>
  <c r="D127" i="34"/>
  <c r="D126" i="34"/>
  <c r="D125" i="34"/>
  <c r="D124" i="34"/>
  <c r="D122" i="34"/>
  <c r="D121" i="34"/>
  <c r="D120" i="34"/>
  <c r="D119" i="34"/>
  <c r="D118" i="34"/>
  <c r="D117" i="34"/>
  <c r="D116" i="34"/>
  <c r="D115" i="34"/>
  <c r="D114" i="34"/>
  <c r="D113" i="34"/>
  <c r="D112" i="34"/>
  <c r="D111" i="34"/>
  <c r="D110" i="34"/>
  <c r="D109" i="34"/>
  <c r="D108" i="34"/>
  <c r="D107" i="34"/>
  <c r="D106" i="34"/>
  <c r="D105" i="34"/>
  <c r="D104" i="34"/>
  <c r="D103" i="34"/>
  <c r="D102" i="34"/>
  <c r="D101" i="34"/>
  <c r="D100" i="34"/>
  <c r="D99" i="34"/>
  <c r="D98" i="34"/>
  <c r="D97" i="34"/>
  <c r="D96" i="34"/>
  <c r="D95" i="34"/>
  <c r="D94" i="34"/>
  <c r="D93" i="34"/>
  <c r="D92" i="34"/>
  <c r="D91" i="34"/>
  <c r="D90" i="34"/>
  <c r="D89" i="34"/>
  <c r="D88" i="34"/>
  <c r="D87" i="34"/>
  <c r="D86" i="34"/>
  <c r="D85" i="34"/>
  <c r="D84" i="34"/>
  <c r="D83" i="34"/>
  <c r="D82" i="34"/>
  <c r="D81" i="34"/>
  <c r="D80" i="34"/>
  <c r="D79" i="34"/>
  <c r="D78" i="34"/>
  <c r="D77" i="34"/>
  <c r="D76" i="34"/>
  <c r="D75" i="34"/>
  <c r="D74" i="34"/>
  <c r="D73" i="34"/>
  <c r="D72" i="34"/>
  <c r="D71" i="34"/>
  <c r="D70" i="34"/>
  <c r="D69" i="34"/>
  <c r="D68" i="34"/>
  <c r="D67" i="34"/>
  <c r="D66" i="34"/>
  <c r="D65" i="34"/>
  <c r="D64" i="34"/>
  <c r="D63" i="34"/>
  <c r="D62" i="34"/>
  <c r="D61" i="34"/>
  <c r="D60" i="34"/>
  <c r="D59" i="34"/>
  <c r="D58" i="34"/>
  <c r="D57" i="34"/>
  <c r="D56" i="34"/>
  <c r="D55" i="34"/>
  <c r="D54" i="34"/>
  <c r="D53" i="34"/>
  <c r="D52" i="34"/>
  <c r="D51" i="34"/>
  <c r="D50" i="34"/>
  <c r="D49" i="34"/>
  <c r="D48" i="34"/>
  <c r="D47" i="34"/>
  <c r="D46" i="34"/>
  <c r="D45" i="34"/>
  <c r="D44" i="34"/>
  <c r="D43" i="34"/>
  <c r="D42" i="34"/>
  <c r="D41" i="34"/>
  <c r="D40" i="34"/>
  <c r="D39" i="34"/>
  <c r="D38" i="34"/>
  <c r="D37" i="34"/>
  <c r="D36" i="34"/>
  <c r="D35" i="34"/>
  <c r="D34" i="34"/>
  <c r="D33" i="34"/>
  <c r="D32" i="34"/>
  <c r="D31" i="34"/>
  <c r="D30" i="34"/>
  <c r="D29" i="34"/>
  <c r="D28" i="34"/>
  <c r="D27" i="34"/>
  <c r="D26" i="34"/>
  <c r="D25" i="34"/>
  <c r="D24" i="34"/>
  <c r="D23" i="34"/>
  <c r="D22" i="34"/>
  <c r="D21" i="34"/>
  <c r="D20" i="34"/>
  <c r="D19" i="34"/>
  <c r="D18" i="34"/>
  <c r="D17" i="34"/>
  <c r="D16" i="34"/>
  <c r="D15" i="34"/>
  <c r="D14" i="34"/>
  <c r="D13" i="34"/>
  <c r="D12" i="34"/>
  <c r="D11" i="34"/>
  <c r="D10" i="34"/>
  <c r="D9" i="34"/>
  <c r="D8" i="34"/>
  <c r="D7" i="34"/>
  <c r="D6" i="34"/>
  <c r="D5" i="34"/>
  <c r="D4" i="34"/>
  <c r="D3" i="34"/>
  <c r="D2" i="34"/>
  <c r="D244" i="34"/>
  <c r="D243" i="34"/>
  <c r="D242" i="34"/>
  <c r="D241" i="34"/>
  <c r="D240" i="34"/>
  <c r="D239" i="34"/>
  <c r="D238" i="34"/>
  <c r="D237" i="34"/>
  <c r="D236" i="34"/>
  <c r="D235" i="34"/>
  <c r="D234" i="34"/>
  <c r="D233" i="34"/>
  <c r="D232" i="34"/>
  <c r="D231" i="34"/>
  <c r="D230" i="34"/>
  <c r="D229" i="34"/>
  <c r="D228" i="34"/>
  <c r="D227" i="34"/>
  <c r="D226" i="34"/>
  <c r="D225" i="34"/>
  <c r="D224" i="34"/>
  <c r="D223" i="34"/>
  <c r="D222" i="34"/>
  <c r="D221" i="34"/>
  <c r="D220" i="34"/>
  <c r="D219" i="34"/>
  <c r="D218" i="34"/>
  <c r="D217" i="34"/>
  <c r="D216" i="34"/>
  <c r="D215" i="34"/>
  <c r="D214" i="34"/>
  <c r="D213" i="34"/>
  <c r="D212" i="34"/>
  <c r="D211" i="34"/>
  <c r="D210" i="34"/>
  <c r="D209" i="34"/>
  <c r="D208" i="34"/>
  <c r="D207" i="34"/>
  <c r="D206" i="34"/>
  <c r="D205" i="34"/>
  <c r="D204" i="34"/>
  <c r="D203" i="34"/>
  <c r="D202" i="34"/>
  <c r="D201" i="34"/>
  <c r="D144" i="30"/>
  <c r="F281" i="30"/>
  <c r="F280" i="30"/>
  <c r="F279" i="30"/>
  <c r="F278" i="30"/>
  <c r="F277" i="30"/>
  <c r="F276" i="30"/>
  <c r="F275" i="30"/>
  <c r="F274" i="30"/>
  <c r="F273" i="30"/>
  <c r="F272" i="30"/>
  <c r="F271" i="30"/>
  <c r="F270" i="30"/>
  <c r="F269" i="30"/>
  <c r="F268" i="30"/>
  <c r="F267" i="30"/>
  <c r="F266" i="30"/>
  <c r="F265" i="30"/>
  <c r="F264" i="30"/>
  <c r="F263" i="30"/>
  <c r="F262" i="30"/>
  <c r="F261" i="30"/>
  <c r="F260" i="30"/>
  <c r="F259" i="30"/>
  <c r="F258" i="30"/>
  <c r="F257" i="30"/>
  <c r="F256" i="30"/>
  <c r="F255" i="30"/>
  <c r="F254" i="30"/>
  <c r="F253" i="30"/>
  <c r="F252" i="30"/>
  <c r="F251" i="30"/>
  <c r="F250" i="30"/>
  <c r="F249" i="30"/>
  <c r="F248" i="30"/>
  <c r="F247" i="30"/>
  <c r="F246" i="30"/>
  <c r="F245" i="30"/>
  <c r="F244" i="30"/>
  <c r="F243" i="30"/>
  <c r="F242" i="30"/>
  <c r="F241" i="30"/>
  <c r="F240" i="30"/>
  <c r="F239" i="30"/>
  <c r="F238" i="30"/>
  <c r="F237" i="30"/>
  <c r="F236" i="30"/>
  <c r="F235" i="30"/>
  <c r="F234" i="30"/>
  <c r="F233" i="30"/>
  <c r="F232" i="30"/>
  <c r="F231" i="30"/>
  <c r="F230" i="30"/>
  <c r="F229" i="30"/>
  <c r="F228" i="30"/>
  <c r="F227" i="30"/>
  <c r="F226" i="30"/>
  <c r="F225" i="30"/>
  <c r="F224" i="30"/>
  <c r="F223" i="30"/>
  <c r="F222" i="30"/>
  <c r="F221" i="30"/>
  <c r="F220" i="30"/>
  <c r="F219" i="30"/>
  <c r="F218" i="30"/>
  <c r="F217" i="30"/>
  <c r="F216" i="30"/>
  <c r="F215" i="30"/>
  <c r="F214" i="30"/>
  <c r="F213" i="30"/>
  <c r="F212" i="30"/>
  <c r="F211" i="30"/>
  <c r="F210" i="30"/>
  <c r="F209" i="30"/>
  <c r="F208" i="30"/>
  <c r="F207" i="30"/>
  <c r="F206" i="30"/>
  <c r="F205" i="30"/>
  <c r="F204" i="30"/>
  <c r="F203" i="30"/>
  <c r="F202" i="30"/>
  <c r="F201" i="30"/>
  <c r="F200" i="30"/>
  <c r="F199" i="30"/>
  <c r="F198" i="30"/>
  <c r="F197" i="30"/>
  <c r="F196" i="30"/>
  <c r="F195" i="30"/>
  <c r="F194" i="30"/>
  <c r="F193" i="30"/>
  <c r="F192" i="30"/>
  <c r="F191" i="30"/>
  <c r="F190" i="30"/>
  <c r="F189" i="30"/>
  <c r="F188" i="30"/>
  <c r="F187" i="30"/>
  <c r="F186" i="30"/>
  <c r="F185" i="30"/>
  <c r="F184" i="30"/>
  <c r="F183" i="30"/>
  <c r="F182" i="30"/>
  <c r="F181" i="30"/>
  <c r="F180" i="30"/>
  <c r="F179" i="30"/>
  <c r="F178" i="30"/>
  <c r="F177" i="30"/>
  <c r="F176" i="30"/>
  <c r="F175" i="30"/>
  <c r="F174" i="30"/>
  <c r="F173" i="30"/>
  <c r="F172" i="30"/>
  <c r="F171" i="30"/>
  <c r="F170" i="30"/>
  <c r="F169" i="30"/>
  <c r="F168" i="30"/>
  <c r="F167" i="30"/>
  <c r="F166" i="30"/>
  <c r="F165" i="30"/>
  <c r="F164" i="30"/>
  <c r="F163" i="30"/>
  <c r="F162" i="30"/>
  <c r="F161" i="30"/>
  <c r="F160" i="30"/>
  <c r="F159" i="30"/>
  <c r="F158" i="30"/>
  <c r="F157" i="30"/>
  <c r="F156" i="30"/>
  <c r="F155" i="30"/>
  <c r="F154" i="30"/>
  <c r="F153" i="30"/>
  <c r="F152" i="30"/>
  <c r="F151" i="30"/>
  <c r="F150" i="30"/>
  <c r="F149" i="30"/>
  <c r="F148" i="30"/>
  <c r="F147" i="30"/>
  <c r="F146" i="30"/>
  <c r="F145" i="30"/>
  <c r="F138" i="30"/>
  <c r="F137" i="30"/>
  <c r="F136" i="30"/>
  <c r="F135" i="30"/>
  <c r="F134" i="30"/>
  <c r="F133" i="30"/>
  <c r="F132" i="30"/>
  <c r="F131" i="30"/>
  <c r="F130" i="30"/>
  <c r="F129" i="30"/>
  <c r="F128" i="30"/>
  <c r="F127" i="30"/>
  <c r="F126" i="30"/>
  <c r="F125" i="30"/>
  <c r="F124" i="30"/>
  <c r="F123" i="30"/>
  <c r="F122" i="30"/>
  <c r="F121" i="30"/>
  <c r="F120" i="30"/>
  <c r="F119" i="30"/>
  <c r="F118" i="30"/>
  <c r="F117" i="30"/>
  <c r="F116" i="30"/>
  <c r="F115" i="30"/>
  <c r="F114" i="30"/>
  <c r="F113" i="30"/>
  <c r="F112" i="30"/>
  <c r="F111" i="30"/>
  <c r="F110" i="30"/>
  <c r="F109" i="30"/>
  <c r="F108" i="30"/>
  <c r="F86" i="30"/>
  <c r="F85" i="30"/>
  <c r="F84" i="30"/>
  <c r="F82" i="30"/>
  <c r="F81" i="30"/>
  <c r="F80" i="30"/>
  <c r="F79" i="30"/>
  <c r="F78" i="30"/>
  <c r="F77" i="30"/>
  <c r="F76" i="30"/>
  <c r="F75" i="30"/>
  <c r="F74" i="30"/>
  <c r="F73" i="30"/>
  <c r="F72" i="30"/>
  <c r="F71" i="30"/>
  <c r="F70" i="30"/>
  <c r="F69" i="30"/>
  <c r="F68" i="30"/>
  <c r="F67" i="30"/>
  <c r="F66" i="30"/>
  <c r="F65" i="30"/>
  <c r="F64" i="30"/>
  <c r="F63" i="30"/>
  <c r="F62" i="30"/>
  <c r="F61" i="30"/>
  <c r="F60" i="30"/>
  <c r="F59" i="30"/>
  <c r="F58" i="30"/>
  <c r="F57" i="30"/>
  <c r="F56" i="30"/>
  <c r="F55" i="30"/>
  <c r="F54" i="30"/>
  <c r="F53" i="30"/>
  <c r="F52" i="30"/>
  <c r="F51" i="30"/>
  <c r="F50" i="30"/>
  <c r="F49" i="30"/>
  <c r="F48" i="30"/>
  <c r="F47" i="30"/>
  <c r="F46" i="30"/>
  <c r="F45" i="30"/>
  <c r="F44" i="30"/>
  <c r="F43" i="30"/>
  <c r="F42" i="30"/>
  <c r="F41" i="30"/>
  <c r="F40" i="30"/>
  <c r="F39" i="30"/>
  <c r="F38" i="30"/>
  <c r="F37" i="30"/>
  <c r="F36" i="30"/>
  <c r="F35" i="30"/>
  <c r="F34" i="30"/>
  <c r="F33" i="30"/>
  <c r="F32" i="30"/>
  <c r="F31" i="30"/>
  <c r="F30" i="30"/>
  <c r="F29" i="30"/>
  <c r="F28" i="30"/>
  <c r="F27" i="30"/>
  <c r="F26" i="30"/>
  <c r="F25" i="30"/>
  <c r="F24" i="30"/>
  <c r="F23" i="30"/>
  <c r="F22" i="30"/>
  <c r="F21" i="30"/>
  <c r="F20" i="30"/>
  <c r="F19" i="30"/>
  <c r="F18" i="30"/>
  <c r="F17" i="30"/>
  <c r="F16" i="30"/>
  <c r="F15" i="30"/>
  <c r="F14" i="30"/>
  <c r="F13" i="30"/>
  <c r="F12" i="30"/>
  <c r="F11" i="30"/>
  <c r="F10" i="30"/>
  <c r="F9" i="30"/>
  <c r="F8" i="30"/>
  <c r="F7" i="30"/>
  <c r="F6" i="30"/>
  <c r="F5" i="30"/>
  <c r="F4" i="30"/>
  <c r="F3" i="30"/>
  <c r="F2" i="30"/>
  <c r="C144" i="30"/>
  <c r="D143" i="30"/>
  <c r="G59" i="10" s="1"/>
  <c r="C143" i="30"/>
  <c r="E59" i="10" s="1"/>
  <c r="D142" i="30"/>
  <c r="C142" i="30"/>
  <c r="E58" i="10" s="1"/>
  <c r="D141" i="30"/>
  <c r="F141" i="30" s="1"/>
  <c r="C141" i="30"/>
  <c r="D140" i="30"/>
  <c r="F140" i="30" s="1"/>
  <c r="C140" i="30"/>
  <c r="D139" i="30"/>
  <c r="F139" i="30" s="1"/>
  <c r="C139" i="30"/>
  <c r="E56" i="11" s="1"/>
  <c r="E13" i="11"/>
  <c r="E12" i="11"/>
  <c r="G13" i="11"/>
  <c r="G12" i="11"/>
  <c r="E12" i="10"/>
  <c r="E11" i="10"/>
  <c r="G12" i="10"/>
  <c r="G11" i="10"/>
  <c r="E12" i="9"/>
  <c r="E11" i="9"/>
  <c r="G12" i="9"/>
  <c r="G11" i="9"/>
  <c r="E2" i="11"/>
  <c r="G2" i="11"/>
  <c r="E2" i="10"/>
  <c r="G2" i="10"/>
  <c r="E2" i="9"/>
  <c r="G2" i="9"/>
  <c r="F143" i="30" l="1"/>
  <c r="F144" i="30"/>
  <c r="E57" i="11"/>
  <c r="E58" i="11"/>
  <c r="E59" i="11"/>
  <c r="G56" i="9"/>
  <c r="G58" i="10"/>
  <c r="E55" i="10"/>
  <c r="G57" i="10"/>
  <c r="F142" i="30"/>
  <c r="G56" i="11"/>
  <c r="G57" i="11"/>
  <c r="G58" i="11"/>
  <c r="G59" i="11"/>
  <c r="G55" i="10"/>
  <c r="G57" i="9"/>
  <c r="G56" i="10"/>
  <c r="E56" i="9"/>
  <c r="E57" i="9"/>
  <c r="E56" i="10"/>
  <c r="E57" i="10"/>
  <c r="O21" i="33" a="1"/>
  <c r="O21" i="33" s="1"/>
  <c r="N21" i="33" a="1"/>
  <c r="N21" i="33" s="1"/>
  <c r="M21" i="33" a="1"/>
  <c r="M21" i="33" s="1"/>
  <c r="L21" i="33" a="1"/>
  <c r="L21" i="33" s="1"/>
  <c r="K21" i="33" a="1"/>
  <c r="K21" i="33" s="1"/>
  <c r="J21" i="33" a="1"/>
  <c r="J21" i="33" s="1"/>
  <c r="I21" i="33" a="1"/>
  <c r="I21" i="33" s="1"/>
  <c r="H21" i="33" a="1"/>
  <c r="H21" i="33" s="1"/>
  <c r="G21" i="33" a="1"/>
  <c r="G21" i="33" s="1"/>
  <c r="F21" i="33" a="1"/>
  <c r="F21" i="33" s="1"/>
  <c r="E21" i="33" a="1"/>
  <c r="E21" i="33" s="1"/>
  <c r="N19" i="33" a="1"/>
  <c r="N19" i="33" s="1"/>
  <c r="M19" i="33" a="1"/>
  <c r="M19" i="33" s="1"/>
  <c r="L19" i="33" a="1"/>
  <c r="L19" i="33" s="1"/>
  <c r="K19" i="33" a="1"/>
  <c r="K19" i="33" s="1"/>
  <c r="J19" i="33" a="1"/>
  <c r="J19" i="33" s="1"/>
  <c r="I19" i="33" a="1"/>
  <c r="I19" i="33" s="1"/>
  <c r="H19" i="33" a="1"/>
  <c r="H19" i="33" s="1"/>
  <c r="F19" i="33" a="1"/>
  <c r="F19" i="33" s="1"/>
  <c r="N17" i="33" a="1"/>
  <c r="N17" i="33" s="1"/>
  <c r="M17" i="33" a="1"/>
  <c r="M17" i="33" s="1"/>
  <c r="L17" i="33" a="1"/>
  <c r="L17" i="33" s="1"/>
  <c r="K17" i="33" a="1"/>
  <c r="K17" i="33" s="1"/>
  <c r="J17" i="33" a="1"/>
  <c r="J17" i="33" s="1"/>
  <c r="I17" i="33" a="1"/>
  <c r="I17" i="33" s="1"/>
  <c r="H17" i="33" a="1"/>
  <c r="H17" i="33" s="1"/>
  <c r="F17" i="33" a="1"/>
  <c r="F17" i="33" s="1"/>
  <c r="O17" i="33" a="1"/>
  <c r="O17" i="33" s="1"/>
  <c r="G15" i="33" a="1"/>
  <c r="G15" i="33" s="1"/>
  <c r="E15" i="33" a="1"/>
  <c r="E15" i="33" s="1"/>
  <c r="G17" i="33" a="1"/>
  <c r="G17" i="33" s="1"/>
  <c r="E17" i="33" a="1"/>
  <c r="E17" i="33" s="1"/>
  <c r="O12" i="33" a="1"/>
  <c r="O12" i="33" s="1"/>
  <c r="M12" i="33" a="1"/>
  <c r="M12" i="33" s="1"/>
  <c r="K12" i="33" a="1"/>
  <c r="K12" i="33" s="1"/>
  <c r="I12" i="33" a="1"/>
  <c r="I12" i="33" s="1"/>
  <c r="G12" i="33" a="1"/>
  <c r="G12" i="33" s="1"/>
  <c r="F12" i="33" a="1"/>
  <c r="F12" i="33" s="1"/>
  <c r="E12" i="33" a="1"/>
  <c r="E12" i="33" s="1"/>
  <c r="N7" i="33" a="1"/>
  <c r="N7" i="33" s="1"/>
  <c r="M7" i="33" a="1"/>
  <c r="M7" i="33" s="1"/>
  <c r="L7" i="33" a="1"/>
  <c r="L7" i="33" s="1"/>
  <c r="K7" i="33" a="1"/>
  <c r="K7" i="33" s="1"/>
  <c r="J7" i="33" a="1"/>
  <c r="J7" i="33" s="1"/>
  <c r="I7" i="33" a="1"/>
  <c r="I7" i="33" s="1"/>
  <c r="H7" i="33" a="1"/>
  <c r="H7" i="33" s="1"/>
  <c r="G7" i="33" a="1"/>
  <c r="G7" i="33" s="1"/>
  <c r="F7" i="33" a="1"/>
  <c r="F7" i="33" s="1"/>
  <c r="O15" i="33" a="1"/>
  <c r="O15" i="33" s="1"/>
  <c r="N15" i="33" a="1"/>
  <c r="N15" i="33" s="1"/>
  <c r="M15" i="33" a="1"/>
  <c r="M15" i="33" s="1"/>
  <c r="K15" i="33" a="1"/>
  <c r="K15" i="33" s="1"/>
  <c r="J15" i="33" a="1"/>
  <c r="J15" i="33" s="1"/>
  <c r="I15" i="33" a="1"/>
  <c r="I15" i="33" s="1"/>
  <c r="F15" i="33" a="1"/>
  <c r="F15" i="33" s="1"/>
  <c r="G19" i="33" a="1"/>
  <c r="G19" i="33" s="1"/>
  <c r="E19" i="33" a="1"/>
  <c r="E19" i="33" s="1"/>
  <c r="L15" i="33" a="1"/>
  <c r="L15" i="33" s="1"/>
  <c r="H15" i="33" a="1"/>
  <c r="H15" i="33" s="1"/>
  <c r="E7" i="33" a="1"/>
  <c r="E7" i="33" s="1"/>
  <c r="O7" i="33" a="1"/>
  <c r="O7" i="33" s="1"/>
  <c r="O19" i="33" a="1"/>
  <c r="O19" i="33" s="1"/>
  <c r="N12" i="33" a="1"/>
  <c r="N12" i="33" s="1"/>
  <c r="L12" i="33" a="1"/>
  <c r="L12" i="33" s="1"/>
  <c r="J12" i="33" a="1"/>
  <c r="J12" i="33" s="1"/>
  <c r="H12" i="33" a="1"/>
  <c r="H12" i="33" s="1"/>
  <c r="L8" i="33"/>
  <c r="M8" i="33"/>
  <c r="N13" i="33"/>
  <c r="J13" i="33"/>
  <c r="O9" i="33"/>
  <c r="M9" i="33"/>
  <c r="L9" i="33"/>
  <c r="K9" i="33"/>
  <c r="I9" i="33"/>
  <c r="H9" i="33"/>
  <c r="G9" i="33"/>
  <c r="F9" i="33"/>
  <c r="E9" i="33"/>
  <c r="E5" i="33"/>
  <c r="F5" i="33"/>
  <c r="G5" i="33"/>
  <c r="H5" i="33"/>
  <c r="I5" i="33"/>
  <c r="J5" i="33"/>
  <c r="K5" i="33"/>
  <c r="L5" i="33"/>
  <c r="M5" i="33"/>
  <c r="N5" i="33"/>
  <c r="O5" i="33"/>
  <c r="E8" i="33"/>
  <c r="F8" i="33"/>
  <c r="G8" i="33"/>
  <c r="H8" i="33"/>
  <c r="I8" i="33"/>
  <c r="J8" i="33"/>
  <c r="K8" i="33"/>
  <c r="N8" i="33"/>
  <c r="O8" i="33"/>
  <c r="J9" i="33"/>
  <c r="N9" i="33"/>
  <c r="E10" i="33"/>
  <c r="F10" i="33"/>
  <c r="G10" i="33"/>
  <c r="H10" i="33"/>
  <c r="I10" i="33"/>
  <c r="J10" i="33"/>
  <c r="K10" i="33"/>
  <c r="L10" i="33"/>
  <c r="M10" i="33"/>
  <c r="N10" i="33"/>
  <c r="O10" i="33"/>
  <c r="E13" i="33"/>
  <c r="F13" i="33"/>
  <c r="G13" i="33"/>
  <c r="H13" i="33"/>
  <c r="I13" i="33"/>
  <c r="K13" i="33"/>
  <c r="L13" i="33"/>
  <c r="M13" i="33"/>
  <c r="O13" i="33"/>
  <c r="C104" i="16"/>
  <c r="C105" i="15"/>
  <c r="C101" i="14"/>
  <c r="C104" i="12"/>
  <c r="C104" i="11" l="1"/>
  <c r="C104" i="10"/>
  <c r="C101" i="9" l="1"/>
  <c r="C105" i="8"/>
  <c r="I63" i="8"/>
  <c r="C17" i="13"/>
  <c r="C34" i="13"/>
  <c r="I63" i="15"/>
  <c r="I62" i="16"/>
  <c r="A34" i="13" l="1"/>
  <c r="C30" i="13"/>
  <c r="A30" i="13"/>
  <c r="A26" i="13"/>
  <c r="A17" i="13"/>
  <c r="C9" i="13"/>
  <c r="A9" i="13"/>
  <c r="A5" i="13"/>
  <c r="C5" i="13"/>
  <c r="C13" i="18"/>
  <c r="B29" i="17" l="1"/>
  <c r="J98" i="12" l="1"/>
  <c r="J99" i="12"/>
  <c r="L62" i="11"/>
  <c r="J46" i="12" l="1"/>
  <c r="J53" i="12"/>
  <c r="J90" i="12"/>
  <c r="J89" i="12"/>
  <c r="I71" i="8" l="1"/>
  <c r="C116" i="29"/>
  <c r="C115" i="29"/>
  <c r="C114" i="29"/>
  <c r="C113" i="29"/>
  <c r="C112" i="29"/>
  <c r="C111" i="29"/>
  <c r="C110" i="29"/>
  <c r="C108" i="29"/>
  <c r="C107" i="29"/>
  <c r="C106" i="29"/>
  <c r="B108" i="29"/>
  <c r="B107" i="29"/>
  <c r="B106" i="29"/>
  <c r="C104" i="29"/>
  <c r="C103" i="29"/>
  <c r="C102" i="29"/>
  <c r="C101" i="29"/>
  <c r="B104" i="29"/>
  <c r="B103" i="29"/>
  <c r="B102" i="29"/>
  <c r="B101" i="29"/>
  <c r="C99" i="29"/>
  <c r="C98" i="29"/>
  <c r="C97" i="29"/>
  <c r="C96" i="29"/>
  <c r="C95" i="29"/>
  <c r="B99" i="29"/>
  <c r="B98" i="29"/>
  <c r="B97" i="29"/>
  <c r="B96" i="29"/>
  <c r="B95" i="29"/>
  <c r="C93" i="29"/>
  <c r="C92" i="29"/>
  <c r="C91" i="29"/>
  <c r="B93" i="29"/>
  <c r="B92" i="29"/>
  <c r="B91" i="29"/>
  <c r="C89" i="29"/>
  <c r="C88" i="29"/>
  <c r="C87" i="29"/>
  <c r="C86" i="29"/>
  <c r="C85" i="29"/>
  <c r="B89" i="29"/>
  <c r="B88" i="29"/>
  <c r="B87" i="29"/>
  <c r="B86" i="29"/>
  <c r="B85" i="29"/>
  <c r="C83" i="29"/>
  <c r="C82" i="29"/>
  <c r="C81" i="29"/>
  <c r="C80" i="29"/>
  <c r="B83" i="29"/>
  <c r="B82" i="29"/>
  <c r="B81" i="29"/>
  <c r="B80" i="29"/>
  <c r="C78" i="29" l="1"/>
  <c r="C77" i="29"/>
  <c r="C76" i="29"/>
  <c r="C75" i="29"/>
  <c r="C74" i="29"/>
  <c r="C73" i="29"/>
  <c r="C72" i="29"/>
  <c r="C71" i="29"/>
  <c r="C70" i="29"/>
  <c r="C69" i="29"/>
  <c r="C68" i="29"/>
  <c r="B78" i="29"/>
  <c r="B77" i="29"/>
  <c r="B76" i="29"/>
  <c r="B75" i="29"/>
  <c r="B74" i="29"/>
  <c r="B73" i="29"/>
  <c r="B72" i="29"/>
  <c r="B71" i="29"/>
  <c r="B70" i="29"/>
  <c r="B69" i="29"/>
  <c r="B68" i="29"/>
  <c r="F102" i="16"/>
  <c r="F101" i="16"/>
  <c r="F100" i="16"/>
  <c r="F99" i="16"/>
  <c r="F98" i="16"/>
  <c r="F97" i="16"/>
  <c r="F95" i="16"/>
  <c r="F94" i="16"/>
  <c r="F93" i="16"/>
  <c r="F92" i="16"/>
  <c r="F91" i="16"/>
  <c r="F90" i="16"/>
  <c r="F89" i="16"/>
  <c r="F88" i="16"/>
  <c r="F86" i="16"/>
  <c r="F85" i="16"/>
  <c r="F84" i="16"/>
  <c r="F83" i="16"/>
  <c r="F81" i="16"/>
  <c r="F80" i="16"/>
  <c r="F79" i="16"/>
  <c r="F78" i="16"/>
  <c r="F77" i="16"/>
  <c r="F76" i="16"/>
  <c r="F74" i="16"/>
  <c r="F73" i="16"/>
  <c r="F72" i="16"/>
  <c r="F71" i="16"/>
  <c r="F70" i="16"/>
  <c r="F69" i="16"/>
  <c r="F67" i="16"/>
  <c r="F66" i="16"/>
  <c r="F65" i="16"/>
  <c r="F64" i="16"/>
  <c r="F63" i="16"/>
  <c r="F62" i="16"/>
  <c r="F60" i="16"/>
  <c r="F54" i="16"/>
  <c r="F53" i="16"/>
  <c r="F52" i="16"/>
  <c r="F51" i="16"/>
  <c r="F50" i="16"/>
  <c r="F48" i="16"/>
  <c r="F47" i="16"/>
  <c r="F46" i="16"/>
  <c r="F45" i="16"/>
  <c r="F44" i="16"/>
  <c r="F43" i="16"/>
  <c r="F34" i="16"/>
  <c r="F33" i="16"/>
  <c r="F32" i="16"/>
  <c r="F31" i="16"/>
  <c r="F30" i="16"/>
  <c r="F29" i="16"/>
  <c r="F28" i="16"/>
  <c r="F27" i="16"/>
  <c r="I97" i="24"/>
  <c r="I96" i="24"/>
  <c r="I95" i="24"/>
  <c r="I94" i="24"/>
  <c r="I93" i="24"/>
  <c r="I92" i="24"/>
  <c r="G97" i="24"/>
  <c r="G96" i="24"/>
  <c r="G95" i="24"/>
  <c r="G94" i="24"/>
  <c r="G93" i="24"/>
  <c r="G92" i="24"/>
  <c r="E97" i="24"/>
  <c r="E96" i="24"/>
  <c r="E95" i="24"/>
  <c r="E94" i="24"/>
  <c r="E93" i="24"/>
  <c r="E92" i="24"/>
  <c r="I90" i="24"/>
  <c r="I89" i="24"/>
  <c r="I88" i="24"/>
  <c r="I87" i="24"/>
  <c r="I86" i="24"/>
  <c r="I85" i="24"/>
  <c r="I84" i="24"/>
  <c r="I83" i="24"/>
  <c r="G90" i="24"/>
  <c r="G89" i="24"/>
  <c r="G88" i="24"/>
  <c r="G87" i="24"/>
  <c r="G86" i="24"/>
  <c r="G85" i="24"/>
  <c r="G84" i="24"/>
  <c r="G83" i="24"/>
  <c r="E90" i="24"/>
  <c r="E89" i="24"/>
  <c r="E88" i="24"/>
  <c r="E87" i="24"/>
  <c r="E86" i="24"/>
  <c r="E85" i="24"/>
  <c r="E84" i="24"/>
  <c r="E83" i="24"/>
  <c r="I81" i="24"/>
  <c r="I80" i="24"/>
  <c r="I79" i="24"/>
  <c r="I78" i="24"/>
  <c r="G81" i="24"/>
  <c r="G80" i="24"/>
  <c r="G79" i="24"/>
  <c r="G78" i="24"/>
  <c r="E81" i="24"/>
  <c r="E80" i="24"/>
  <c r="E79" i="24"/>
  <c r="E78" i="24"/>
  <c r="I76" i="24"/>
  <c r="I75" i="24"/>
  <c r="I74" i="24"/>
  <c r="I73" i="24"/>
  <c r="I72" i="24"/>
  <c r="I71" i="24"/>
  <c r="G76" i="24"/>
  <c r="G75" i="24"/>
  <c r="G74" i="24"/>
  <c r="G73" i="24"/>
  <c r="G72" i="24"/>
  <c r="G71" i="24"/>
  <c r="E76" i="24"/>
  <c r="E75" i="24"/>
  <c r="E74" i="24"/>
  <c r="E73" i="24"/>
  <c r="E72" i="24"/>
  <c r="E71" i="24"/>
  <c r="I69" i="24"/>
  <c r="I68" i="24"/>
  <c r="I67" i="24"/>
  <c r="I66" i="24"/>
  <c r="I65" i="24"/>
  <c r="I64" i="24"/>
  <c r="G69" i="24"/>
  <c r="G68" i="24"/>
  <c r="G67" i="24"/>
  <c r="G66" i="24"/>
  <c r="G65" i="24"/>
  <c r="G64" i="24"/>
  <c r="E69" i="24"/>
  <c r="E68" i="24"/>
  <c r="E67" i="24"/>
  <c r="E66" i="24"/>
  <c r="E65" i="24"/>
  <c r="E64" i="24"/>
  <c r="I62" i="24"/>
  <c r="I61" i="24"/>
  <c r="I60" i="24"/>
  <c r="I59" i="24"/>
  <c r="I58" i="24"/>
  <c r="I57" i="24"/>
  <c r="G62" i="24"/>
  <c r="G61" i="24"/>
  <c r="G60" i="24"/>
  <c r="G59" i="24"/>
  <c r="G58" i="24"/>
  <c r="G57" i="24"/>
  <c r="E62" i="24"/>
  <c r="E61" i="24"/>
  <c r="E60" i="24"/>
  <c r="E59" i="24"/>
  <c r="E58" i="24"/>
  <c r="E57" i="24"/>
  <c r="I55" i="24"/>
  <c r="I54" i="24"/>
  <c r="I53" i="24"/>
  <c r="I52" i="24"/>
  <c r="I51" i="24"/>
  <c r="I50" i="24"/>
  <c r="G55" i="24"/>
  <c r="G54" i="24"/>
  <c r="G53" i="24"/>
  <c r="G52" i="24"/>
  <c r="G51" i="24"/>
  <c r="G50" i="24"/>
  <c r="E55" i="24"/>
  <c r="E54" i="24"/>
  <c r="E53" i="24"/>
  <c r="E52" i="24"/>
  <c r="E51" i="24"/>
  <c r="E50" i="24"/>
  <c r="I48" i="24"/>
  <c r="I47" i="24"/>
  <c r="I46" i="24"/>
  <c r="I45" i="24"/>
  <c r="I44" i="24"/>
  <c r="I43" i="24"/>
  <c r="G48" i="24"/>
  <c r="G47" i="24"/>
  <c r="G46" i="24"/>
  <c r="G45" i="24"/>
  <c r="G44" i="24"/>
  <c r="G43" i="24"/>
  <c r="E48" i="24"/>
  <c r="E47" i="24"/>
  <c r="E46" i="24"/>
  <c r="E45" i="24"/>
  <c r="E44" i="24"/>
  <c r="E43" i="24"/>
  <c r="I34" i="24"/>
  <c r="I33" i="24"/>
  <c r="I32" i="24"/>
  <c r="I31" i="24"/>
  <c r="I30" i="24"/>
  <c r="I29" i="24"/>
  <c r="I28" i="24"/>
  <c r="I27" i="24"/>
  <c r="G34" i="24"/>
  <c r="G33" i="24"/>
  <c r="G32" i="24"/>
  <c r="G31" i="24"/>
  <c r="G30" i="24"/>
  <c r="G29" i="24"/>
  <c r="G28" i="24"/>
  <c r="G27" i="24"/>
  <c r="E34" i="24"/>
  <c r="E33" i="24"/>
  <c r="E32" i="24"/>
  <c r="E31" i="24"/>
  <c r="E30" i="24"/>
  <c r="E29" i="24"/>
  <c r="E28" i="24"/>
  <c r="E27" i="24"/>
  <c r="F103" i="15"/>
  <c r="F102" i="15"/>
  <c r="F101" i="15"/>
  <c r="F100" i="15"/>
  <c r="F99" i="15"/>
  <c r="F98" i="15"/>
  <c r="F96" i="15"/>
  <c r="F95" i="15"/>
  <c r="F94" i="15"/>
  <c r="F93" i="15"/>
  <c r="F92" i="15"/>
  <c r="F91" i="15"/>
  <c r="F90" i="15"/>
  <c r="F89" i="15"/>
  <c r="F87" i="15"/>
  <c r="F86" i="15"/>
  <c r="F85" i="15"/>
  <c r="F84" i="15"/>
  <c r="F82" i="15"/>
  <c r="F81" i="15"/>
  <c r="F80" i="15"/>
  <c r="F79" i="15"/>
  <c r="F78" i="15"/>
  <c r="F77" i="15"/>
  <c r="F75" i="15"/>
  <c r="F74" i="15"/>
  <c r="F73" i="15"/>
  <c r="F72" i="15"/>
  <c r="F71" i="15"/>
  <c r="F70" i="15"/>
  <c r="F68" i="15"/>
  <c r="F67" i="15"/>
  <c r="F66" i="15"/>
  <c r="F65" i="15"/>
  <c r="F64" i="15"/>
  <c r="F63" i="15"/>
  <c r="F61" i="15"/>
  <c r="F54" i="15"/>
  <c r="F53" i="15"/>
  <c r="F52" i="15"/>
  <c r="F51" i="15"/>
  <c r="F50" i="15"/>
  <c r="F48" i="15"/>
  <c r="F47" i="15"/>
  <c r="F46" i="15"/>
  <c r="F45" i="15"/>
  <c r="F44" i="15"/>
  <c r="F43" i="15"/>
  <c r="F34" i="15"/>
  <c r="F33" i="15"/>
  <c r="F32" i="15"/>
  <c r="F31" i="15"/>
  <c r="F30" i="15"/>
  <c r="F29" i="15"/>
  <c r="F28" i="15"/>
  <c r="F27" i="15"/>
  <c r="I97" i="23"/>
  <c r="I96" i="23"/>
  <c r="I95" i="23"/>
  <c r="I94" i="23"/>
  <c r="I93" i="23"/>
  <c r="I92" i="23"/>
  <c r="G97" i="23"/>
  <c r="G96" i="23"/>
  <c r="G95" i="23"/>
  <c r="G94" i="23"/>
  <c r="G93" i="23"/>
  <c r="G92" i="23"/>
  <c r="E97" i="23"/>
  <c r="E96" i="23"/>
  <c r="E95" i="23"/>
  <c r="E94" i="23"/>
  <c r="E93" i="23"/>
  <c r="E92" i="23"/>
  <c r="I90" i="23"/>
  <c r="I89" i="23"/>
  <c r="I88" i="23"/>
  <c r="I87" i="23"/>
  <c r="I86" i="23"/>
  <c r="I85" i="23"/>
  <c r="I84" i="23"/>
  <c r="I83" i="23"/>
  <c r="G90" i="23"/>
  <c r="G89" i="23"/>
  <c r="G88" i="23"/>
  <c r="G87" i="23"/>
  <c r="G86" i="23"/>
  <c r="G85" i="23"/>
  <c r="G84" i="23"/>
  <c r="G83" i="23"/>
  <c r="E90" i="23"/>
  <c r="E89" i="23"/>
  <c r="E88" i="23"/>
  <c r="E87" i="23"/>
  <c r="E86" i="23"/>
  <c r="E85" i="23"/>
  <c r="E84" i="23"/>
  <c r="E83" i="23"/>
  <c r="I81" i="23"/>
  <c r="I80" i="23"/>
  <c r="I79" i="23"/>
  <c r="I78" i="23"/>
  <c r="G81" i="23"/>
  <c r="G80" i="23"/>
  <c r="G79" i="23"/>
  <c r="G78" i="23"/>
  <c r="E81" i="23"/>
  <c r="E80" i="23"/>
  <c r="E79" i="23"/>
  <c r="E78" i="23"/>
  <c r="I76" i="23"/>
  <c r="I75" i="23"/>
  <c r="I74" i="23"/>
  <c r="I73" i="23"/>
  <c r="I72" i="23"/>
  <c r="I71" i="23"/>
  <c r="G76" i="23"/>
  <c r="G75" i="23"/>
  <c r="G74" i="23"/>
  <c r="G73" i="23"/>
  <c r="G72" i="23"/>
  <c r="G71" i="23"/>
  <c r="E76" i="23"/>
  <c r="E75" i="23"/>
  <c r="E74" i="23"/>
  <c r="E73" i="23"/>
  <c r="E72" i="23"/>
  <c r="E71" i="23"/>
  <c r="I69" i="23"/>
  <c r="I68" i="23"/>
  <c r="I67" i="23"/>
  <c r="I66" i="23"/>
  <c r="I65" i="23"/>
  <c r="I64" i="23"/>
  <c r="G69" i="23"/>
  <c r="G68" i="23"/>
  <c r="G67" i="23"/>
  <c r="G66" i="23"/>
  <c r="G65" i="23"/>
  <c r="G64" i="23"/>
  <c r="E69" i="23"/>
  <c r="E68" i="23"/>
  <c r="E67" i="23"/>
  <c r="E66" i="23"/>
  <c r="E65" i="23"/>
  <c r="E64" i="23"/>
  <c r="I62" i="23"/>
  <c r="I61" i="23"/>
  <c r="I60" i="23"/>
  <c r="I59" i="23"/>
  <c r="I58" i="23"/>
  <c r="I57" i="23"/>
  <c r="G62" i="23"/>
  <c r="G61" i="23"/>
  <c r="G60" i="23"/>
  <c r="G59" i="23"/>
  <c r="G58" i="23"/>
  <c r="G57" i="23"/>
  <c r="E62" i="23"/>
  <c r="E61" i="23"/>
  <c r="E60" i="23"/>
  <c r="E59" i="23"/>
  <c r="E58" i="23"/>
  <c r="E57" i="23"/>
  <c r="I55" i="23"/>
  <c r="I54" i="23"/>
  <c r="I53" i="23"/>
  <c r="I52" i="23"/>
  <c r="I51" i="23"/>
  <c r="I50" i="23"/>
  <c r="G55" i="23"/>
  <c r="G54" i="23"/>
  <c r="G53" i="23"/>
  <c r="G52" i="23"/>
  <c r="G51" i="23"/>
  <c r="G50" i="23"/>
  <c r="E55" i="23"/>
  <c r="E54" i="23"/>
  <c r="E53" i="23"/>
  <c r="E52" i="23"/>
  <c r="E51" i="23"/>
  <c r="E50" i="23"/>
  <c r="I48" i="23"/>
  <c r="I47" i="23"/>
  <c r="I46" i="23"/>
  <c r="I45" i="23"/>
  <c r="I44" i="23"/>
  <c r="I43" i="23"/>
  <c r="G48" i="23"/>
  <c r="G47" i="23"/>
  <c r="G46" i="23"/>
  <c r="G45" i="23"/>
  <c r="G44" i="23"/>
  <c r="G43" i="23"/>
  <c r="E48" i="23"/>
  <c r="E47" i="23"/>
  <c r="E46" i="23"/>
  <c r="E45" i="23"/>
  <c r="E44" i="23"/>
  <c r="E43" i="23"/>
  <c r="I34" i="23"/>
  <c r="I33" i="23"/>
  <c r="I32" i="23"/>
  <c r="I31" i="23"/>
  <c r="I30" i="23"/>
  <c r="I29" i="23"/>
  <c r="I28" i="23"/>
  <c r="I27" i="23"/>
  <c r="G28" i="23"/>
  <c r="G34" i="23"/>
  <c r="G33" i="23"/>
  <c r="G32" i="23"/>
  <c r="G31" i="23"/>
  <c r="G30" i="23"/>
  <c r="G29" i="23"/>
  <c r="G27" i="23"/>
  <c r="E34" i="23"/>
  <c r="E33" i="23"/>
  <c r="E32" i="23"/>
  <c r="E31" i="23"/>
  <c r="E30" i="23"/>
  <c r="E29" i="23"/>
  <c r="E28" i="23"/>
  <c r="E27" i="23"/>
  <c r="F99" i="14"/>
  <c r="F98" i="14"/>
  <c r="F97" i="14"/>
  <c r="F96" i="14"/>
  <c r="F95" i="14"/>
  <c r="F94" i="14"/>
  <c r="F92" i="14"/>
  <c r="F91" i="14"/>
  <c r="F90" i="14"/>
  <c r="F89" i="14"/>
  <c r="F88" i="14"/>
  <c r="F87" i="14"/>
  <c r="F86" i="14"/>
  <c r="F85" i="14"/>
  <c r="F83" i="14"/>
  <c r="F82" i="14"/>
  <c r="F81" i="14"/>
  <c r="F80" i="14"/>
  <c r="F78" i="14"/>
  <c r="F77" i="14"/>
  <c r="F76" i="14"/>
  <c r="F75" i="14"/>
  <c r="F74" i="14"/>
  <c r="F73" i="14"/>
  <c r="F71" i="14"/>
  <c r="F70" i="14"/>
  <c r="F69" i="14"/>
  <c r="F68" i="14"/>
  <c r="F67" i="14"/>
  <c r="F66" i="14"/>
  <c r="F64" i="14"/>
  <c r="F63" i="14"/>
  <c r="F62" i="14"/>
  <c r="F61" i="14"/>
  <c r="F60" i="14"/>
  <c r="F59" i="14"/>
  <c r="F57" i="14"/>
  <c r="F54" i="14"/>
  <c r="F53" i="14"/>
  <c r="F52" i="14"/>
  <c r="F51" i="14"/>
  <c r="F50" i="14"/>
  <c r="F48" i="14"/>
  <c r="F47" i="14"/>
  <c r="F46" i="14"/>
  <c r="F45" i="14"/>
  <c r="F44" i="14"/>
  <c r="F43" i="14"/>
  <c r="F34" i="14"/>
  <c r="F33" i="14"/>
  <c r="F32" i="14"/>
  <c r="F31" i="14"/>
  <c r="F30" i="14"/>
  <c r="F29" i="14"/>
  <c r="F28" i="14"/>
  <c r="F27" i="14"/>
  <c r="F102" i="12"/>
  <c r="F101" i="12"/>
  <c r="F100" i="12"/>
  <c r="F99" i="12"/>
  <c r="F98" i="12"/>
  <c r="F97" i="12"/>
  <c r="F95" i="12"/>
  <c r="F94" i="12"/>
  <c r="F93" i="12"/>
  <c r="F92" i="12"/>
  <c r="F91" i="12"/>
  <c r="F90" i="12"/>
  <c r="F89" i="12"/>
  <c r="F88" i="12"/>
  <c r="F86" i="12"/>
  <c r="F85" i="12"/>
  <c r="F84" i="12"/>
  <c r="F83" i="12"/>
  <c r="F81" i="12"/>
  <c r="F80" i="12"/>
  <c r="F79" i="12"/>
  <c r="F78" i="12"/>
  <c r="F77" i="12"/>
  <c r="F76" i="12"/>
  <c r="F74" i="12"/>
  <c r="F73" i="12"/>
  <c r="F72" i="12"/>
  <c r="F71" i="12"/>
  <c r="F70" i="12"/>
  <c r="F69" i="12"/>
  <c r="F67" i="12"/>
  <c r="F66" i="12"/>
  <c r="F65" i="12"/>
  <c r="F64" i="12"/>
  <c r="F63" i="12"/>
  <c r="F62" i="12"/>
  <c r="F60" i="12"/>
  <c r="F54" i="12"/>
  <c r="F53" i="12"/>
  <c r="F52" i="12"/>
  <c r="F51" i="12"/>
  <c r="F50" i="12"/>
  <c r="F48" i="12"/>
  <c r="F47" i="12"/>
  <c r="F46" i="12"/>
  <c r="F45" i="12"/>
  <c r="F44" i="12"/>
  <c r="F43" i="12"/>
  <c r="F34" i="12"/>
  <c r="F33" i="12"/>
  <c r="F32" i="12"/>
  <c r="F31" i="12"/>
  <c r="F30" i="12"/>
  <c r="F29" i="12"/>
  <c r="F28" i="12"/>
  <c r="F27" i="12"/>
  <c r="I102" i="11"/>
  <c r="I101" i="11"/>
  <c r="I100" i="11"/>
  <c r="I99" i="11"/>
  <c r="I98" i="11"/>
  <c r="I97" i="11"/>
  <c r="G98" i="11"/>
  <c r="G102" i="11"/>
  <c r="G101" i="11"/>
  <c r="G100" i="11"/>
  <c r="G99" i="11"/>
  <c r="G97" i="11"/>
  <c r="E102" i="11"/>
  <c r="E101" i="11"/>
  <c r="E100" i="11"/>
  <c r="E99" i="11"/>
  <c r="E98" i="11"/>
  <c r="E97" i="11"/>
  <c r="I95" i="11"/>
  <c r="I94" i="11"/>
  <c r="I93" i="11"/>
  <c r="I92" i="11"/>
  <c r="I91" i="11"/>
  <c r="I90" i="11"/>
  <c r="I89" i="11"/>
  <c r="I88" i="11"/>
  <c r="G95" i="11"/>
  <c r="G94" i="11"/>
  <c r="G93" i="11"/>
  <c r="G92" i="11"/>
  <c r="G91" i="11"/>
  <c r="G90" i="11"/>
  <c r="G89" i="11"/>
  <c r="G88" i="11"/>
  <c r="E89" i="11"/>
  <c r="E95" i="11"/>
  <c r="E94" i="11"/>
  <c r="E93" i="11"/>
  <c r="E92" i="11"/>
  <c r="E91" i="11"/>
  <c r="E90" i="11"/>
  <c r="E88" i="11"/>
  <c r="I86" i="11"/>
  <c r="I85" i="11"/>
  <c r="I84" i="11"/>
  <c r="I83" i="11"/>
  <c r="G86" i="11"/>
  <c r="G85" i="11"/>
  <c r="G84" i="11"/>
  <c r="G83" i="11"/>
  <c r="E86" i="11"/>
  <c r="E85" i="11"/>
  <c r="E84" i="11"/>
  <c r="E83" i="11"/>
  <c r="I81" i="11"/>
  <c r="I80" i="11"/>
  <c r="I79" i="11"/>
  <c r="I78" i="11"/>
  <c r="I77" i="11"/>
  <c r="I76" i="11"/>
  <c r="G81" i="11"/>
  <c r="G80" i="11"/>
  <c r="G79" i="11"/>
  <c r="G78" i="11"/>
  <c r="G77" i="11"/>
  <c r="G76" i="11"/>
  <c r="E81" i="11"/>
  <c r="E80" i="11"/>
  <c r="E79" i="11"/>
  <c r="E78" i="11"/>
  <c r="E77" i="11"/>
  <c r="E76" i="11"/>
  <c r="I74" i="11"/>
  <c r="I73" i="11"/>
  <c r="I72" i="11"/>
  <c r="I71" i="11"/>
  <c r="I70" i="11"/>
  <c r="I69" i="11"/>
  <c r="G74" i="11"/>
  <c r="G73" i="11"/>
  <c r="G72" i="11"/>
  <c r="G71" i="11"/>
  <c r="G70" i="11"/>
  <c r="G69" i="11"/>
  <c r="E74" i="11"/>
  <c r="E73" i="11"/>
  <c r="E72" i="11"/>
  <c r="E71" i="11"/>
  <c r="E70" i="11"/>
  <c r="E69" i="11"/>
  <c r="I67" i="11"/>
  <c r="I66" i="11"/>
  <c r="I65" i="11"/>
  <c r="I64" i="11"/>
  <c r="I63" i="11"/>
  <c r="I62" i="11"/>
  <c r="G67" i="11"/>
  <c r="G66" i="11"/>
  <c r="G65" i="11"/>
  <c r="G64" i="11"/>
  <c r="G63" i="11"/>
  <c r="G62" i="11"/>
  <c r="E67" i="11"/>
  <c r="E66" i="11"/>
  <c r="E65" i="11"/>
  <c r="E64" i="11"/>
  <c r="E63" i="11"/>
  <c r="E62" i="11"/>
  <c r="I59" i="11"/>
  <c r="I54" i="11"/>
  <c r="I53" i="11"/>
  <c r="I52" i="11"/>
  <c r="I51" i="11"/>
  <c r="I50" i="11"/>
  <c r="G54" i="11"/>
  <c r="G53" i="11"/>
  <c r="G52" i="11"/>
  <c r="G51" i="11"/>
  <c r="G50" i="11"/>
  <c r="E54" i="11"/>
  <c r="E53" i="11"/>
  <c r="E52" i="11"/>
  <c r="E51" i="11"/>
  <c r="E50" i="11"/>
  <c r="I48" i="11"/>
  <c r="I47" i="11"/>
  <c r="I46" i="11"/>
  <c r="I45" i="11"/>
  <c r="I44" i="11"/>
  <c r="I43" i="11"/>
  <c r="G48" i="11"/>
  <c r="G47" i="11"/>
  <c r="G46" i="11"/>
  <c r="G45" i="11"/>
  <c r="G44" i="11"/>
  <c r="G43" i="11"/>
  <c r="E48" i="11"/>
  <c r="E47" i="11"/>
  <c r="E46" i="11"/>
  <c r="E45" i="11"/>
  <c r="E44" i="11"/>
  <c r="E43" i="11"/>
  <c r="I34" i="11"/>
  <c r="I33" i="11"/>
  <c r="I32" i="11"/>
  <c r="I31" i="11"/>
  <c r="I30" i="11"/>
  <c r="I29" i="11"/>
  <c r="I28" i="11"/>
  <c r="I27" i="11"/>
  <c r="G34" i="11"/>
  <c r="G33" i="11"/>
  <c r="G32" i="11"/>
  <c r="G31" i="11"/>
  <c r="G30" i="11"/>
  <c r="G29" i="11"/>
  <c r="G28" i="11"/>
  <c r="G27" i="11"/>
  <c r="E34" i="11"/>
  <c r="E33" i="11"/>
  <c r="E32" i="11"/>
  <c r="E31" i="11"/>
  <c r="E30" i="11"/>
  <c r="E29" i="11"/>
  <c r="E28" i="11"/>
  <c r="E27" i="11"/>
  <c r="I97" i="26"/>
  <c r="I96" i="26"/>
  <c r="I95" i="26"/>
  <c r="I94" i="26"/>
  <c r="I93" i="26"/>
  <c r="I92" i="26"/>
  <c r="G97" i="26"/>
  <c r="G96" i="26"/>
  <c r="G95" i="26"/>
  <c r="G94" i="26"/>
  <c r="G93" i="26"/>
  <c r="G92" i="26"/>
  <c r="E97" i="26"/>
  <c r="E96" i="26"/>
  <c r="E95" i="26"/>
  <c r="E94" i="26"/>
  <c r="E93" i="26"/>
  <c r="E92" i="26"/>
  <c r="I90" i="26"/>
  <c r="I89" i="26"/>
  <c r="I88" i="26"/>
  <c r="I87" i="26"/>
  <c r="I86" i="26"/>
  <c r="I85" i="26"/>
  <c r="I84" i="26"/>
  <c r="I83" i="26"/>
  <c r="G90" i="26"/>
  <c r="G89" i="26"/>
  <c r="G88" i="26"/>
  <c r="G87" i="26"/>
  <c r="G86" i="26"/>
  <c r="G85" i="26"/>
  <c r="G84" i="26"/>
  <c r="G83" i="26"/>
  <c r="E90" i="26"/>
  <c r="E89" i="26"/>
  <c r="E88" i="26"/>
  <c r="E87" i="26"/>
  <c r="E86" i="26"/>
  <c r="E85" i="26"/>
  <c r="E84" i="26"/>
  <c r="E83" i="26"/>
  <c r="I81" i="26"/>
  <c r="I80" i="26"/>
  <c r="I79" i="26"/>
  <c r="I78" i="26"/>
  <c r="G81" i="26"/>
  <c r="G80" i="26"/>
  <c r="G79" i="26"/>
  <c r="G78" i="26"/>
  <c r="E81" i="26"/>
  <c r="E80" i="26"/>
  <c r="E79" i="26"/>
  <c r="E78" i="26"/>
  <c r="I76" i="26"/>
  <c r="I75" i="26"/>
  <c r="I74" i="26"/>
  <c r="I73" i="26"/>
  <c r="I72" i="26"/>
  <c r="I71" i="26"/>
  <c r="G76" i="26"/>
  <c r="G75" i="26"/>
  <c r="G74" i="26"/>
  <c r="G73" i="26"/>
  <c r="G72" i="26"/>
  <c r="G71" i="26"/>
  <c r="E76" i="26"/>
  <c r="E75" i="26"/>
  <c r="E74" i="26"/>
  <c r="E73" i="26"/>
  <c r="E72" i="26"/>
  <c r="E71" i="26"/>
  <c r="I69" i="26"/>
  <c r="I68" i="26"/>
  <c r="I67" i="26"/>
  <c r="I66" i="26"/>
  <c r="I65" i="26"/>
  <c r="I64" i="26"/>
  <c r="G69" i="26"/>
  <c r="G68" i="26"/>
  <c r="G67" i="26"/>
  <c r="G66" i="26"/>
  <c r="G65" i="26"/>
  <c r="G64" i="26"/>
  <c r="E69" i="26"/>
  <c r="E68" i="26"/>
  <c r="E67" i="26"/>
  <c r="E66" i="26"/>
  <c r="E65" i="26"/>
  <c r="E64" i="26"/>
  <c r="I62" i="26"/>
  <c r="I61" i="26"/>
  <c r="I60" i="26"/>
  <c r="I59" i="26"/>
  <c r="I58" i="26"/>
  <c r="I57" i="26"/>
  <c r="G62" i="26"/>
  <c r="G61" i="26"/>
  <c r="G60" i="26"/>
  <c r="G59" i="26"/>
  <c r="G58" i="26"/>
  <c r="G57" i="26"/>
  <c r="E62" i="26"/>
  <c r="E61" i="26"/>
  <c r="E60" i="26"/>
  <c r="E59" i="26"/>
  <c r="E58" i="26"/>
  <c r="E57" i="26"/>
  <c r="I55" i="26"/>
  <c r="I54" i="26"/>
  <c r="I53" i="26"/>
  <c r="I52" i="26"/>
  <c r="I51" i="26"/>
  <c r="I50" i="26"/>
  <c r="G55" i="26"/>
  <c r="G54" i="26"/>
  <c r="G53" i="26"/>
  <c r="G52" i="26"/>
  <c r="G51" i="26"/>
  <c r="G50" i="26"/>
  <c r="E55" i="26"/>
  <c r="E54" i="26"/>
  <c r="E53" i="26"/>
  <c r="E52" i="26"/>
  <c r="E51" i="26"/>
  <c r="E50" i="26"/>
  <c r="I48" i="26"/>
  <c r="I47" i="26"/>
  <c r="I46" i="26"/>
  <c r="I45" i="26"/>
  <c r="I44" i="26"/>
  <c r="I43" i="26"/>
  <c r="G48" i="26"/>
  <c r="G47" i="26"/>
  <c r="G46" i="26"/>
  <c r="G45" i="26"/>
  <c r="G44" i="26"/>
  <c r="G43" i="26"/>
  <c r="E48" i="26"/>
  <c r="E47" i="26"/>
  <c r="E46" i="26"/>
  <c r="E45" i="26"/>
  <c r="E44" i="26"/>
  <c r="E43" i="26"/>
  <c r="I34" i="26"/>
  <c r="I33" i="26"/>
  <c r="I32" i="26"/>
  <c r="I31" i="26"/>
  <c r="I30" i="26"/>
  <c r="I29" i="26"/>
  <c r="I28" i="26"/>
  <c r="I27" i="26"/>
  <c r="G34" i="26"/>
  <c r="G33" i="26"/>
  <c r="G32" i="26"/>
  <c r="G31" i="26"/>
  <c r="G30" i="26"/>
  <c r="G29" i="26"/>
  <c r="G28" i="26"/>
  <c r="G27" i="26"/>
  <c r="E34" i="26"/>
  <c r="E33" i="26"/>
  <c r="E32" i="26"/>
  <c r="E31" i="26"/>
  <c r="E30" i="26"/>
  <c r="E29" i="26"/>
  <c r="E28" i="26"/>
  <c r="E27" i="26"/>
  <c r="I102" i="10"/>
  <c r="I101" i="10"/>
  <c r="I100" i="10"/>
  <c r="I99" i="10"/>
  <c r="I98" i="10"/>
  <c r="I97" i="10"/>
  <c r="G102" i="10"/>
  <c r="G101" i="10"/>
  <c r="G100" i="10"/>
  <c r="G99" i="10"/>
  <c r="G98" i="10"/>
  <c r="G97" i="10"/>
  <c r="E102" i="10"/>
  <c r="E101" i="10"/>
  <c r="E100" i="10"/>
  <c r="E99" i="10"/>
  <c r="E98" i="10"/>
  <c r="E97" i="10"/>
  <c r="I95" i="10"/>
  <c r="I94" i="10"/>
  <c r="I93" i="10"/>
  <c r="I92" i="10"/>
  <c r="I91" i="10"/>
  <c r="I90" i="10"/>
  <c r="I89" i="10"/>
  <c r="I88" i="10"/>
  <c r="G95" i="10"/>
  <c r="G94" i="10"/>
  <c r="G93" i="10"/>
  <c r="G92" i="10"/>
  <c r="G91" i="10"/>
  <c r="G90" i="10"/>
  <c r="G89" i="10"/>
  <c r="G88" i="10"/>
  <c r="E95" i="10"/>
  <c r="E94" i="10"/>
  <c r="E93" i="10"/>
  <c r="E92" i="10"/>
  <c r="E91" i="10"/>
  <c r="E90" i="10"/>
  <c r="E89" i="10"/>
  <c r="E88" i="10"/>
  <c r="I86" i="10"/>
  <c r="I85" i="10"/>
  <c r="I84" i="10"/>
  <c r="I83" i="10"/>
  <c r="G84" i="10"/>
  <c r="G86" i="10"/>
  <c r="G85" i="10"/>
  <c r="G83" i="10"/>
  <c r="E86" i="10"/>
  <c r="E85" i="10"/>
  <c r="E84" i="10"/>
  <c r="E83" i="10"/>
  <c r="I81" i="10"/>
  <c r="I80" i="10"/>
  <c r="I79" i="10"/>
  <c r="I78" i="10"/>
  <c r="I77" i="10"/>
  <c r="I76" i="10"/>
  <c r="G81" i="10"/>
  <c r="G80" i="10"/>
  <c r="G79" i="10"/>
  <c r="G78" i="10"/>
  <c r="G77" i="10"/>
  <c r="G76" i="10"/>
  <c r="E81" i="10"/>
  <c r="E80" i="10"/>
  <c r="E79" i="10"/>
  <c r="E78" i="10"/>
  <c r="E77" i="10"/>
  <c r="E76" i="10"/>
  <c r="I74" i="10"/>
  <c r="I73" i="10"/>
  <c r="I72" i="10"/>
  <c r="I71" i="10"/>
  <c r="I70" i="10"/>
  <c r="I69" i="10"/>
  <c r="G74" i="10"/>
  <c r="G73" i="10"/>
  <c r="G72" i="10"/>
  <c r="G71" i="10"/>
  <c r="G70" i="10"/>
  <c r="G69" i="10"/>
  <c r="E74" i="10"/>
  <c r="E73" i="10"/>
  <c r="E72" i="10"/>
  <c r="E71" i="10"/>
  <c r="E70" i="10"/>
  <c r="E69" i="10"/>
  <c r="I66" i="10"/>
  <c r="I65" i="10"/>
  <c r="I64" i="10"/>
  <c r="I63" i="10"/>
  <c r="I62" i="10"/>
  <c r="I61" i="10"/>
  <c r="G66" i="10"/>
  <c r="G65" i="10"/>
  <c r="G64" i="10"/>
  <c r="G63" i="10"/>
  <c r="G62" i="10"/>
  <c r="G61" i="10"/>
  <c r="E66" i="10"/>
  <c r="E65" i="10"/>
  <c r="E64" i="10"/>
  <c r="E63" i="10"/>
  <c r="E62" i="10"/>
  <c r="E61" i="10"/>
  <c r="I59" i="10"/>
  <c r="I53" i="10"/>
  <c r="I52" i="10"/>
  <c r="I51" i="10"/>
  <c r="I50" i="10"/>
  <c r="I49" i="10"/>
  <c r="G53" i="10"/>
  <c r="G52" i="10"/>
  <c r="G51" i="10"/>
  <c r="G50" i="10"/>
  <c r="G49" i="10"/>
  <c r="E53" i="10"/>
  <c r="E52" i="10"/>
  <c r="E51" i="10"/>
  <c r="E50" i="10"/>
  <c r="E49" i="10"/>
  <c r="I47" i="10"/>
  <c r="I46" i="10"/>
  <c r="I45" i="10"/>
  <c r="I44" i="10"/>
  <c r="I43" i="10"/>
  <c r="I42" i="10"/>
  <c r="G47" i="10"/>
  <c r="G46" i="10"/>
  <c r="G45" i="10"/>
  <c r="G44" i="10"/>
  <c r="G43" i="10"/>
  <c r="G42" i="10"/>
  <c r="E47" i="10"/>
  <c r="E46" i="10"/>
  <c r="E45" i="10"/>
  <c r="E44" i="10"/>
  <c r="E43" i="10"/>
  <c r="E42" i="10"/>
  <c r="I33" i="10"/>
  <c r="I32" i="10"/>
  <c r="I31" i="10"/>
  <c r="I30" i="10"/>
  <c r="I29" i="10"/>
  <c r="I28" i="10"/>
  <c r="I27" i="10"/>
  <c r="I26" i="10"/>
  <c r="G33" i="10"/>
  <c r="G32" i="10"/>
  <c r="G31" i="10"/>
  <c r="G30" i="10"/>
  <c r="G29" i="10"/>
  <c r="G28" i="10"/>
  <c r="G27" i="10"/>
  <c r="G26" i="10"/>
  <c r="E33" i="10"/>
  <c r="E32" i="10"/>
  <c r="E31" i="10"/>
  <c r="E30" i="10"/>
  <c r="E29" i="10"/>
  <c r="E28" i="10"/>
  <c r="E27" i="10"/>
  <c r="E26" i="10"/>
  <c r="I97" i="25"/>
  <c r="I96" i="25"/>
  <c r="I95" i="25"/>
  <c r="I94" i="25"/>
  <c r="I93" i="25"/>
  <c r="I92" i="25"/>
  <c r="G97" i="25"/>
  <c r="G96" i="25"/>
  <c r="G95" i="25"/>
  <c r="G94" i="25"/>
  <c r="G93" i="25"/>
  <c r="G92" i="25"/>
  <c r="E97" i="25"/>
  <c r="E96" i="25"/>
  <c r="E95" i="25"/>
  <c r="E94" i="25"/>
  <c r="E93" i="25"/>
  <c r="E92" i="25"/>
  <c r="I90" i="25"/>
  <c r="I89" i="25"/>
  <c r="I88" i="25"/>
  <c r="I87" i="25"/>
  <c r="I86" i="25"/>
  <c r="I85" i="25"/>
  <c r="I84" i="25"/>
  <c r="I83" i="25"/>
  <c r="G90" i="25"/>
  <c r="G89" i="25"/>
  <c r="G88" i="25"/>
  <c r="G87" i="25"/>
  <c r="G86" i="25"/>
  <c r="G85" i="25"/>
  <c r="G84" i="25"/>
  <c r="G83" i="25"/>
  <c r="E90" i="25"/>
  <c r="E89" i="25"/>
  <c r="E88" i="25"/>
  <c r="E87" i="25"/>
  <c r="E86" i="25"/>
  <c r="E85" i="25"/>
  <c r="E84" i="25"/>
  <c r="E83" i="25"/>
  <c r="I81" i="25"/>
  <c r="I80" i="25"/>
  <c r="I79" i="25"/>
  <c r="I78" i="25"/>
  <c r="G81" i="25"/>
  <c r="G80" i="25"/>
  <c r="G79" i="25"/>
  <c r="G78" i="25"/>
  <c r="E81" i="25"/>
  <c r="E80" i="25"/>
  <c r="E79" i="25"/>
  <c r="E78" i="25"/>
  <c r="I76" i="25"/>
  <c r="I75" i="25"/>
  <c r="I74" i="25"/>
  <c r="I73" i="25"/>
  <c r="I72" i="25"/>
  <c r="I71" i="25"/>
  <c r="G76" i="25"/>
  <c r="G75" i="25"/>
  <c r="G74" i="25"/>
  <c r="G73" i="25"/>
  <c r="G72" i="25"/>
  <c r="G71" i="25"/>
  <c r="E76" i="25"/>
  <c r="E75" i="25"/>
  <c r="E74" i="25"/>
  <c r="E73" i="25"/>
  <c r="E72" i="25"/>
  <c r="E71" i="25"/>
  <c r="I69" i="25"/>
  <c r="I68" i="25"/>
  <c r="I67" i="25"/>
  <c r="I66" i="25"/>
  <c r="I65" i="25"/>
  <c r="I64" i="25"/>
  <c r="G69" i="25"/>
  <c r="G68" i="25"/>
  <c r="G67" i="25"/>
  <c r="G66" i="25"/>
  <c r="G65" i="25"/>
  <c r="G64" i="25"/>
  <c r="E69" i="25"/>
  <c r="E68" i="25"/>
  <c r="E67" i="25"/>
  <c r="E66" i="25"/>
  <c r="E65" i="25"/>
  <c r="E64" i="25"/>
  <c r="I62" i="25"/>
  <c r="I61" i="25"/>
  <c r="I60" i="25"/>
  <c r="I59" i="25"/>
  <c r="I58" i="25"/>
  <c r="I57" i="25"/>
  <c r="G62" i="25"/>
  <c r="G61" i="25"/>
  <c r="G60" i="25"/>
  <c r="G59" i="25"/>
  <c r="G58" i="25"/>
  <c r="G57" i="25"/>
  <c r="E62" i="25"/>
  <c r="E61" i="25"/>
  <c r="E60" i="25"/>
  <c r="E59" i="25"/>
  <c r="E58" i="25"/>
  <c r="E57" i="25"/>
  <c r="I55" i="25"/>
  <c r="I54" i="25"/>
  <c r="I53" i="25"/>
  <c r="I52" i="25"/>
  <c r="I51" i="25"/>
  <c r="I50" i="25"/>
  <c r="G55" i="25"/>
  <c r="G54" i="25"/>
  <c r="G53" i="25"/>
  <c r="G52" i="25"/>
  <c r="G51" i="25"/>
  <c r="G50" i="25"/>
  <c r="E55" i="25"/>
  <c r="E54" i="25"/>
  <c r="E53" i="25"/>
  <c r="E52" i="25"/>
  <c r="E51" i="25"/>
  <c r="E50" i="25"/>
  <c r="I48" i="25"/>
  <c r="I47" i="25"/>
  <c r="I46" i="25"/>
  <c r="I45" i="25"/>
  <c r="I44" i="25"/>
  <c r="I43" i="25"/>
  <c r="G48" i="25"/>
  <c r="G47" i="25"/>
  <c r="G46" i="25"/>
  <c r="G45" i="25"/>
  <c r="G44" i="25"/>
  <c r="G43" i="25"/>
  <c r="E48" i="25"/>
  <c r="E47" i="25"/>
  <c r="E46" i="25"/>
  <c r="E45" i="25"/>
  <c r="E44" i="25"/>
  <c r="E43" i="25"/>
  <c r="I34" i="25"/>
  <c r="I33" i="25"/>
  <c r="I32" i="25"/>
  <c r="I31" i="25"/>
  <c r="I30" i="25"/>
  <c r="I29" i="25"/>
  <c r="I28" i="25"/>
  <c r="I27" i="25"/>
  <c r="G34" i="25"/>
  <c r="G33" i="25"/>
  <c r="G32" i="25"/>
  <c r="G31" i="25"/>
  <c r="G30" i="25"/>
  <c r="G29" i="25"/>
  <c r="G28" i="25"/>
  <c r="G27" i="25"/>
  <c r="E34" i="25"/>
  <c r="E33" i="25"/>
  <c r="E32" i="25"/>
  <c r="E31" i="25"/>
  <c r="E30" i="25"/>
  <c r="E29" i="25"/>
  <c r="E28" i="25"/>
  <c r="E27" i="25"/>
  <c r="I99" i="9"/>
  <c r="I98" i="9"/>
  <c r="I97" i="9"/>
  <c r="I96" i="9"/>
  <c r="I95" i="9"/>
  <c r="I94" i="9"/>
  <c r="G99" i="9"/>
  <c r="G98" i="9"/>
  <c r="G97" i="9"/>
  <c r="G96" i="9"/>
  <c r="G95" i="9"/>
  <c r="G94" i="9"/>
  <c r="E99" i="9"/>
  <c r="E98" i="9"/>
  <c r="E97" i="9"/>
  <c r="E96" i="9"/>
  <c r="E95" i="9"/>
  <c r="E94" i="9"/>
  <c r="I92" i="9"/>
  <c r="I91" i="9"/>
  <c r="I90" i="9"/>
  <c r="I89" i="9"/>
  <c r="I88" i="9"/>
  <c r="I87" i="9"/>
  <c r="I86" i="9"/>
  <c r="I85" i="9"/>
  <c r="G92" i="9"/>
  <c r="G91" i="9"/>
  <c r="G90" i="9"/>
  <c r="G89" i="9"/>
  <c r="G88" i="9"/>
  <c r="G87" i="9"/>
  <c r="G86" i="9"/>
  <c r="G85" i="9"/>
  <c r="E92" i="9"/>
  <c r="E91" i="9"/>
  <c r="E90" i="9"/>
  <c r="E89" i="9"/>
  <c r="E88" i="9"/>
  <c r="E87" i="9"/>
  <c r="E86" i="9"/>
  <c r="E85" i="9"/>
  <c r="I83" i="9"/>
  <c r="I82" i="9"/>
  <c r="I81" i="9"/>
  <c r="I80" i="9"/>
  <c r="G83" i="9"/>
  <c r="G82" i="9"/>
  <c r="G81" i="9"/>
  <c r="G80" i="9"/>
  <c r="E83" i="9"/>
  <c r="E82" i="9"/>
  <c r="E81" i="9"/>
  <c r="E80" i="9"/>
  <c r="I78" i="9"/>
  <c r="I77" i="9"/>
  <c r="I76" i="9"/>
  <c r="I75" i="9"/>
  <c r="I74" i="9"/>
  <c r="I73" i="9"/>
  <c r="G78" i="9"/>
  <c r="G77" i="9"/>
  <c r="G76" i="9"/>
  <c r="G75" i="9"/>
  <c r="G74" i="9"/>
  <c r="G73" i="9"/>
  <c r="E78" i="9"/>
  <c r="E77" i="9"/>
  <c r="E76" i="9"/>
  <c r="E75" i="9"/>
  <c r="E74" i="9"/>
  <c r="E73" i="9"/>
  <c r="I71" i="9"/>
  <c r="I70" i="9"/>
  <c r="I69" i="9"/>
  <c r="I68" i="9"/>
  <c r="I67" i="9"/>
  <c r="I66" i="9"/>
  <c r="G71" i="9"/>
  <c r="G70" i="9"/>
  <c r="G69" i="9"/>
  <c r="G68" i="9"/>
  <c r="G67" i="9"/>
  <c r="G66" i="9"/>
  <c r="E71" i="9"/>
  <c r="E70" i="9"/>
  <c r="E69" i="9"/>
  <c r="E68" i="9"/>
  <c r="E67" i="9"/>
  <c r="E66" i="9"/>
  <c r="I64" i="9"/>
  <c r="I63" i="9"/>
  <c r="I62" i="9"/>
  <c r="I61" i="9"/>
  <c r="I60" i="9"/>
  <c r="I59" i="9"/>
  <c r="G64" i="9"/>
  <c r="G63" i="9"/>
  <c r="G62" i="9"/>
  <c r="G61" i="9"/>
  <c r="G60" i="9"/>
  <c r="G59" i="9"/>
  <c r="E64" i="9"/>
  <c r="E63" i="9"/>
  <c r="E62" i="9"/>
  <c r="E61" i="9"/>
  <c r="E60" i="9"/>
  <c r="E59" i="9"/>
  <c r="I57" i="9"/>
  <c r="I54" i="9"/>
  <c r="I53" i="9"/>
  <c r="I52" i="9"/>
  <c r="I51" i="9"/>
  <c r="I50" i="9"/>
  <c r="G54" i="9"/>
  <c r="G53" i="9"/>
  <c r="G52" i="9"/>
  <c r="G51" i="9"/>
  <c r="G50" i="9"/>
  <c r="E54" i="9"/>
  <c r="E53" i="9"/>
  <c r="E52" i="9"/>
  <c r="E51" i="9"/>
  <c r="E50" i="9"/>
  <c r="I48" i="9"/>
  <c r="I47" i="9"/>
  <c r="I46" i="9"/>
  <c r="I45" i="9"/>
  <c r="I44" i="9"/>
  <c r="I43" i="9"/>
  <c r="G48" i="9"/>
  <c r="G47" i="9"/>
  <c r="G46" i="9"/>
  <c r="G45" i="9"/>
  <c r="G44" i="9"/>
  <c r="G43" i="9"/>
  <c r="E48" i="9"/>
  <c r="E47" i="9"/>
  <c r="E46" i="9"/>
  <c r="E45" i="9"/>
  <c r="E44" i="9"/>
  <c r="E43" i="9"/>
  <c r="I34" i="9"/>
  <c r="I33" i="9"/>
  <c r="I32" i="9"/>
  <c r="I31" i="9"/>
  <c r="I30" i="9"/>
  <c r="I29" i="9"/>
  <c r="I28" i="9"/>
  <c r="I27" i="9"/>
  <c r="G34" i="9"/>
  <c r="G33" i="9"/>
  <c r="G32" i="9"/>
  <c r="G31" i="9"/>
  <c r="G30" i="9"/>
  <c r="G29" i="9"/>
  <c r="G28" i="9"/>
  <c r="G27" i="9"/>
  <c r="E34" i="9"/>
  <c r="E33" i="9"/>
  <c r="E32" i="9"/>
  <c r="E31" i="9"/>
  <c r="E30" i="9"/>
  <c r="E29" i="9"/>
  <c r="E28" i="9"/>
  <c r="E27" i="9"/>
  <c r="F97" i="28"/>
  <c r="F96" i="28"/>
  <c r="F95" i="28"/>
  <c r="F94" i="28"/>
  <c r="F93" i="28"/>
  <c r="F92" i="28"/>
  <c r="F90" i="28"/>
  <c r="F89" i="28"/>
  <c r="F88" i="28"/>
  <c r="F87" i="28"/>
  <c r="F86" i="28"/>
  <c r="F85" i="28"/>
  <c r="F84" i="28"/>
  <c r="F83" i="28"/>
  <c r="F81" i="28"/>
  <c r="F80" i="28"/>
  <c r="F79" i="28"/>
  <c r="F78" i="28"/>
  <c r="F76" i="28"/>
  <c r="F75" i="28"/>
  <c r="F74" i="28"/>
  <c r="F73" i="28"/>
  <c r="F72" i="28"/>
  <c r="F71" i="28"/>
  <c r="F69" i="28"/>
  <c r="F68" i="28"/>
  <c r="F67" i="28"/>
  <c r="F66" i="28"/>
  <c r="F65" i="28"/>
  <c r="F64" i="28"/>
  <c r="F62" i="28"/>
  <c r="F61" i="28"/>
  <c r="F60" i="28"/>
  <c r="F59" i="28"/>
  <c r="F58" i="28"/>
  <c r="F57" i="28"/>
  <c r="F55" i="28"/>
  <c r="F54" i="28"/>
  <c r="F53" i="28"/>
  <c r="F52" i="28"/>
  <c r="F51" i="28"/>
  <c r="F50" i="28"/>
  <c r="F48" i="28"/>
  <c r="F47" i="28"/>
  <c r="F46" i="28"/>
  <c r="F45" i="28"/>
  <c r="F44" i="28"/>
  <c r="F43" i="28"/>
  <c r="F34" i="28"/>
  <c r="F33" i="28"/>
  <c r="F32" i="28"/>
  <c r="F31" i="28"/>
  <c r="F30" i="28"/>
  <c r="F29" i="28"/>
  <c r="F28" i="28"/>
  <c r="F27" i="28"/>
  <c r="F103" i="8"/>
  <c r="F102" i="8"/>
  <c r="F101" i="8"/>
  <c r="F100" i="8"/>
  <c r="F99" i="8"/>
  <c r="F98" i="8"/>
  <c r="F96" i="8"/>
  <c r="F95" i="8"/>
  <c r="F94" i="8"/>
  <c r="F93" i="8"/>
  <c r="F92" i="8"/>
  <c r="F91" i="8"/>
  <c r="F90" i="8"/>
  <c r="F89" i="8"/>
  <c r="F87" i="8"/>
  <c r="F86" i="8"/>
  <c r="F85" i="8"/>
  <c r="F84" i="8"/>
  <c r="F82" i="8"/>
  <c r="F81" i="8"/>
  <c r="F80" i="8"/>
  <c r="F79" i="8"/>
  <c r="F78" i="8"/>
  <c r="F77" i="8"/>
  <c r="F75" i="8"/>
  <c r="F74" i="8"/>
  <c r="F73" i="8"/>
  <c r="F72" i="8"/>
  <c r="F71" i="8"/>
  <c r="F70" i="8"/>
  <c r="F68" i="8"/>
  <c r="F67" i="8"/>
  <c r="F66" i="8"/>
  <c r="F65" i="8"/>
  <c r="F64" i="8"/>
  <c r="F63" i="8"/>
  <c r="F61" i="8"/>
  <c r="F54" i="8"/>
  <c r="F53" i="8"/>
  <c r="F52" i="8"/>
  <c r="F51" i="8"/>
  <c r="F50" i="8"/>
  <c r="F48" i="8"/>
  <c r="F47" i="8"/>
  <c r="F46" i="8"/>
  <c r="F45" i="8"/>
  <c r="F44" i="8"/>
  <c r="F43" i="8"/>
  <c r="F34" i="8" l="1"/>
  <c r="F33" i="8"/>
  <c r="F32" i="8"/>
  <c r="F31" i="8"/>
  <c r="F30" i="8"/>
  <c r="F29" i="8"/>
  <c r="F28" i="8"/>
  <c r="F27" i="8"/>
  <c r="H96" i="16" l="1"/>
  <c r="H87" i="16"/>
  <c r="H82" i="16"/>
  <c r="H75" i="16"/>
  <c r="H68" i="16"/>
  <c r="H61" i="16"/>
  <c r="H49" i="16"/>
  <c r="H42" i="16"/>
  <c r="H35" i="16"/>
  <c r="H26" i="16"/>
  <c r="H19" i="16"/>
  <c r="H6" i="16"/>
  <c r="J89" i="16"/>
  <c r="B103" i="16"/>
  <c r="D103" i="16" s="1"/>
  <c r="G96" i="16"/>
  <c r="E96" i="16"/>
  <c r="G82" i="16"/>
  <c r="E82" i="16"/>
  <c r="G61" i="16"/>
  <c r="E61" i="16"/>
  <c r="G49" i="16"/>
  <c r="E49" i="16"/>
  <c r="G42" i="16"/>
  <c r="E42" i="16"/>
  <c r="C99" i="24"/>
  <c r="B98" i="24"/>
  <c r="D98" i="24" s="1"/>
  <c r="K91" i="24"/>
  <c r="K82" i="24"/>
  <c r="K77" i="24"/>
  <c r="K70" i="24"/>
  <c r="K63" i="24"/>
  <c r="K56" i="24"/>
  <c r="K49" i="24"/>
  <c r="K42" i="24"/>
  <c r="K35" i="24"/>
  <c r="K26" i="24"/>
  <c r="K19" i="24"/>
  <c r="K6" i="24"/>
  <c r="J91" i="24"/>
  <c r="H91" i="24"/>
  <c r="F91" i="24"/>
  <c r="J82" i="24"/>
  <c r="H82" i="24"/>
  <c r="F82" i="24"/>
  <c r="J77" i="24"/>
  <c r="H77" i="24"/>
  <c r="F77" i="24"/>
  <c r="J70" i="24"/>
  <c r="H70" i="24"/>
  <c r="F70" i="24"/>
  <c r="J63" i="24"/>
  <c r="H63" i="24"/>
  <c r="F63" i="24"/>
  <c r="J56" i="24"/>
  <c r="H56" i="24"/>
  <c r="F56" i="24"/>
  <c r="J49" i="24"/>
  <c r="H49" i="24"/>
  <c r="F49" i="24"/>
  <c r="J42" i="24"/>
  <c r="H42" i="24"/>
  <c r="F42" i="24"/>
  <c r="F35" i="24"/>
  <c r="J19" i="24"/>
  <c r="H19" i="24"/>
  <c r="F19" i="24"/>
  <c r="F6" i="24"/>
  <c r="H88" i="15"/>
  <c r="H83" i="15"/>
  <c r="H76" i="15"/>
  <c r="H69" i="15"/>
  <c r="H62" i="15"/>
  <c r="H49" i="15"/>
  <c r="H42" i="15"/>
  <c r="H35" i="15"/>
  <c r="H26" i="15"/>
  <c r="H19" i="15"/>
  <c r="H6" i="15"/>
  <c r="G97" i="15"/>
  <c r="E97" i="15"/>
  <c r="G88" i="15"/>
  <c r="E88" i="15"/>
  <c r="G83" i="15"/>
  <c r="E83" i="15"/>
  <c r="G76" i="15"/>
  <c r="E76" i="15"/>
  <c r="G69" i="15"/>
  <c r="E69" i="15"/>
  <c r="G62" i="15"/>
  <c r="E62" i="15"/>
  <c r="G49" i="15"/>
  <c r="E49" i="15"/>
  <c r="G42" i="15"/>
  <c r="E42" i="15"/>
  <c r="G19" i="15"/>
  <c r="E19" i="15"/>
  <c r="C99" i="23"/>
  <c r="K91" i="23"/>
  <c r="K82" i="23"/>
  <c r="K77" i="23"/>
  <c r="K70" i="23"/>
  <c r="K63" i="23"/>
  <c r="J56" i="23"/>
  <c r="H56" i="23"/>
  <c r="F56" i="23"/>
  <c r="J49" i="23"/>
  <c r="H49" i="23"/>
  <c r="F49" i="23"/>
  <c r="J42" i="23"/>
  <c r="H42" i="23"/>
  <c r="F42" i="23"/>
  <c r="F35" i="23"/>
  <c r="F19" i="23"/>
  <c r="F6" i="23"/>
  <c r="H84" i="14"/>
  <c r="H79" i="14"/>
  <c r="H72" i="14"/>
  <c r="H65" i="14"/>
  <c r="H58" i="14"/>
  <c r="H49" i="14"/>
  <c r="H42" i="14"/>
  <c r="H35" i="14"/>
  <c r="H26" i="14"/>
  <c r="H6" i="14"/>
  <c r="G93" i="14"/>
  <c r="E93" i="14"/>
  <c r="G79" i="14"/>
  <c r="E79" i="14"/>
  <c r="G58" i="14"/>
  <c r="E58" i="14"/>
  <c r="G49" i="14"/>
  <c r="E49" i="14"/>
  <c r="G42" i="14"/>
  <c r="E42" i="14"/>
  <c r="B100" i="14"/>
  <c r="D100" i="14" s="1"/>
  <c r="H87" i="12"/>
  <c r="H82" i="12"/>
  <c r="H75" i="12"/>
  <c r="H68" i="12"/>
  <c r="H49" i="12"/>
  <c r="H42" i="12"/>
  <c r="H35" i="12"/>
  <c r="H26" i="12"/>
  <c r="H6" i="12"/>
  <c r="G96" i="12"/>
  <c r="E96" i="12"/>
  <c r="G82" i="12"/>
  <c r="E82" i="12"/>
  <c r="G61" i="12"/>
  <c r="E61" i="12"/>
  <c r="G49" i="12"/>
  <c r="E49" i="12"/>
  <c r="G42" i="12"/>
  <c r="E42" i="12"/>
  <c r="G6" i="12"/>
  <c r="E6" i="12"/>
  <c r="K96" i="11"/>
  <c r="K87" i="11"/>
  <c r="K82" i="11"/>
  <c r="K75" i="11"/>
  <c r="K68" i="11"/>
  <c r="K61" i="11"/>
  <c r="K49" i="11"/>
  <c r="K42" i="11"/>
  <c r="K35" i="11"/>
  <c r="K26" i="11"/>
  <c r="K19" i="11"/>
  <c r="K6" i="11"/>
  <c r="J96" i="11"/>
  <c r="H96" i="11"/>
  <c r="F96" i="11"/>
  <c r="F87" i="11"/>
  <c r="F82" i="11"/>
  <c r="F75" i="11"/>
  <c r="F68" i="11"/>
  <c r="J61" i="11"/>
  <c r="H61" i="11"/>
  <c r="F61" i="11"/>
  <c r="J49" i="11"/>
  <c r="H49" i="11"/>
  <c r="F49" i="11"/>
  <c r="J42" i="11"/>
  <c r="H42" i="11"/>
  <c r="F42" i="11"/>
  <c r="F35" i="11"/>
  <c r="F26" i="11"/>
  <c r="F19" i="11"/>
  <c r="F6" i="11"/>
  <c r="C99" i="26"/>
  <c r="K91" i="26"/>
  <c r="K82" i="26"/>
  <c r="K77" i="26"/>
  <c r="K70" i="26"/>
  <c r="K63" i="26"/>
  <c r="K56" i="26"/>
  <c r="K49" i="26"/>
  <c r="K42" i="26"/>
  <c r="K35" i="26"/>
  <c r="K26" i="26"/>
  <c r="K19" i="26"/>
  <c r="K6" i="26"/>
  <c r="J91" i="26"/>
  <c r="H91" i="26"/>
  <c r="F91" i="26"/>
  <c r="F82" i="26"/>
  <c r="F77" i="26"/>
  <c r="F70" i="26"/>
  <c r="J63" i="26"/>
  <c r="H63" i="26"/>
  <c r="F63" i="26"/>
  <c r="J56" i="26"/>
  <c r="H56" i="26"/>
  <c r="F56" i="26"/>
  <c r="J49" i="26"/>
  <c r="H49" i="26"/>
  <c r="F49" i="26"/>
  <c r="J42" i="26"/>
  <c r="H42" i="26"/>
  <c r="F42" i="26"/>
  <c r="F35" i="26"/>
  <c r="J19" i="26"/>
  <c r="H19" i="26"/>
  <c r="F19" i="26"/>
  <c r="F6" i="26"/>
  <c r="K87" i="10"/>
  <c r="K82" i="10"/>
  <c r="K75" i="10"/>
  <c r="K68" i="10"/>
  <c r="K48" i="10"/>
  <c r="K41" i="10"/>
  <c r="K34" i="10"/>
  <c r="K25" i="10"/>
  <c r="K6" i="10"/>
  <c r="J96" i="10"/>
  <c r="H96" i="10"/>
  <c r="F96" i="10"/>
  <c r="F87" i="10"/>
  <c r="F82" i="10"/>
  <c r="F75" i="10"/>
  <c r="J68" i="10"/>
  <c r="H68" i="10"/>
  <c r="F68" i="10"/>
  <c r="J60" i="10"/>
  <c r="H60" i="10"/>
  <c r="F60" i="10"/>
  <c r="J48" i="10"/>
  <c r="H48" i="10"/>
  <c r="F48" i="10"/>
  <c r="J41" i="10"/>
  <c r="H41" i="10"/>
  <c r="F41" i="10"/>
  <c r="F34" i="10"/>
  <c r="F25" i="10"/>
  <c r="J19" i="10"/>
  <c r="H19" i="10"/>
  <c r="F19" i="10"/>
  <c r="F6" i="10"/>
  <c r="K91" i="25"/>
  <c r="K82" i="25"/>
  <c r="K77" i="25"/>
  <c r="K70" i="25"/>
  <c r="K63" i="25"/>
  <c r="K56" i="25"/>
  <c r="K49" i="25"/>
  <c r="K42" i="25"/>
  <c r="K35" i="25"/>
  <c r="K26" i="25"/>
  <c r="K19" i="25"/>
  <c r="K6" i="25"/>
  <c r="J91" i="25"/>
  <c r="H91" i="25"/>
  <c r="F91" i="25"/>
  <c r="F82" i="25"/>
  <c r="F77" i="25"/>
  <c r="F70" i="25"/>
  <c r="F63" i="25"/>
  <c r="J56" i="25"/>
  <c r="H56" i="25"/>
  <c r="F56" i="25"/>
  <c r="J49" i="25"/>
  <c r="H49" i="25"/>
  <c r="F49" i="25"/>
  <c r="J42" i="25"/>
  <c r="H42" i="25"/>
  <c r="F42" i="25"/>
  <c r="F35" i="25"/>
  <c r="F26" i="25"/>
  <c r="F19" i="25"/>
  <c r="F6" i="25"/>
  <c r="K84" i="9"/>
  <c r="K79" i="9"/>
  <c r="K72" i="9"/>
  <c r="K65" i="9"/>
  <c r="K49" i="9"/>
  <c r="K42" i="9"/>
  <c r="K35" i="9"/>
  <c r="K26" i="9"/>
  <c r="K19" i="9"/>
  <c r="K6" i="9"/>
  <c r="F93" i="9"/>
  <c r="F84" i="9"/>
  <c r="F79" i="9"/>
  <c r="F72" i="9"/>
  <c r="F65" i="9"/>
  <c r="J58" i="9"/>
  <c r="H58" i="9"/>
  <c r="F58" i="9"/>
  <c r="J49" i="9"/>
  <c r="H49" i="9"/>
  <c r="F49" i="9"/>
  <c r="J42" i="9"/>
  <c r="H42" i="9"/>
  <c r="F42" i="9"/>
  <c r="F35" i="9"/>
  <c r="F26" i="9"/>
  <c r="F19" i="9"/>
  <c r="F6" i="9"/>
  <c r="D105" i="16" l="1"/>
  <c r="D105" i="11"/>
  <c r="D100" i="26"/>
  <c r="C99" i="28"/>
  <c r="H91" i="28"/>
  <c r="H82" i="28"/>
  <c r="H77" i="28"/>
  <c r="H70" i="28"/>
  <c r="H63" i="28"/>
  <c r="H56" i="28"/>
  <c r="H49" i="28"/>
  <c r="H42" i="28"/>
  <c r="H35" i="28"/>
  <c r="H26" i="28"/>
  <c r="H6" i="28"/>
  <c r="G91" i="28"/>
  <c r="E91" i="28"/>
  <c r="G77" i="28"/>
  <c r="E77" i="28"/>
  <c r="G56" i="28"/>
  <c r="E56" i="28"/>
  <c r="G49" i="28"/>
  <c r="E49" i="28"/>
  <c r="G42" i="28"/>
  <c r="E42" i="28"/>
  <c r="G26" i="28"/>
  <c r="E26" i="28"/>
  <c r="G19" i="28"/>
  <c r="E19" i="28"/>
  <c r="G6" i="28"/>
  <c r="E6" i="28"/>
  <c r="J46" i="8"/>
  <c r="J33" i="8"/>
  <c r="J32" i="8"/>
  <c r="I20" i="8"/>
  <c r="H19" i="8" s="1"/>
  <c r="H88" i="8"/>
  <c r="H83" i="8"/>
  <c r="H76" i="8"/>
  <c r="H69" i="8"/>
  <c r="H49" i="8"/>
  <c r="H42" i="8"/>
  <c r="H35" i="8"/>
  <c r="H26" i="8"/>
  <c r="H6" i="8"/>
  <c r="G97" i="8"/>
  <c r="E97" i="8"/>
  <c r="G88" i="8"/>
  <c r="E88" i="8"/>
  <c r="G83" i="8"/>
  <c r="E83" i="8"/>
  <c r="G76" i="8"/>
  <c r="E76" i="8"/>
  <c r="G69" i="8"/>
  <c r="E69" i="8"/>
  <c r="G62" i="8"/>
  <c r="E62" i="8"/>
  <c r="G49" i="8"/>
  <c r="E49" i="8"/>
  <c r="G42" i="8"/>
  <c r="E42" i="8"/>
  <c r="G35" i="8"/>
  <c r="E35" i="8"/>
  <c r="G26" i="8"/>
  <c r="E26" i="8"/>
  <c r="G19" i="8"/>
  <c r="E19" i="8"/>
  <c r="G6" i="8"/>
  <c r="E6" i="8"/>
  <c r="I98" i="15"/>
  <c r="H97" i="15" s="1"/>
  <c r="D106" i="15" s="1"/>
  <c r="I22" i="15"/>
  <c r="I21" i="15"/>
  <c r="I20" i="15"/>
  <c r="I94" i="14"/>
  <c r="H93" i="14" s="1"/>
  <c r="I20" i="14"/>
  <c r="H19" i="14" s="1"/>
  <c r="I99" i="12"/>
  <c r="I98" i="12"/>
  <c r="I97" i="12"/>
  <c r="I21" i="12"/>
  <c r="I20" i="12"/>
  <c r="H19" i="12" s="1"/>
  <c r="D102" i="14" l="1"/>
  <c r="H96" i="12"/>
  <c r="D105" i="12" s="1"/>
  <c r="L61" i="10"/>
  <c r="K60" i="10" s="1"/>
  <c r="L21" i="10"/>
  <c r="L20" i="10"/>
  <c r="L97" i="10"/>
  <c r="K96" i="10" s="1"/>
  <c r="L59" i="9"/>
  <c r="K58" i="9" s="1"/>
  <c r="L94" i="9"/>
  <c r="K93" i="9" s="1"/>
  <c r="D102" i="9" s="1"/>
  <c r="K19" i="10" l="1"/>
  <c r="D105" i="10" s="1"/>
  <c r="I100" i="8"/>
  <c r="I99" i="8"/>
  <c r="I98" i="8"/>
  <c r="H97" i="8" s="1"/>
  <c r="D106" i="8" s="1"/>
  <c r="H62" i="8"/>
  <c r="F2" i="29" l="1"/>
  <c r="M46" i="11"/>
  <c r="J87" i="11"/>
  <c r="H87" i="11"/>
  <c r="J82" i="11"/>
  <c r="H82" i="11"/>
  <c r="J75" i="11"/>
  <c r="H75" i="11"/>
  <c r="J68" i="11"/>
  <c r="H68" i="11"/>
  <c r="J35" i="11"/>
  <c r="H35" i="11"/>
  <c r="J26" i="11"/>
  <c r="H26" i="11"/>
  <c r="J19" i="11"/>
  <c r="H19" i="11"/>
  <c r="J6" i="11"/>
  <c r="H6" i="11"/>
  <c r="J2" i="11"/>
  <c r="H2" i="11"/>
  <c r="F2" i="11"/>
  <c r="B103" i="11"/>
  <c r="D103" i="11" s="1"/>
  <c r="C100" i="26"/>
  <c r="M46" i="26"/>
  <c r="D67" i="26"/>
  <c r="D66" i="26"/>
  <c r="D65" i="26"/>
  <c r="J82" i="26"/>
  <c r="H82" i="26"/>
  <c r="J77" i="26"/>
  <c r="H77" i="26"/>
  <c r="J70" i="26"/>
  <c r="H70" i="26"/>
  <c r="J35" i="26"/>
  <c r="H35" i="26"/>
  <c r="J26" i="26"/>
  <c r="J6" i="26"/>
  <c r="H6" i="26"/>
  <c r="J2" i="26"/>
  <c r="H2" i="26"/>
  <c r="F2" i="26"/>
  <c r="B98" i="26"/>
  <c r="D98" i="26" s="1"/>
  <c r="C105" i="10"/>
  <c r="M45" i="10"/>
  <c r="D72" i="10" l="1"/>
  <c r="D71" i="10"/>
  <c r="D70" i="10"/>
  <c r="J87" i="10"/>
  <c r="H87" i="10"/>
  <c r="J82" i="10"/>
  <c r="H82" i="10"/>
  <c r="J75" i="10"/>
  <c r="H75" i="10"/>
  <c r="J34" i="10"/>
  <c r="H34" i="10"/>
  <c r="J25" i="10"/>
  <c r="H25" i="10"/>
  <c r="J6" i="10"/>
  <c r="H6" i="10"/>
  <c r="J2" i="10"/>
  <c r="H2" i="10"/>
  <c r="F2" i="10"/>
  <c r="B103" i="10"/>
  <c r="D103" i="10" s="1"/>
  <c r="C99" i="25"/>
  <c r="C100" i="25" s="1"/>
  <c r="M46" i="25"/>
  <c r="J82" i="25"/>
  <c r="H82" i="25"/>
  <c r="J77" i="25"/>
  <c r="H77" i="25"/>
  <c r="J70" i="25"/>
  <c r="H70" i="25"/>
  <c r="J63" i="25"/>
  <c r="H63" i="25"/>
  <c r="J35" i="25"/>
  <c r="H35" i="25"/>
  <c r="J26" i="25"/>
  <c r="H26" i="25"/>
  <c r="J19" i="25"/>
  <c r="H19" i="25"/>
  <c r="J6" i="25"/>
  <c r="H6" i="25"/>
  <c r="J2" i="25"/>
  <c r="H2" i="25"/>
  <c r="F2" i="25"/>
  <c r="B98" i="25"/>
  <c r="D98" i="25" s="1"/>
  <c r="C102" i="9"/>
  <c r="J93" i="9"/>
  <c r="H93" i="9"/>
  <c r="J84" i="9"/>
  <c r="H84" i="9"/>
  <c r="J79" i="9"/>
  <c r="H79" i="9"/>
  <c r="J72" i="9"/>
  <c r="H72" i="9"/>
  <c r="J65" i="9"/>
  <c r="H65" i="9"/>
  <c r="J35" i="9"/>
  <c r="H35" i="9"/>
  <c r="J26" i="9"/>
  <c r="H26" i="9"/>
  <c r="J19" i="9"/>
  <c r="H19" i="9"/>
  <c r="J6" i="9"/>
  <c r="H6" i="9"/>
  <c r="J2" i="9"/>
  <c r="H2" i="9"/>
  <c r="F2" i="9"/>
  <c r="M46" i="9"/>
  <c r="B100" i="9"/>
  <c r="D100" i="9" s="1"/>
  <c r="J94" i="28"/>
  <c r="J93" i="28"/>
  <c r="G82" i="28"/>
  <c r="E82" i="28"/>
  <c r="G70" i="28"/>
  <c r="E70" i="28"/>
  <c r="G63" i="28"/>
  <c r="E63" i="28"/>
  <c r="G35" i="28"/>
  <c r="E35" i="28"/>
  <c r="G2" i="28"/>
  <c r="E2" i="28"/>
  <c r="B98" i="28"/>
  <c r="D98" i="28" s="1"/>
  <c r="D100" i="25" l="1"/>
  <c r="J100" i="8" l="1"/>
  <c r="J99" i="8"/>
  <c r="J90" i="8"/>
  <c r="J31" i="8"/>
  <c r="J30" i="8"/>
  <c r="C106" i="8"/>
  <c r="G2" i="8"/>
  <c r="E2" i="8"/>
  <c r="C105" i="16" l="1"/>
  <c r="G87" i="16"/>
  <c r="E87" i="16"/>
  <c r="G35" i="16"/>
  <c r="E35" i="16"/>
  <c r="G6" i="16"/>
  <c r="E6" i="16"/>
  <c r="G87" i="12"/>
  <c r="E87" i="12"/>
  <c r="G35" i="12"/>
  <c r="E35" i="12"/>
  <c r="G84" i="14"/>
  <c r="E84" i="14"/>
  <c r="G35" i="14"/>
  <c r="E35" i="14"/>
  <c r="G6" i="14"/>
  <c r="E6" i="14"/>
  <c r="J91" i="23"/>
  <c r="H91" i="23"/>
  <c r="F91" i="23"/>
  <c r="J82" i="23"/>
  <c r="H82" i="23"/>
  <c r="F82" i="23"/>
  <c r="J35" i="23"/>
  <c r="H35" i="23"/>
  <c r="J6" i="23"/>
  <c r="H6" i="23"/>
  <c r="G35" i="15"/>
  <c r="E35" i="15"/>
  <c r="G6" i="15"/>
  <c r="E6" i="15"/>
  <c r="J35" i="24"/>
  <c r="H35" i="24"/>
  <c r="H6" i="24"/>
  <c r="J6" i="24"/>
  <c r="K56" i="23"/>
  <c r="K49" i="23"/>
  <c r="K42" i="23"/>
  <c r="K35" i="23"/>
  <c r="K26" i="23"/>
  <c r="K19" i="23"/>
  <c r="K6" i="23"/>
  <c r="J46" i="16"/>
  <c r="H76" i="16"/>
  <c r="G75" i="16"/>
  <c r="E75" i="16"/>
  <c r="G68" i="16"/>
  <c r="E68" i="16"/>
  <c r="G26" i="16"/>
  <c r="E26" i="16"/>
  <c r="G19" i="16"/>
  <c r="E19" i="16"/>
  <c r="G2" i="16"/>
  <c r="E2" i="16"/>
  <c r="D100" i="23" l="1"/>
  <c r="D100" i="24"/>
  <c r="C100" i="24"/>
  <c r="B104" i="15" l="1"/>
  <c r="D104" i="15" s="1"/>
  <c r="M46" i="24"/>
  <c r="K71" i="24"/>
  <c r="K64" i="24"/>
  <c r="J26" i="24"/>
  <c r="J2" i="24"/>
  <c r="H2" i="24"/>
  <c r="F2" i="24"/>
  <c r="D80" i="15" l="1"/>
  <c r="D79" i="15"/>
  <c r="D78" i="15"/>
  <c r="D73" i="15"/>
  <c r="D72" i="15"/>
  <c r="D71" i="15"/>
  <c r="J46" i="15"/>
  <c r="G26" i="15"/>
  <c r="E26" i="15"/>
  <c r="G2" i="15"/>
  <c r="E2" i="15"/>
  <c r="M46" i="23"/>
  <c r="J77" i="23"/>
  <c r="H77" i="23"/>
  <c r="F77" i="23"/>
  <c r="J26" i="23"/>
  <c r="J19" i="23"/>
  <c r="H19" i="23"/>
  <c r="J2" i="23"/>
  <c r="H2" i="23"/>
  <c r="F2" i="23"/>
  <c r="I62" i="12"/>
  <c r="H61" i="12" s="1"/>
  <c r="J46" i="14"/>
  <c r="G72" i="14"/>
  <c r="E72" i="14"/>
  <c r="G65" i="14"/>
  <c r="E65" i="14"/>
  <c r="G26" i="14"/>
  <c r="E26" i="14"/>
  <c r="G19" i="14"/>
  <c r="E19" i="14"/>
  <c r="G2" i="14"/>
  <c r="E2" i="14"/>
  <c r="J30" i="12"/>
  <c r="J31" i="12"/>
  <c r="J32" i="12"/>
  <c r="G75" i="12"/>
  <c r="E75" i="12"/>
  <c r="G68" i="12"/>
  <c r="G19" i="12"/>
  <c r="E19" i="12"/>
  <c r="G2" i="12"/>
  <c r="E2" i="12"/>
  <c r="G26" i="12"/>
  <c r="B103" i="12"/>
  <c r="D103" i="12" s="1"/>
  <c r="C105" i="12"/>
  <c r="G28" i="22" l="1"/>
  <c r="C143" i="29" s="1"/>
  <c r="G27" i="22"/>
  <c r="C142" i="29" s="1"/>
  <c r="G26" i="22"/>
  <c r="C141" i="29" s="1"/>
  <c r="C160" i="29"/>
  <c r="A160" i="29"/>
  <c r="B160" i="29" s="1"/>
  <c r="C159" i="29"/>
  <c r="A159" i="29"/>
  <c r="B159" i="29" s="1"/>
  <c r="C158" i="29"/>
  <c r="A158" i="29"/>
  <c r="B158" i="29" s="1"/>
  <c r="C157" i="29"/>
  <c r="A157" i="29"/>
  <c r="B157" i="29" s="1"/>
  <c r="C156" i="29"/>
  <c r="A156" i="29"/>
  <c r="B156" i="29" s="1"/>
  <c r="C155" i="29"/>
  <c r="A155" i="29"/>
  <c r="B155" i="29" s="1"/>
  <c r="C154" i="29"/>
  <c r="A154" i="29"/>
  <c r="B154" i="29" s="1"/>
  <c r="C153" i="29"/>
  <c r="A153" i="29"/>
  <c r="B153" i="29" s="1"/>
  <c r="C152" i="29"/>
  <c r="A152" i="29"/>
  <c r="B152" i="29" s="1"/>
  <c r="C151" i="29"/>
  <c r="A151" i="29"/>
  <c r="B151" i="29" s="1"/>
  <c r="C150" i="29"/>
  <c r="A150" i="29"/>
  <c r="B150" i="29" s="1"/>
  <c r="C149" i="29"/>
  <c r="A149" i="29"/>
  <c r="B149" i="29" s="1"/>
  <c r="C148" i="29"/>
  <c r="A148" i="29"/>
  <c r="B148" i="29" s="1"/>
  <c r="C147" i="29"/>
  <c r="A147" i="29"/>
  <c r="B147" i="29" s="1"/>
  <c r="C146" i="29"/>
  <c r="A146" i="29"/>
  <c r="B146" i="29" s="1"/>
  <c r="C145" i="29"/>
  <c r="A145" i="29"/>
  <c r="B145" i="29" s="1"/>
  <c r="A162" i="29"/>
  <c r="A163" i="29"/>
  <c r="A164" i="29"/>
  <c r="C144" i="29"/>
  <c r="G25" i="22"/>
  <c r="C140" i="29" s="1"/>
  <c r="C139" i="29"/>
  <c r="C138" i="29"/>
  <c r="C137" i="29"/>
  <c r="C136" i="29"/>
  <c r="C135" i="29"/>
  <c r="C134" i="29"/>
  <c r="C133" i="29"/>
  <c r="C132" i="29"/>
  <c r="C131" i="29"/>
  <c r="C130" i="29"/>
  <c r="C129" i="29"/>
  <c r="C128" i="29"/>
  <c r="C127" i="29"/>
  <c r="C126" i="29"/>
  <c r="C125" i="29"/>
  <c r="C124" i="29"/>
  <c r="C123" i="29"/>
  <c r="C122" i="29"/>
  <c r="C121" i="29"/>
  <c r="C120" i="29"/>
  <c r="C119" i="29"/>
  <c r="C118" i="29"/>
  <c r="C117" i="29"/>
  <c r="R116" i="29"/>
  <c r="Q116" i="29"/>
  <c r="P116" i="29"/>
  <c r="O116" i="29"/>
  <c r="N116" i="29"/>
  <c r="M116" i="29"/>
  <c r="L116" i="29"/>
  <c r="K116" i="29"/>
  <c r="J116" i="29"/>
  <c r="I116" i="29"/>
  <c r="H116" i="29"/>
  <c r="G116" i="29"/>
  <c r="F116" i="29"/>
  <c r="R115" i="29"/>
  <c r="Q115" i="29"/>
  <c r="P115" i="29"/>
  <c r="O115" i="29"/>
  <c r="N115" i="29"/>
  <c r="M115" i="29"/>
  <c r="L115" i="29"/>
  <c r="K115" i="29"/>
  <c r="J115" i="29"/>
  <c r="I115" i="29"/>
  <c r="H115" i="29"/>
  <c r="G115" i="29"/>
  <c r="F115" i="29"/>
  <c r="R114" i="29"/>
  <c r="Q114" i="29"/>
  <c r="P114" i="29"/>
  <c r="O114" i="29"/>
  <c r="N114" i="29"/>
  <c r="M114" i="29"/>
  <c r="L114" i="29"/>
  <c r="K114" i="29"/>
  <c r="J114" i="29"/>
  <c r="I114" i="29"/>
  <c r="H114" i="29"/>
  <c r="G114" i="29"/>
  <c r="F114" i="29"/>
  <c r="R113" i="29"/>
  <c r="Q113" i="29"/>
  <c r="P113" i="29"/>
  <c r="O113" i="29"/>
  <c r="N113" i="29"/>
  <c r="M113" i="29"/>
  <c r="L113" i="29"/>
  <c r="K113" i="29"/>
  <c r="J113" i="29"/>
  <c r="I113" i="29"/>
  <c r="H113" i="29"/>
  <c r="G113" i="29"/>
  <c r="F113" i="29"/>
  <c r="R112" i="29"/>
  <c r="Q112" i="29"/>
  <c r="P112" i="29"/>
  <c r="O112" i="29"/>
  <c r="N112" i="29"/>
  <c r="M112" i="29"/>
  <c r="L112" i="29"/>
  <c r="K112" i="29"/>
  <c r="J112" i="29"/>
  <c r="I112" i="29"/>
  <c r="H112" i="29"/>
  <c r="G112" i="29"/>
  <c r="F112" i="29"/>
  <c r="R111" i="29"/>
  <c r="Q111" i="29"/>
  <c r="P111" i="29"/>
  <c r="O111" i="29"/>
  <c r="N111" i="29"/>
  <c r="M111" i="29"/>
  <c r="L111" i="29"/>
  <c r="K111" i="29"/>
  <c r="J111" i="29"/>
  <c r="I111" i="29"/>
  <c r="H111" i="29"/>
  <c r="G111" i="29"/>
  <c r="F111" i="29"/>
  <c r="R110" i="29"/>
  <c r="Q110" i="29"/>
  <c r="P110" i="29"/>
  <c r="O110" i="29"/>
  <c r="N110" i="29"/>
  <c r="M110" i="29"/>
  <c r="L110" i="29"/>
  <c r="K110" i="29"/>
  <c r="J110" i="29"/>
  <c r="I110" i="29"/>
  <c r="H110" i="29"/>
  <c r="G110" i="29"/>
  <c r="F110" i="29"/>
  <c r="R109" i="29"/>
  <c r="Q109" i="29"/>
  <c r="P109" i="29"/>
  <c r="O109" i="29"/>
  <c r="N109" i="29"/>
  <c r="M109" i="29"/>
  <c r="L109" i="29"/>
  <c r="K109" i="29"/>
  <c r="J109" i="29"/>
  <c r="I109" i="29"/>
  <c r="H109" i="29"/>
  <c r="G109" i="29"/>
  <c r="F109" i="29"/>
  <c r="R108" i="29"/>
  <c r="Q108" i="29"/>
  <c r="P108" i="29"/>
  <c r="O108" i="29"/>
  <c r="N108" i="29"/>
  <c r="M108" i="29"/>
  <c r="L108" i="29"/>
  <c r="K108" i="29"/>
  <c r="J108" i="29"/>
  <c r="I108" i="29"/>
  <c r="H108" i="29"/>
  <c r="G108" i="29"/>
  <c r="F108" i="29"/>
  <c r="R107" i="29"/>
  <c r="Q107" i="29"/>
  <c r="P107" i="29"/>
  <c r="O107" i="29"/>
  <c r="N107" i="29"/>
  <c r="M107" i="29"/>
  <c r="L107" i="29"/>
  <c r="K107" i="29"/>
  <c r="J107" i="29"/>
  <c r="I107" i="29"/>
  <c r="H107" i="29"/>
  <c r="G107" i="29"/>
  <c r="F107" i="29"/>
  <c r="R106" i="29"/>
  <c r="Q106" i="29"/>
  <c r="P106" i="29"/>
  <c r="O106" i="29"/>
  <c r="N106" i="29"/>
  <c r="M106" i="29"/>
  <c r="L106" i="29"/>
  <c r="K106" i="29"/>
  <c r="J106" i="29"/>
  <c r="I106" i="29"/>
  <c r="H106" i="29"/>
  <c r="G106" i="29"/>
  <c r="F106" i="29"/>
  <c r="R105" i="29"/>
  <c r="Q105" i="29"/>
  <c r="P105" i="29"/>
  <c r="O105" i="29"/>
  <c r="N105" i="29"/>
  <c r="M105" i="29"/>
  <c r="L105" i="29"/>
  <c r="K105" i="29"/>
  <c r="J105" i="29"/>
  <c r="I105" i="29"/>
  <c r="H105" i="29"/>
  <c r="G105" i="29"/>
  <c r="F105" i="29"/>
  <c r="R104" i="29"/>
  <c r="Q104" i="29"/>
  <c r="P104" i="29"/>
  <c r="O104" i="29"/>
  <c r="N104" i="29"/>
  <c r="M104" i="29"/>
  <c r="L104" i="29"/>
  <c r="K104" i="29"/>
  <c r="J104" i="29"/>
  <c r="I104" i="29"/>
  <c r="H104" i="29"/>
  <c r="G104" i="29"/>
  <c r="F104" i="29"/>
  <c r="R103" i="29"/>
  <c r="Q103" i="29"/>
  <c r="P103" i="29"/>
  <c r="O103" i="29"/>
  <c r="N103" i="29"/>
  <c r="M103" i="29"/>
  <c r="L103" i="29"/>
  <c r="K103" i="29"/>
  <c r="J103" i="29"/>
  <c r="I103" i="29"/>
  <c r="H103" i="29"/>
  <c r="G103" i="29"/>
  <c r="F103" i="29"/>
  <c r="R102" i="29"/>
  <c r="Q102" i="29"/>
  <c r="P102" i="29"/>
  <c r="O102" i="29"/>
  <c r="N102" i="29"/>
  <c r="M102" i="29"/>
  <c r="L102" i="29"/>
  <c r="K102" i="29"/>
  <c r="J102" i="29"/>
  <c r="I102" i="29"/>
  <c r="H102" i="29"/>
  <c r="G102" i="29"/>
  <c r="F102" i="29"/>
  <c r="R101" i="29"/>
  <c r="Q101" i="29"/>
  <c r="P101" i="29"/>
  <c r="O101" i="29"/>
  <c r="N101" i="29"/>
  <c r="M101" i="29"/>
  <c r="L101" i="29"/>
  <c r="K101" i="29"/>
  <c r="J101" i="29"/>
  <c r="I101" i="29"/>
  <c r="H101" i="29"/>
  <c r="G101" i="29"/>
  <c r="F101" i="29"/>
  <c r="R100" i="29"/>
  <c r="Q100" i="29"/>
  <c r="P100" i="29"/>
  <c r="O100" i="29"/>
  <c r="N100" i="29"/>
  <c r="M100" i="29"/>
  <c r="L100" i="29"/>
  <c r="K100" i="29"/>
  <c r="J100" i="29"/>
  <c r="I100" i="29"/>
  <c r="H100" i="29"/>
  <c r="G100" i="29"/>
  <c r="F100" i="29"/>
  <c r="R99" i="29"/>
  <c r="Q99" i="29"/>
  <c r="P99" i="29"/>
  <c r="O99" i="29"/>
  <c r="N99" i="29"/>
  <c r="M99" i="29"/>
  <c r="L99" i="29"/>
  <c r="K99" i="29"/>
  <c r="J99" i="29"/>
  <c r="I99" i="29"/>
  <c r="H99" i="29"/>
  <c r="G99" i="29"/>
  <c r="F99" i="29"/>
  <c r="R98" i="29"/>
  <c r="Q98" i="29"/>
  <c r="P98" i="29"/>
  <c r="O98" i="29"/>
  <c r="N98" i="29"/>
  <c r="M98" i="29"/>
  <c r="L98" i="29"/>
  <c r="K98" i="29"/>
  <c r="J98" i="29"/>
  <c r="I98" i="29"/>
  <c r="H98" i="29"/>
  <c r="G98" i="29"/>
  <c r="F98" i="29"/>
  <c r="R97" i="29"/>
  <c r="Q97" i="29"/>
  <c r="P97" i="29"/>
  <c r="O97" i="29"/>
  <c r="N97" i="29"/>
  <c r="M97" i="29"/>
  <c r="L97" i="29"/>
  <c r="K97" i="29"/>
  <c r="J97" i="29"/>
  <c r="I97" i="29"/>
  <c r="H97" i="29"/>
  <c r="G97" i="29"/>
  <c r="F97" i="29"/>
  <c r="R96" i="29"/>
  <c r="Q96" i="29"/>
  <c r="P96" i="29"/>
  <c r="O96" i="29"/>
  <c r="N96" i="29"/>
  <c r="M96" i="29"/>
  <c r="L96" i="29"/>
  <c r="K96" i="29"/>
  <c r="J96" i="29"/>
  <c r="I96" i="29"/>
  <c r="H96" i="29"/>
  <c r="G96" i="29"/>
  <c r="F96" i="29"/>
  <c r="R95" i="29"/>
  <c r="Q95" i="29"/>
  <c r="P95" i="29"/>
  <c r="O95" i="29"/>
  <c r="N95" i="29"/>
  <c r="M95" i="29"/>
  <c r="L95" i="29"/>
  <c r="K95" i="29"/>
  <c r="J95" i="29"/>
  <c r="I95" i="29"/>
  <c r="H95" i="29"/>
  <c r="G95" i="29"/>
  <c r="F95" i="29"/>
  <c r="R94" i="29"/>
  <c r="Q94" i="29"/>
  <c r="P94" i="29"/>
  <c r="O94" i="29"/>
  <c r="N94" i="29"/>
  <c r="M94" i="29"/>
  <c r="L94" i="29"/>
  <c r="K94" i="29"/>
  <c r="J94" i="29"/>
  <c r="I94" i="29"/>
  <c r="H94" i="29"/>
  <c r="G94" i="29"/>
  <c r="F94" i="29"/>
  <c r="R93" i="29"/>
  <c r="Q93" i="29"/>
  <c r="P93" i="29"/>
  <c r="O93" i="29"/>
  <c r="N93" i="29"/>
  <c r="M93" i="29"/>
  <c r="L93" i="29"/>
  <c r="K93" i="29"/>
  <c r="J93" i="29"/>
  <c r="I93" i="29"/>
  <c r="H93" i="29"/>
  <c r="G93" i="29"/>
  <c r="F93" i="29"/>
  <c r="R92" i="29"/>
  <c r="Q92" i="29"/>
  <c r="P92" i="29"/>
  <c r="O92" i="29"/>
  <c r="N92" i="29"/>
  <c r="M92" i="29"/>
  <c r="L92" i="29"/>
  <c r="K92" i="29"/>
  <c r="J92" i="29"/>
  <c r="I92" i="29"/>
  <c r="H92" i="29"/>
  <c r="G92" i="29"/>
  <c r="F92" i="29"/>
  <c r="R91" i="29"/>
  <c r="Q91" i="29"/>
  <c r="P91" i="29"/>
  <c r="O91" i="29"/>
  <c r="N91" i="29"/>
  <c r="M91" i="29"/>
  <c r="L91" i="29"/>
  <c r="K91" i="29"/>
  <c r="J91" i="29"/>
  <c r="I91" i="29"/>
  <c r="H91" i="29"/>
  <c r="G91" i="29"/>
  <c r="F91" i="29"/>
  <c r="R90" i="29"/>
  <c r="Q90" i="29"/>
  <c r="P90" i="29"/>
  <c r="O90" i="29"/>
  <c r="N90" i="29"/>
  <c r="M90" i="29"/>
  <c r="L90" i="29"/>
  <c r="K90" i="29"/>
  <c r="J90" i="29"/>
  <c r="I90" i="29"/>
  <c r="H90" i="29"/>
  <c r="G90" i="29"/>
  <c r="F90" i="29"/>
  <c r="R89" i="29"/>
  <c r="Q89" i="29"/>
  <c r="P89" i="29"/>
  <c r="O89" i="29"/>
  <c r="N89" i="29"/>
  <c r="M89" i="29"/>
  <c r="L89" i="29"/>
  <c r="K89" i="29"/>
  <c r="J89" i="29"/>
  <c r="I89" i="29"/>
  <c r="H89" i="29"/>
  <c r="G89" i="29"/>
  <c r="F89" i="29"/>
  <c r="R88" i="29"/>
  <c r="Q88" i="29"/>
  <c r="P88" i="29"/>
  <c r="O88" i="29"/>
  <c r="N88" i="29"/>
  <c r="M88" i="29"/>
  <c r="L88" i="29"/>
  <c r="K88" i="29"/>
  <c r="J88" i="29"/>
  <c r="I88" i="29"/>
  <c r="H88" i="29"/>
  <c r="G88" i="29"/>
  <c r="F88" i="29"/>
  <c r="R87" i="29"/>
  <c r="Q87" i="29"/>
  <c r="P87" i="29"/>
  <c r="O87" i="29"/>
  <c r="N87" i="29"/>
  <c r="M87" i="29"/>
  <c r="L87" i="29"/>
  <c r="K87" i="29"/>
  <c r="J87" i="29"/>
  <c r="I87" i="29"/>
  <c r="H87" i="29"/>
  <c r="G87" i="29"/>
  <c r="F87" i="29"/>
  <c r="R86" i="29"/>
  <c r="Q86" i="29"/>
  <c r="P86" i="29"/>
  <c r="O86" i="29"/>
  <c r="N86" i="29"/>
  <c r="M86" i="29"/>
  <c r="L86" i="29"/>
  <c r="K86" i="29"/>
  <c r="J86" i="29"/>
  <c r="I86" i="29"/>
  <c r="H86" i="29"/>
  <c r="G86" i="29"/>
  <c r="F86" i="29"/>
  <c r="R85" i="29"/>
  <c r="Q85" i="29"/>
  <c r="P85" i="29"/>
  <c r="O85" i="29"/>
  <c r="N85" i="29"/>
  <c r="M85" i="29"/>
  <c r="L85" i="29"/>
  <c r="K85" i="29"/>
  <c r="J85" i="29"/>
  <c r="I85" i="29"/>
  <c r="H85" i="29"/>
  <c r="G85" i="29"/>
  <c r="F85" i="29"/>
  <c r="R84" i="29"/>
  <c r="Q84" i="29"/>
  <c r="P84" i="29"/>
  <c r="O84" i="29"/>
  <c r="N84" i="29"/>
  <c r="M84" i="29"/>
  <c r="L84" i="29"/>
  <c r="K84" i="29"/>
  <c r="J84" i="29"/>
  <c r="I84" i="29"/>
  <c r="H84" i="29"/>
  <c r="G84" i="29"/>
  <c r="F84" i="29"/>
  <c r="R83" i="29"/>
  <c r="Q83" i="29"/>
  <c r="P83" i="29"/>
  <c r="O83" i="29"/>
  <c r="N83" i="29"/>
  <c r="M83" i="29"/>
  <c r="L83" i="29"/>
  <c r="K83" i="29"/>
  <c r="J83" i="29"/>
  <c r="I83" i="29"/>
  <c r="H83" i="29"/>
  <c r="G83" i="29"/>
  <c r="F83" i="29"/>
  <c r="R82" i="29"/>
  <c r="Q82" i="29"/>
  <c r="P82" i="29"/>
  <c r="O82" i="29"/>
  <c r="N82" i="29"/>
  <c r="M82" i="29"/>
  <c r="L82" i="29"/>
  <c r="K82" i="29"/>
  <c r="J82" i="29"/>
  <c r="I82" i="29"/>
  <c r="H82" i="29"/>
  <c r="G82" i="29"/>
  <c r="F82" i="29"/>
  <c r="R81" i="29"/>
  <c r="Q81" i="29"/>
  <c r="P81" i="29"/>
  <c r="O81" i="29"/>
  <c r="N81" i="29"/>
  <c r="M81" i="29"/>
  <c r="L81" i="29"/>
  <c r="K81" i="29"/>
  <c r="J81" i="29"/>
  <c r="I81" i="29"/>
  <c r="H81" i="29"/>
  <c r="G81" i="29"/>
  <c r="F81" i="29"/>
  <c r="R80" i="29"/>
  <c r="Q80" i="29"/>
  <c r="P80" i="29"/>
  <c r="O80" i="29"/>
  <c r="N80" i="29"/>
  <c r="M80" i="29"/>
  <c r="L80" i="29"/>
  <c r="K80" i="29"/>
  <c r="J80" i="29"/>
  <c r="I80" i="29"/>
  <c r="H80" i="29"/>
  <c r="G80" i="29"/>
  <c r="F80" i="29"/>
  <c r="R79" i="29"/>
  <c r="Q79" i="29"/>
  <c r="P79" i="29"/>
  <c r="O79" i="29"/>
  <c r="N79" i="29"/>
  <c r="M79" i="29"/>
  <c r="L79" i="29"/>
  <c r="K79" i="29"/>
  <c r="J79" i="29"/>
  <c r="I79" i="29"/>
  <c r="H79" i="29"/>
  <c r="G79" i="29"/>
  <c r="F79" i="29"/>
  <c r="R78" i="29"/>
  <c r="Q78" i="29"/>
  <c r="P78" i="29"/>
  <c r="O78" i="29"/>
  <c r="N78" i="29"/>
  <c r="M78" i="29"/>
  <c r="L78" i="29"/>
  <c r="K78" i="29"/>
  <c r="J78" i="29"/>
  <c r="I78" i="29"/>
  <c r="H78" i="29"/>
  <c r="G78" i="29"/>
  <c r="F78" i="29"/>
  <c r="R77" i="29"/>
  <c r="Q77" i="29"/>
  <c r="P77" i="29"/>
  <c r="O77" i="29"/>
  <c r="N77" i="29"/>
  <c r="M77" i="29"/>
  <c r="L77" i="29"/>
  <c r="K77" i="29"/>
  <c r="J77" i="29"/>
  <c r="I77" i="29"/>
  <c r="H77" i="29"/>
  <c r="G77" i="29"/>
  <c r="F77" i="29"/>
  <c r="R76" i="29"/>
  <c r="Q76" i="29"/>
  <c r="P76" i="29"/>
  <c r="O76" i="29"/>
  <c r="N76" i="29"/>
  <c r="M76" i="29"/>
  <c r="L76" i="29"/>
  <c r="K76" i="29"/>
  <c r="J76" i="29"/>
  <c r="I76" i="29"/>
  <c r="H76" i="29"/>
  <c r="G76" i="29"/>
  <c r="F76" i="29"/>
  <c r="R75" i="29"/>
  <c r="Q75" i="29"/>
  <c r="P75" i="29"/>
  <c r="O75" i="29"/>
  <c r="N75" i="29"/>
  <c r="M75" i="29"/>
  <c r="L75" i="29"/>
  <c r="K75" i="29"/>
  <c r="J75" i="29"/>
  <c r="I75" i="29"/>
  <c r="H75" i="29"/>
  <c r="G75" i="29"/>
  <c r="F75" i="29"/>
  <c r="R74" i="29"/>
  <c r="Q74" i="29"/>
  <c r="P74" i="29"/>
  <c r="O74" i="29"/>
  <c r="N74" i="29"/>
  <c r="M74" i="29"/>
  <c r="L74" i="29"/>
  <c r="K74" i="29"/>
  <c r="J74" i="29"/>
  <c r="I74" i="29"/>
  <c r="H74" i="29"/>
  <c r="G74" i="29"/>
  <c r="F74" i="29"/>
  <c r="R73" i="29"/>
  <c r="Q73" i="29"/>
  <c r="P73" i="29"/>
  <c r="O73" i="29"/>
  <c r="N73" i="29"/>
  <c r="M73" i="29"/>
  <c r="L73" i="29"/>
  <c r="K73" i="29"/>
  <c r="J73" i="29"/>
  <c r="I73" i="29"/>
  <c r="H73" i="29"/>
  <c r="G73" i="29"/>
  <c r="F73" i="29"/>
  <c r="R72" i="29"/>
  <c r="Q72" i="29"/>
  <c r="P72" i="29"/>
  <c r="O72" i="29"/>
  <c r="N72" i="29"/>
  <c r="M72" i="29"/>
  <c r="L72" i="29"/>
  <c r="K72" i="29"/>
  <c r="J72" i="29"/>
  <c r="I72" i="29"/>
  <c r="H72" i="29"/>
  <c r="G72" i="29"/>
  <c r="F72" i="29"/>
  <c r="R71" i="29"/>
  <c r="Q71" i="29"/>
  <c r="P71" i="29"/>
  <c r="O71" i="29"/>
  <c r="N71" i="29"/>
  <c r="M71" i="29"/>
  <c r="L71" i="29"/>
  <c r="K71" i="29"/>
  <c r="J71" i="29"/>
  <c r="I71" i="29"/>
  <c r="H71" i="29"/>
  <c r="G71" i="29"/>
  <c r="F71" i="29"/>
  <c r="R70" i="29"/>
  <c r="Q70" i="29"/>
  <c r="P70" i="29"/>
  <c r="O70" i="29"/>
  <c r="N70" i="29"/>
  <c r="M70" i="29"/>
  <c r="L70" i="29"/>
  <c r="K70" i="29"/>
  <c r="J70" i="29"/>
  <c r="I70" i="29"/>
  <c r="H70" i="29"/>
  <c r="G70" i="29"/>
  <c r="F70" i="29"/>
  <c r="R69" i="29"/>
  <c r="Q69" i="29"/>
  <c r="P69" i="29"/>
  <c r="O69" i="29"/>
  <c r="N69" i="29"/>
  <c r="M69" i="29"/>
  <c r="L69" i="29"/>
  <c r="K69" i="29"/>
  <c r="J69" i="29"/>
  <c r="I69" i="29"/>
  <c r="H69" i="29"/>
  <c r="G69" i="29"/>
  <c r="F69" i="29"/>
  <c r="R68" i="29"/>
  <c r="Q68" i="29"/>
  <c r="P68" i="29"/>
  <c r="O68" i="29"/>
  <c r="N68" i="29"/>
  <c r="M68" i="29"/>
  <c r="L68" i="29"/>
  <c r="K68" i="29"/>
  <c r="J68" i="29"/>
  <c r="I68" i="29"/>
  <c r="H68" i="29"/>
  <c r="G68" i="29"/>
  <c r="F68" i="29"/>
  <c r="R67" i="29"/>
  <c r="Q67" i="29"/>
  <c r="P67" i="29"/>
  <c r="O67" i="29"/>
  <c r="N67" i="29"/>
  <c r="M67" i="29"/>
  <c r="L67" i="29"/>
  <c r="K67" i="29"/>
  <c r="J67" i="29"/>
  <c r="I67" i="29"/>
  <c r="H67" i="29"/>
  <c r="G67" i="29"/>
  <c r="F67" i="29"/>
  <c r="R66" i="29"/>
  <c r="Q66" i="29"/>
  <c r="P66" i="29"/>
  <c r="O66" i="29"/>
  <c r="N66" i="29"/>
  <c r="M66" i="29"/>
  <c r="L66" i="29"/>
  <c r="K66" i="29"/>
  <c r="J66" i="29"/>
  <c r="I66" i="29"/>
  <c r="H66" i="29"/>
  <c r="G66" i="29"/>
  <c r="F66" i="29"/>
  <c r="R65" i="29"/>
  <c r="Q65" i="29"/>
  <c r="P65" i="29"/>
  <c r="O65" i="29"/>
  <c r="N65" i="29"/>
  <c r="M65" i="29"/>
  <c r="L65" i="29"/>
  <c r="K65" i="29"/>
  <c r="J65" i="29"/>
  <c r="I65" i="29"/>
  <c r="H65" i="29"/>
  <c r="G65" i="29"/>
  <c r="F65" i="29"/>
  <c r="R64" i="29"/>
  <c r="Q64" i="29"/>
  <c r="P64" i="29"/>
  <c r="O64" i="29"/>
  <c r="N64" i="29"/>
  <c r="M64" i="29"/>
  <c r="L64" i="29"/>
  <c r="K64" i="29"/>
  <c r="J64" i="29"/>
  <c r="I64" i="29"/>
  <c r="H64" i="29"/>
  <c r="G64" i="29"/>
  <c r="F64" i="29"/>
  <c r="R63" i="29"/>
  <c r="Q63" i="29"/>
  <c r="P63" i="29"/>
  <c r="O63" i="29"/>
  <c r="N63" i="29"/>
  <c r="M63" i="29"/>
  <c r="L63" i="29"/>
  <c r="K63" i="29"/>
  <c r="J63" i="29"/>
  <c r="I63" i="29"/>
  <c r="H63" i="29"/>
  <c r="G63" i="29"/>
  <c r="F63" i="29"/>
  <c r="R62" i="29"/>
  <c r="Q62" i="29"/>
  <c r="P62" i="29"/>
  <c r="O62" i="29"/>
  <c r="N62" i="29"/>
  <c r="M62" i="29"/>
  <c r="L62" i="29"/>
  <c r="K62" i="29"/>
  <c r="J62" i="29"/>
  <c r="I62" i="29"/>
  <c r="H62" i="29"/>
  <c r="G62" i="29"/>
  <c r="F62" i="29"/>
  <c r="R61" i="29"/>
  <c r="Q61" i="29"/>
  <c r="P61" i="29"/>
  <c r="O61" i="29"/>
  <c r="N61" i="29"/>
  <c r="M61" i="29"/>
  <c r="L61" i="29"/>
  <c r="K61" i="29"/>
  <c r="J61" i="29"/>
  <c r="I61" i="29"/>
  <c r="H61" i="29"/>
  <c r="G61" i="29"/>
  <c r="F61" i="29"/>
  <c r="R60" i="29"/>
  <c r="Q60" i="29"/>
  <c r="P60" i="29"/>
  <c r="O60" i="29"/>
  <c r="N60" i="29"/>
  <c r="M60" i="29"/>
  <c r="L60" i="29"/>
  <c r="K60" i="29"/>
  <c r="J60" i="29"/>
  <c r="I60" i="29"/>
  <c r="H60" i="29"/>
  <c r="G60" i="29"/>
  <c r="F60" i="29"/>
  <c r="R59" i="29"/>
  <c r="Q59" i="29"/>
  <c r="P59" i="29"/>
  <c r="O59" i="29"/>
  <c r="N59" i="29"/>
  <c r="M59" i="29"/>
  <c r="L59" i="29"/>
  <c r="K59" i="29"/>
  <c r="J59" i="29"/>
  <c r="I59" i="29"/>
  <c r="H59" i="29"/>
  <c r="G59" i="29"/>
  <c r="F59" i="29"/>
  <c r="R58" i="29"/>
  <c r="Q58" i="29"/>
  <c r="P58" i="29"/>
  <c r="O58" i="29"/>
  <c r="N58" i="29"/>
  <c r="M58" i="29"/>
  <c r="L58" i="29"/>
  <c r="K58" i="29"/>
  <c r="J58" i="29"/>
  <c r="I58" i="29"/>
  <c r="H58" i="29"/>
  <c r="G58" i="29"/>
  <c r="F58" i="29"/>
  <c r="R57" i="29"/>
  <c r="Q57" i="29"/>
  <c r="P57" i="29"/>
  <c r="O57" i="29"/>
  <c r="N57" i="29"/>
  <c r="M57" i="29"/>
  <c r="L57" i="29"/>
  <c r="K57" i="29"/>
  <c r="J57" i="29"/>
  <c r="I57" i="29"/>
  <c r="H57" i="29"/>
  <c r="G57" i="29"/>
  <c r="F57" i="29"/>
  <c r="R56" i="29"/>
  <c r="Q56" i="29"/>
  <c r="P56" i="29"/>
  <c r="O56" i="29"/>
  <c r="N56" i="29"/>
  <c r="M56" i="29"/>
  <c r="L56" i="29"/>
  <c r="K56" i="29"/>
  <c r="J56" i="29"/>
  <c r="I56" i="29"/>
  <c r="H56" i="29"/>
  <c r="G56" i="29"/>
  <c r="F56" i="29"/>
  <c r="R55" i="29"/>
  <c r="Q55" i="29"/>
  <c r="P55" i="29"/>
  <c r="O55" i="29"/>
  <c r="N55" i="29"/>
  <c r="M55" i="29"/>
  <c r="L55" i="29"/>
  <c r="K55" i="29"/>
  <c r="J55" i="29"/>
  <c r="I55" i="29"/>
  <c r="H55" i="29"/>
  <c r="G55" i="29"/>
  <c r="F55" i="29"/>
  <c r="R54" i="29"/>
  <c r="Q54" i="29"/>
  <c r="P54" i="29"/>
  <c r="O54" i="29"/>
  <c r="N54" i="29"/>
  <c r="M54" i="29"/>
  <c r="L54" i="29"/>
  <c r="K54" i="29"/>
  <c r="J54" i="29"/>
  <c r="I54" i="29"/>
  <c r="H54" i="29"/>
  <c r="G54" i="29"/>
  <c r="F54" i="29"/>
  <c r="R53" i="29"/>
  <c r="Q53" i="29"/>
  <c r="P53" i="29"/>
  <c r="O53" i="29"/>
  <c r="N53" i="29"/>
  <c r="M53" i="29"/>
  <c r="L53" i="29"/>
  <c r="K53" i="29"/>
  <c r="J53" i="29"/>
  <c r="I53" i="29"/>
  <c r="H53" i="29"/>
  <c r="G53" i="29"/>
  <c r="F53" i="29"/>
  <c r="R52" i="29"/>
  <c r="Q52" i="29"/>
  <c r="P52" i="29"/>
  <c r="O52" i="29"/>
  <c r="N52" i="29"/>
  <c r="M52" i="29"/>
  <c r="L52" i="29"/>
  <c r="K52" i="29"/>
  <c r="J52" i="29"/>
  <c r="I52" i="29"/>
  <c r="H52" i="29"/>
  <c r="G52" i="29"/>
  <c r="F52" i="29"/>
  <c r="R51" i="29"/>
  <c r="Q51" i="29"/>
  <c r="P51" i="29"/>
  <c r="O51" i="29"/>
  <c r="N51" i="29"/>
  <c r="M51" i="29"/>
  <c r="L51" i="29"/>
  <c r="K51" i="29"/>
  <c r="J51" i="29"/>
  <c r="I51" i="29"/>
  <c r="H51" i="29"/>
  <c r="G51" i="29"/>
  <c r="F51" i="29"/>
  <c r="R50" i="29"/>
  <c r="Q50" i="29"/>
  <c r="P50" i="29"/>
  <c r="O50" i="29"/>
  <c r="N50" i="29"/>
  <c r="M50" i="29"/>
  <c r="L50" i="29"/>
  <c r="K50" i="29"/>
  <c r="J50" i="29"/>
  <c r="I50" i="29"/>
  <c r="H50" i="29"/>
  <c r="G50" i="29"/>
  <c r="F50" i="29"/>
  <c r="R49" i="29"/>
  <c r="Q49" i="29"/>
  <c r="P49" i="29"/>
  <c r="O49" i="29"/>
  <c r="N49" i="29"/>
  <c r="M49" i="29"/>
  <c r="L49" i="29"/>
  <c r="K49" i="29"/>
  <c r="J49" i="29"/>
  <c r="I49" i="29"/>
  <c r="H49" i="29"/>
  <c r="G49" i="29"/>
  <c r="F49" i="29"/>
  <c r="R48" i="29"/>
  <c r="Q48" i="29"/>
  <c r="P48" i="29"/>
  <c r="O48" i="29"/>
  <c r="N48" i="29"/>
  <c r="M48" i="29"/>
  <c r="L48" i="29"/>
  <c r="K48" i="29"/>
  <c r="J48" i="29"/>
  <c r="I48" i="29"/>
  <c r="H48" i="29"/>
  <c r="G48" i="29"/>
  <c r="F48" i="29"/>
  <c r="R47" i="29"/>
  <c r="Q47" i="29"/>
  <c r="P47" i="29"/>
  <c r="O47" i="29"/>
  <c r="N47" i="29"/>
  <c r="M47" i="29"/>
  <c r="L47" i="29"/>
  <c r="K47" i="29"/>
  <c r="J47" i="29"/>
  <c r="I47" i="29"/>
  <c r="H47" i="29"/>
  <c r="G47" i="29"/>
  <c r="F47" i="29"/>
  <c r="R46" i="29"/>
  <c r="Q46" i="29"/>
  <c r="P46" i="29"/>
  <c r="O46" i="29"/>
  <c r="N46" i="29"/>
  <c r="M46" i="29"/>
  <c r="L46" i="29"/>
  <c r="K46" i="29"/>
  <c r="J46" i="29"/>
  <c r="I46" i="29"/>
  <c r="H46" i="29"/>
  <c r="G46" i="29"/>
  <c r="F46" i="29"/>
  <c r="R45" i="29"/>
  <c r="Q45" i="29"/>
  <c r="P45" i="29"/>
  <c r="O45" i="29"/>
  <c r="N45" i="29"/>
  <c r="M45" i="29"/>
  <c r="L45" i="29"/>
  <c r="K45" i="29"/>
  <c r="J45" i="29"/>
  <c r="I45" i="29"/>
  <c r="H45" i="29"/>
  <c r="G45" i="29"/>
  <c r="F45" i="29"/>
  <c r="R44" i="29"/>
  <c r="Q44" i="29"/>
  <c r="P44" i="29"/>
  <c r="O44" i="29"/>
  <c r="N44" i="29"/>
  <c r="M44" i="29"/>
  <c r="L44" i="29"/>
  <c r="K44" i="29"/>
  <c r="J44" i="29"/>
  <c r="I44" i="29"/>
  <c r="H44" i="29"/>
  <c r="G44" i="29"/>
  <c r="F44" i="29"/>
  <c r="R43" i="29"/>
  <c r="Q43" i="29"/>
  <c r="P43" i="29"/>
  <c r="O43" i="29"/>
  <c r="N43" i="29"/>
  <c r="M43" i="29"/>
  <c r="L43" i="29"/>
  <c r="K43" i="29"/>
  <c r="J43" i="29"/>
  <c r="I43" i="29"/>
  <c r="H43" i="29"/>
  <c r="G43" i="29"/>
  <c r="F43" i="29"/>
  <c r="R42" i="29"/>
  <c r="Q42" i="29"/>
  <c r="P42" i="29"/>
  <c r="O42" i="29"/>
  <c r="N42" i="29"/>
  <c r="M42" i="29"/>
  <c r="L42" i="29"/>
  <c r="K42" i="29"/>
  <c r="J42" i="29"/>
  <c r="I42" i="29"/>
  <c r="H42" i="29"/>
  <c r="G42" i="29"/>
  <c r="F42" i="29"/>
  <c r="R41" i="29"/>
  <c r="Q41" i="29"/>
  <c r="P41" i="29"/>
  <c r="O41" i="29"/>
  <c r="N41" i="29"/>
  <c r="M41" i="29"/>
  <c r="L41" i="29"/>
  <c r="K41" i="29"/>
  <c r="J41" i="29"/>
  <c r="I41" i="29"/>
  <c r="H41" i="29"/>
  <c r="G41" i="29"/>
  <c r="F41" i="29"/>
  <c r="R40" i="29"/>
  <c r="Q40" i="29"/>
  <c r="P40" i="29"/>
  <c r="O40" i="29"/>
  <c r="N40" i="29"/>
  <c r="M40" i="29"/>
  <c r="L40" i="29"/>
  <c r="K40" i="29"/>
  <c r="J40" i="29"/>
  <c r="I40" i="29"/>
  <c r="H40" i="29"/>
  <c r="G40" i="29"/>
  <c r="F40" i="29"/>
  <c r="R39" i="29"/>
  <c r="Q39" i="29"/>
  <c r="P39" i="29"/>
  <c r="O39" i="29"/>
  <c r="N39" i="29"/>
  <c r="M39" i="29"/>
  <c r="L39" i="29"/>
  <c r="K39" i="29"/>
  <c r="J39" i="29"/>
  <c r="I39" i="29"/>
  <c r="H39" i="29"/>
  <c r="G39" i="29"/>
  <c r="F39" i="29"/>
  <c r="R38" i="29"/>
  <c r="Q38" i="29"/>
  <c r="P38" i="29"/>
  <c r="O38" i="29"/>
  <c r="N38" i="29"/>
  <c r="M38" i="29"/>
  <c r="L38" i="29"/>
  <c r="K38" i="29"/>
  <c r="J38" i="29"/>
  <c r="I38" i="29"/>
  <c r="H38" i="29"/>
  <c r="G38" i="29"/>
  <c r="F38" i="29"/>
  <c r="R37" i="29"/>
  <c r="Q37" i="29"/>
  <c r="P37" i="29"/>
  <c r="O37" i="29"/>
  <c r="N37" i="29"/>
  <c r="M37" i="29"/>
  <c r="L37" i="29"/>
  <c r="K37" i="29"/>
  <c r="J37" i="29"/>
  <c r="I37" i="29"/>
  <c r="H37" i="29"/>
  <c r="G37" i="29"/>
  <c r="F37" i="29"/>
  <c r="R36" i="29"/>
  <c r="Q36" i="29"/>
  <c r="P36" i="29"/>
  <c r="O36" i="29"/>
  <c r="N36" i="29"/>
  <c r="M36" i="29"/>
  <c r="L36" i="29"/>
  <c r="K36" i="29"/>
  <c r="J36" i="29"/>
  <c r="I36" i="29"/>
  <c r="H36" i="29"/>
  <c r="G36" i="29"/>
  <c r="F36" i="29"/>
  <c r="R35" i="29"/>
  <c r="Q35" i="29"/>
  <c r="P35" i="29"/>
  <c r="O35" i="29"/>
  <c r="N35" i="29"/>
  <c r="M35" i="29"/>
  <c r="L35" i="29"/>
  <c r="K35" i="29"/>
  <c r="J35" i="29"/>
  <c r="I35" i="29"/>
  <c r="H35" i="29"/>
  <c r="G35" i="29"/>
  <c r="F35" i="29"/>
  <c r="R34" i="29"/>
  <c r="Q34" i="29"/>
  <c r="P34" i="29"/>
  <c r="O34" i="29"/>
  <c r="N34" i="29"/>
  <c r="M34" i="29"/>
  <c r="L34" i="29"/>
  <c r="K34" i="29"/>
  <c r="J34" i="29"/>
  <c r="I34" i="29"/>
  <c r="H34" i="29"/>
  <c r="G34" i="29"/>
  <c r="F34" i="29"/>
  <c r="R33" i="29"/>
  <c r="Q33" i="29"/>
  <c r="P33" i="29"/>
  <c r="O33" i="29"/>
  <c r="N33" i="29"/>
  <c r="M33" i="29"/>
  <c r="L33" i="29"/>
  <c r="K33" i="29"/>
  <c r="J33" i="29"/>
  <c r="I33" i="29"/>
  <c r="H33" i="29"/>
  <c r="G33" i="29"/>
  <c r="F33" i="29"/>
  <c r="R32" i="29"/>
  <c r="Q32" i="29"/>
  <c r="P32" i="29"/>
  <c r="O32" i="29"/>
  <c r="N32" i="29"/>
  <c r="M32" i="29"/>
  <c r="L32" i="29"/>
  <c r="K32" i="29"/>
  <c r="J32" i="29"/>
  <c r="I32" i="29"/>
  <c r="H32" i="29"/>
  <c r="G32" i="29"/>
  <c r="F32" i="29"/>
  <c r="R31" i="29"/>
  <c r="Q31" i="29"/>
  <c r="P31" i="29"/>
  <c r="O31" i="29"/>
  <c r="N31" i="29"/>
  <c r="M31" i="29"/>
  <c r="L31" i="29"/>
  <c r="K31" i="29"/>
  <c r="J31" i="29"/>
  <c r="I31" i="29"/>
  <c r="H31" i="29"/>
  <c r="G31" i="29"/>
  <c r="F31" i="29"/>
  <c r="R30" i="29"/>
  <c r="Q30" i="29"/>
  <c r="P30" i="29"/>
  <c r="O30" i="29"/>
  <c r="N30" i="29"/>
  <c r="M30" i="29"/>
  <c r="L30" i="29"/>
  <c r="K30" i="29"/>
  <c r="J30" i="29"/>
  <c r="I30" i="29"/>
  <c r="H30" i="29"/>
  <c r="G30" i="29"/>
  <c r="F30" i="29"/>
  <c r="R29" i="29"/>
  <c r="Q29" i="29"/>
  <c r="P29" i="29"/>
  <c r="O29" i="29"/>
  <c r="N29" i="29"/>
  <c r="M29" i="29"/>
  <c r="L29" i="29"/>
  <c r="K29" i="29"/>
  <c r="J29" i="29"/>
  <c r="I29" i="29"/>
  <c r="H29" i="29"/>
  <c r="G29" i="29"/>
  <c r="F29" i="29"/>
  <c r="R28" i="29"/>
  <c r="Q28" i="29"/>
  <c r="P28" i="29"/>
  <c r="O28" i="29"/>
  <c r="N28" i="29"/>
  <c r="M28" i="29"/>
  <c r="L28" i="29"/>
  <c r="K28" i="29"/>
  <c r="J28" i="29"/>
  <c r="I28" i="29"/>
  <c r="H28" i="29"/>
  <c r="G28" i="29"/>
  <c r="F28" i="29"/>
  <c r="R27" i="29"/>
  <c r="Q27" i="29"/>
  <c r="P27" i="29"/>
  <c r="O27" i="29"/>
  <c r="N27" i="29"/>
  <c r="M27" i="29"/>
  <c r="L27" i="29"/>
  <c r="K27" i="29"/>
  <c r="J27" i="29"/>
  <c r="I27" i="29"/>
  <c r="H27" i="29"/>
  <c r="G27" i="29"/>
  <c r="F27" i="29"/>
  <c r="R26" i="29"/>
  <c r="Q26" i="29"/>
  <c r="P26" i="29"/>
  <c r="O26" i="29"/>
  <c r="N26" i="29"/>
  <c r="M26" i="29"/>
  <c r="L26" i="29"/>
  <c r="K26" i="29"/>
  <c r="J26" i="29"/>
  <c r="I26" i="29"/>
  <c r="H26" i="29"/>
  <c r="G26" i="29"/>
  <c r="F26" i="29"/>
  <c r="R25" i="29"/>
  <c r="Q25" i="29"/>
  <c r="P25" i="29"/>
  <c r="O25" i="29"/>
  <c r="N25" i="29"/>
  <c r="M25" i="29"/>
  <c r="L25" i="29"/>
  <c r="K25" i="29"/>
  <c r="J25" i="29"/>
  <c r="I25" i="29"/>
  <c r="H25" i="29"/>
  <c r="G25" i="29"/>
  <c r="F25" i="29"/>
  <c r="R23" i="29"/>
  <c r="Q23" i="29"/>
  <c r="P23" i="29"/>
  <c r="O23" i="29"/>
  <c r="N23" i="29"/>
  <c r="M23" i="29"/>
  <c r="L23" i="29"/>
  <c r="K23" i="29"/>
  <c r="J23" i="29"/>
  <c r="I23" i="29"/>
  <c r="H23" i="29"/>
  <c r="G23" i="29"/>
  <c r="F23" i="29"/>
  <c r="R22" i="29"/>
  <c r="Q22" i="29"/>
  <c r="P22" i="29"/>
  <c r="O22" i="29"/>
  <c r="N22" i="29"/>
  <c r="M22" i="29"/>
  <c r="L22" i="29"/>
  <c r="K22" i="29"/>
  <c r="J22" i="29"/>
  <c r="I22" i="29"/>
  <c r="H22" i="29"/>
  <c r="G22" i="29"/>
  <c r="F22" i="29"/>
  <c r="R21" i="29"/>
  <c r="Q21" i="29"/>
  <c r="P21" i="29"/>
  <c r="O21" i="29"/>
  <c r="N21" i="29"/>
  <c r="M21" i="29"/>
  <c r="L21" i="29"/>
  <c r="K21" i="29"/>
  <c r="J21" i="29"/>
  <c r="I21" i="29"/>
  <c r="H21" i="29"/>
  <c r="G21" i="29"/>
  <c r="F21" i="29"/>
  <c r="R20" i="29"/>
  <c r="Q20" i="29"/>
  <c r="P20" i="29"/>
  <c r="O20" i="29"/>
  <c r="N20" i="29"/>
  <c r="M20" i="29"/>
  <c r="L20" i="29"/>
  <c r="K20" i="29"/>
  <c r="J20" i="29"/>
  <c r="I20" i="29"/>
  <c r="H20" i="29"/>
  <c r="G20" i="29"/>
  <c r="F20" i="29"/>
  <c r="R19" i="29"/>
  <c r="Q19" i="29"/>
  <c r="P19" i="29"/>
  <c r="O19" i="29"/>
  <c r="N19" i="29"/>
  <c r="M19" i="29"/>
  <c r="L19" i="29"/>
  <c r="K19" i="29"/>
  <c r="J19" i="29"/>
  <c r="I19" i="29"/>
  <c r="H19" i="29"/>
  <c r="G19" i="29"/>
  <c r="F19" i="29"/>
  <c r="R18" i="29"/>
  <c r="Q18" i="29"/>
  <c r="P18" i="29"/>
  <c r="O18" i="29"/>
  <c r="N18" i="29"/>
  <c r="M18" i="29"/>
  <c r="L18" i="29"/>
  <c r="K18" i="29"/>
  <c r="J18" i="29"/>
  <c r="I18" i="29"/>
  <c r="H18" i="29"/>
  <c r="G18" i="29"/>
  <c r="F18" i="29"/>
  <c r="R17" i="29"/>
  <c r="Q17" i="29"/>
  <c r="P17" i="29"/>
  <c r="O17" i="29"/>
  <c r="N17" i="29"/>
  <c r="M17" i="29"/>
  <c r="L17" i="29"/>
  <c r="K17" i="29"/>
  <c r="J17" i="29"/>
  <c r="I17" i="29"/>
  <c r="H17" i="29"/>
  <c r="G17" i="29"/>
  <c r="F17" i="29"/>
  <c r="R16" i="29"/>
  <c r="Q16" i="29"/>
  <c r="P16" i="29"/>
  <c r="O16" i="29"/>
  <c r="N16" i="29"/>
  <c r="M16" i="29"/>
  <c r="L16" i="29"/>
  <c r="K16" i="29"/>
  <c r="J16" i="29"/>
  <c r="I16" i="29"/>
  <c r="H16" i="29"/>
  <c r="G16" i="29"/>
  <c r="F16" i="29"/>
  <c r="R15" i="29"/>
  <c r="Q15" i="29"/>
  <c r="P15" i="29"/>
  <c r="O15" i="29"/>
  <c r="N15" i="29"/>
  <c r="M15" i="29"/>
  <c r="L15" i="29"/>
  <c r="K15" i="29"/>
  <c r="J15" i="29"/>
  <c r="I15" i="29"/>
  <c r="H15" i="29"/>
  <c r="G15" i="29"/>
  <c r="F15" i="29"/>
  <c r="R14" i="29"/>
  <c r="Q14" i="29"/>
  <c r="P14" i="29"/>
  <c r="O14" i="29"/>
  <c r="N14" i="29"/>
  <c r="M14" i="29"/>
  <c r="L14" i="29"/>
  <c r="K14" i="29"/>
  <c r="J14" i="29"/>
  <c r="I14" i="29"/>
  <c r="H14" i="29"/>
  <c r="G14" i="29"/>
  <c r="F14" i="29"/>
  <c r="R13" i="29"/>
  <c r="Q13" i="29"/>
  <c r="P13" i="29"/>
  <c r="O13" i="29"/>
  <c r="N13" i="29"/>
  <c r="M13" i="29"/>
  <c r="L13" i="29"/>
  <c r="K13" i="29"/>
  <c r="J13" i="29"/>
  <c r="I13" i="29"/>
  <c r="H13" i="29"/>
  <c r="G13" i="29"/>
  <c r="F13" i="29"/>
  <c r="R12" i="29"/>
  <c r="Q12" i="29"/>
  <c r="P12" i="29"/>
  <c r="O12" i="29"/>
  <c r="N12" i="29"/>
  <c r="M12" i="29"/>
  <c r="L12" i="29"/>
  <c r="K12" i="29"/>
  <c r="J12" i="29"/>
  <c r="I12" i="29"/>
  <c r="H12" i="29"/>
  <c r="G12" i="29"/>
  <c r="F12" i="29"/>
  <c r="R11" i="29"/>
  <c r="Q11" i="29"/>
  <c r="P11" i="29"/>
  <c r="O11" i="29"/>
  <c r="N11" i="29"/>
  <c r="M11" i="29"/>
  <c r="L11" i="29"/>
  <c r="K11" i="29"/>
  <c r="J11" i="29"/>
  <c r="I11" i="29"/>
  <c r="H11" i="29"/>
  <c r="G11" i="29"/>
  <c r="F11" i="29"/>
  <c r="R10" i="29"/>
  <c r="Q10" i="29"/>
  <c r="P10" i="29"/>
  <c r="O10" i="29"/>
  <c r="N10" i="29"/>
  <c r="M10" i="29"/>
  <c r="L10" i="29"/>
  <c r="K10" i="29"/>
  <c r="J10" i="29"/>
  <c r="I10" i="29"/>
  <c r="H10" i="29"/>
  <c r="G10" i="29"/>
  <c r="F10" i="29"/>
  <c r="R9" i="29"/>
  <c r="Q9" i="29"/>
  <c r="P9" i="29"/>
  <c r="O9" i="29"/>
  <c r="N9" i="29"/>
  <c r="M9" i="29"/>
  <c r="L9" i="29"/>
  <c r="K9" i="29"/>
  <c r="J9" i="29"/>
  <c r="I9" i="29"/>
  <c r="H9" i="29"/>
  <c r="G9" i="29"/>
  <c r="F9" i="29"/>
  <c r="R8" i="29"/>
  <c r="Q8" i="29"/>
  <c r="P8" i="29"/>
  <c r="O8" i="29"/>
  <c r="N8" i="29"/>
  <c r="M8" i="29"/>
  <c r="L8" i="29"/>
  <c r="K8" i="29"/>
  <c r="J8" i="29"/>
  <c r="I8" i="29"/>
  <c r="H8" i="29"/>
  <c r="G8" i="29"/>
  <c r="F8" i="29"/>
  <c r="R7" i="29"/>
  <c r="Q7" i="29"/>
  <c r="P7" i="29"/>
  <c r="O7" i="29"/>
  <c r="N7" i="29"/>
  <c r="M7" i="29"/>
  <c r="L7" i="29"/>
  <c r="K7" i="29"/>
  <c r="J7" i="29"/>
  <c r="I7" i="29"/>
  <c r="H7" i="29"/>
  <c r="G7" i="29"/>
  <c r="F7" i="29"/>
  <c r="R6" i="29"/>
  <c r="Q6" i="29"/>
  <c r="P6" i="29"/>
  <c r="O6" i="29"/>
  <c r="N6" i="29"/>
  <c r="M6" i="29"/>
  <c r="L6" i="29"/>
  <c r="K6" i="29"/>
  <c r="J6" i="29"/>
  <c r="I6" i="29"/>
  <c r="H6" i="29"/>
  <c r="G6" i="29"/>
  <c r="F6" i="29"/>
  <c r="R5" i="29"/>
  <c r="Q5" i="29"/>
  <c r="P5" i="29"/>
  <c r="O5" i="29"/>
  <c r="N5" i="29"/>
  <c r="M5" i="29"/>
  <c r="L5" i="29"/>
  <c r="K5" i="29"/>
  <c r="J5" i="29"/>
  <c r="I5" i="29"/>
  <c r="H5" i="29"/>
  <c r="G5" i="29"/>
  <c r="F5" i="29"/>
  <c r="R4" i="29"/>
  <c r="Q4" i="29"/>
  <c r="P4" i="29"/>
  <c r="O4" i="29"/>
  <c r="N4" i="29"/>
  <c r="M4" i="29"/>
  <c r="L4" i="29"/>
  <c r="K4" i="29"/>
  <c r="J4" i="29"/>
  <c r="I4" i="29"/>
  <c r="H4" i="29"/>
  <c r="G4" i="29"/>
  <c r="F4" i="29"/>
  <c r="R2" i="29"/>
  <c r="Q2" i="29"/>
  <c r="P2" i="29"/>
  <c r="O2" i="29"/>
  <c r="N2" i="29"/>
  <c r="M2" i="29"/>
  <c r="L2" i="29"/>
  <c r="K2" i="29"/>
  <c r="J2" i="29"/>
  <c r="I2" i="29"/>
  <c r="H2" i="29"/>
  <c r="G2" i="29"/>
  <c r="C66" i="29"/>
  <c r="C65" i="29"/>
  <c r="C64" i="29"/>
  <c r="C63" i="29"/>
  <c r="C62" i="29"/>
  <c r="C61" i="29"/>
  <c r="C60" i="29"/>
  <c r="C59" i="29"/>
  <c r="C58" i="29"/>
  <c r="C56" i="29"/>
  <c r="C55" i="29"/>
  <c r="C54" i="29"/>
  <c r="C53" i="29"/>
  <c r="C52" i="29"/>
  <c r="C51" i="29"/>
  <c r="C50" i="29"/>
  <c r="C49" i="29"/>
  <c r="C48" i="29"/>
  <c r="C47" i="29"/>
  <c r="C45" i="29"/>
  <c r="C44" i="29"/>
  <c r="C43" i="29"/>
  <c r="C42" i="29"/>
  <c r="C41" i="29"/>
  <c r="C40" i="29"/>
  <c r="C39" i="29"/>
  <c r="C38" i="29"/>
  <c r="C37" i="29"/>
  <c r="C36" i="29"/>
  <c r="C35" i="29"/>
  <c r="C33" i="29"/>
  <c r="C32" i="29"/>
  <c r="C31" i="29"/>
  <c r="C30" i="29"/>
  <c r="C29" i="29"/>
  <c r="C28" i="29"/>
  <c r="C27" i="29"/>
  <c r="C25" i="29"/>
  <c r="C23" i="29"/>
  <c r="C22" i="29"/>
  <c r="C21" i="29"/>
  <c r="C20" i="29"/>
  <c r="C19" i="29"/>
  <c r="B19" i="29"/>
  <c r="C17" i="29"/>
  <c r="C16" i="29"/>
  <c r="C15" i="29"/>
  <c r="C14" i="29"/>
  <c r="C13" i="29"/>
  <c r="C12" i="29"/>
  <c r="C11" i="29"/>
  <c r="C9" i="29"/>
  <c r="C8" i="29"/>
  <c r="C7" i="29"/>
  <c r="C6" i="29"/>
  <c r="C5" i="29"/>
  <c r="C4" i="29"/>
  <c r="C3" i="29"/>
  <c r="C2" i="29"/>
  <c r="C162" i="29" l="1"/>
  <c r="B162" i="29"/>
  <c r="AD5" i="29" s="1"/>
  <c r="C164" i="29"/>
  <c r="B164" i="29"/>
  <c r="C163" i="29"/>
  <c r="B163" i="29"/>
  <c r="AR64" i="29"/>
  <c r="AD64" i="29"/>
  <c r="AH76" i="29"/>
  <c r="AH88" i="29"/>
  <c r="AH5" i="29"/>
  <c r="AH17" i="29"/>
  <c r="AH30" i="29"/>
  <c r="AH42" i="29"/>
  <c r="AH54" i="29"/>
  <c r="AH66" i="29"/>
  <c r="AH78" i="29"/>
  <c r="AH90" i="29"/>
  <c r="AH28" i="29"/>
  <c r="AH6" i="29"/>
  <c r="AH18" i="29"/>
  <c r="AH31" i="29"/>
  <c r="AH43" i="29"/>
  <c r="AH55" i="29"/>
  <c r="AH67" i="29"/>
  <c r="AH79" i="29"/>
  <c r="AH91" i="29"/>
  <c r="AD115" i="29"/>
  <c r="AR115" i="29"/>
  <c r="AH15" i="29"/>
  <c r="AH29" i="29"/>
  <c r="AH7" i="29"/>
  <c r="AH19" i="29"/>
  <c r="AH32" i="29"/>
  <c r="AH44" i="29"/>
  <c r="AH56" i="29"/>
  <c r="AH68" i="29"/>
  <c r="AH80" i="29"/>
  <c r="AH92" i="29"/>
  <c r="AH4" i="29"/>
  <c r="AH53" i="29"/>
  <c r="AH8" i="29"/>
  <c r="AH20" i="29"/>
  <c r="AH33" i="29"/>
  <c r="AH45" i="29"/>
  <c r="AH57" i="29"/>
  <c r="AH69" i="29"/>
  <c r="AH81" i="29"/>
  <c r="AH93" i="29"/>
  <c r="AH39" i="29"/>
  <c r="AH75" i="29"/>
  <c r="AH40" i="29"/>
  <c r="AH16" i="29"/>
  <c r="AH9" i="29"/>
  <c r="AH21" i="29"/>
  <c r="AH34" i="29"/>
  <c r="AH46" i="29"/>
  <c r="AH58" i="29"/>
  <c r="AH70" i="29"/>
  <c r="AH82" i="29"/>
  <c r="AH14" i="29"/>
  <c r="AH27" i="29"/>
  <c r="AH64" i="29"/>
  <c r="AH10" i="29"/>
  <c r="AH22" i="29"/>
  <c r="AH35" i="29"/>
  <c r="AH47" i="29"/>
  <c r="AH59" i="29"/>
  <c r="AH71" i="29"/>
  <c r="AH83" i="29"/>
  <c r="AH41" i="29"/>
  <c r="AH77" i="29"/>
  <c r="AH11" i="29"/>
  <c r="AH23" i="29"/>
  <c r="AH36" i="29"/>
  <c r="AH48" i="29"/>
  <c r="AH60" i="29"/>
  <c r="AH72" i="29"/>
  <c r="AH84" i="29"/>
  <c r="AH63" i="29"/>
  <c r="AH52" i="29"/>
  <c r="AH65" i="29"/>
  <c r="AH89" i="29"/>
  <c r="AH12" i="29"/>
  <c r="AH25" i="29"/>
  <c r="AH37" i="29"/>
  <c r="AH49" i="29"/>
  <c r="AH61" i="29"/>
  <c r="AH73" i="29"/>
  <c r="AH85" i="29"/>
  <c r="AH51" i="29"/>
  <c r="AH87" i="29"/>
  <c r="AH13" i="29"/>
  <c r="AH26" i="29"/>
  <c r="AH38" i="29"/>
  <c r="AH50" i="29"/>
  <c r="AH62" i="29"/>
  <c r="AH74" i="29"/>
  <c r="AR74" i="29"/>
  <c r="AD74" i="29"/>
  <c r="AH86" i="29"/>
  <c r="AH2" i="29"/>
  <c r="AD24" i="29" l="1"/>
  <c r="AR53" i="29"/>
  <c r="AR13" i="29"/>
  <c r="AR34" i="29"/>
  <c r="AR97" i="29"/>
  <c r="AR59" i="29"/>
  <c r="AR104" i="29"/>
  <c r="AR107" i="29"/>
  <c r="AR73" i="29"/>
  <c r="AR61" i="29"/>
  <c r="AR65" i="29"/>
  <c r="AR4" i="29"/>
  <c r="AR71" i="29"/>
  <c r="AR100" i="29"/>
  <c r="AR116" i="29"/>
  <c r="AR88" i="29"/>
  <c r="AR98" i="29"/>
  <c r="AR12" i="29"/>
  <c r="AR66" i="29"/>
  <c r="AD13" i="29"/>
  <c r="AR92" i="29"/>
  <c r="AR23" i="29"/>
  <c r="AR46" i="29"/>
  <c r="AR86" i="29"/>
  <c r="AR75" i="29"/>
  <c r="AR54" i="29"/>
  <c r="AR77" i="29"/>
  <c r="AR22" i="29"/>
  <c r="AR47" i="29"/>
  <c r="AR70" i="29"/>
  <c r="AR45" i="29"/>
  <c r="AR27" i="29"/>
  <c r="AR49" i="29"/>
  <c r="AR99" i="29"/>
  <c r="AR113" i="29"/>
  <c r="AR62" i="29"/>
  <c r="AR35" i="29"/>
  <c r="AR79" i="29"/>
  <c r="AR41" i="29"/>
  <c r="AR21" i="29"/>
  <c r="AR52" i="29"/>
  <c r="AR42" i="29"/>
  <c r="AR25" i="29"/>
  <c r="AR108" i="29"/>
  <c r="AR112" i="29"/>
  <c r="AR30" i="29"/>
  <c r="AR69" i="29"/>
  <c r="AR6" i="29"/>
  <c r="AR76" i="29"/>
  <c r="AR51" i="29"/>
  <c r="AR50" i="29"/>
  <c r="AR109" i="29"/>
  <c r="AR96" i="29"/>
  <c r="AR39" i="29"/>
  <c r="AR32" i="29"/>
  <c r="AR67" i="29"/>
  <c r="AR85" i="29"/>
  <c r="AR72" i="29"/>
  <c r="AR83" i="29"/>
  <c r="AR9" i="29"/>
  <c r="AR58" i="29"/>
  <c r="AR5" i="29"/>
  <c r="AR28" i="29"/>
  <c r="AR102" i="29"/>
  <c r="AR110" i="29"/>
  <c r="AR26" i="29"/>
  <c r="AR101" i="29"/>
  <c r="AR8" i="29"/>
  <c r="AR2" i="29"/>
  <c r="AR43" i="29"/>
  <c r="AR111" i="29"/>
  <c r="AR31" i="29"/>
  <c r="AR90" i="29"/>
  <c r="AR17" i="29"/>
  <c r="AR57" i="29"/>
  <c r="AR106" i="29"/>
  <c r="AR33" i="29"/>
  <c r="AR44" i="29"/>
  <c r="AR94" i="29"/>
  <c r="AR18" i="29"/>
  <c r="AR78" i="29"/>
  <c r="AR40" i="29"/>
  <c r="AR82" i="29"/>
  <c r="AR103" i="29"/>
  <c r="AR48" i="29"/>
  <c r="AD62" i="29"/>
  <c r="AD107" i="29"/>
  <c r="AD15" i="29"/>
  <c r="AD46" i="29"/>
  <c r="AD38" i="29"/>
  <c r="AD17" i="29"/>
  <c r="AR84" i="29"/>
  <c r="AR11" i="29"/>
  <c r="AR95" i="29"/>
  <c r="AD4" i="29"/>
  <c r="AD106" i="29"/>
  <c r="AR105" i="29"/>
  <c r="AD104" i="29"/>
  <c r="AR19" i="29"/>
  <c r="AD43" i="29"/>
  <c r="AR29" i="29"/>
  <c r="AR56" i="29"/>
  <c r="AD97" i="29"/>
  <c r="AD59" i="29"/>
  <c r="AD85" i="29"/>
  <c r="AD96" i="29"/>
  <c r="AD100" i="29"/>
  <c r="AD95" i="29"/>
  <c r="AD35" i="29"/>
  <c r="AD105" i="29"/>
  <c r="AD19" i="29"/>
  <c r="AD77" i="29"/>
  <c r="AD110" i="29"/>
  <c r="AD11" i="29"/>
  <c r="AD73" i="29"/>
  <c r="AD92" i="29"/>
  <c r="AD112" i="29"/>
  <c r="AD23" i="29"/>
  <c r="AD48" i="29"/>
  <c r="AD50" i="29"/>
  <c r="AD25" i="29"/>
  <c r="AD84" i="29"/>
  <c r="AD99" i="29"/>
  <c r="AD76" i="29"/>
  <c r="AD98" i="29"/>
  <c r="AD72" i="29"/>
  <c r="AD83" i="29"/>
  <c r="AD94" i="29"/>
  <c r="AR81" i="29"/>
  <c r="AR16" i="29"/>
  <c r="AR7" i="29"/>
  <c r="AR91" i="29"/>
  <c r="AD54" i="29"/>
  <c r="AR15" i="29"/>
  <c r="AD108" i="29"/>
  <c r="AD65" i="29"/>
  <c r="AD12" i="29"/>
  <c r="AD63" i="29"/>
  <c r="AD16" i="29"/>
  <c r="AD80" i="29"/>
  <c r="AD7" i="29"/>
  <c r="AD86" i="29"/>
  <c r="AD36" i="29"/>
  <c r="AD71" i="29"/>
  <c r="AR10" i="29"/>
  <c r="AR63" i="29"/>
  <c r="AR89" i="29"/>
  <c r="AR80" i="29"/>
  <c r="AD79" i="29"/>
  <c r="AR114" i="29"/>
  <c r="AD26" i="29"/>
  <c r="AD20" i="29"/>
  <c r="AD61" i="29"/>
  <c r="AD40" i="29"/>
  <c r="AD39" i="29"/>
  <c r="AD51" i="29"/>
  <c r="AD89" i="29"/>
  <c r="AD28" i="29"/>
  <c r="AD114" i="29"/>
  <c r="AD101" i="29"/>
  <c r="AD21" i="29"/>
  <c r="AD93" i="29"/>
  <c r="AD6" i="29"/>
  <c r="AD109" i="29"/>
  <c r="AD49" i="29"/>
  <c r="AD57" i="29"/>
  <c r="AD58" i="29"/>
  <c r="AD102" i="29"/>
  <c r="AD22" i="29"/>
  <c r="AD53" i="29"/>
  <c r="AD60" i="29"/>
  <c r="AD33" i="29"/>
  <c r="AD116" i="29"/>
  <c r="AD111" i="29"/>
  <c r="AD113" i="29"/>
  <c r="AD45" i="29"/>
  <c r="AD103" i="29"/>
  <c r="AD27" i="29"/>
  <c r="AD52" i="29"/>
  <c r="AD91" i="29"/>
  <c r="AD31" i="29"/>
  <c r="AD41" i="29"/>
  <c r="AD37" i="29"/>
  <c r="AD2" i="29"/>
  <c r="AD10" i="29"/>
  <c r="AD34" i="29"/>
  <c r="AD70" i="29"/>
  <c r="AD56" i="29"/>
  <c r="AD88" i="29"/>
  <c r="AD78" i="29"/>
  <c r="AD9" i="29"/>
  <c r="AD82" i="29"/>
  <c r="AD32" i="29"/>
  <c r="AD18" i="29"/>
  <c r="AD66" i="29"/>
  <c r="AD47" i="29"/>
  <c r="AD8" i="29"/>
  <c r="AD81" i="29"/>
  <c r="AD69" i="29"/>
  <c r="AD87" i="29"/>
  <c r="AR60" i="29"/>
  <c r="AR87" i="29"/>
  <c r="AD29" i="29"/>
  <c r="AD90" i="29"/>
  <c r="AD42" i="29"/>
  <c r="AR93" i="29"/>
  <c r="AR14" i="29"/>
  <c r="AD67" i="29"/>
  <c r="AD30" i="29"/>
  <c r="AD44" i="29"/>
  <c r="AR20" i="29"/>
  <c r="AD14" i="29"/>
  <c r="AD75" i="29"/>
  <c r="AD55" i="29"/>
  <c r="AR68" i="29"/>
  <c r="AD68" i="29"/>
  <c r="AR38" i="29"/>
  <c r="AR36" i="29"/>
  <c r="AR37" i="29"/>
  <c r="AR55" i="29"/>
  <c r="R503" i="29"/>
  <c r="Q503" i="29"/>
  <c r="P503" i="29"/>
  <c r="O503" i="29"/>
  <c r="N503" i="29"/>
  <c r="M503" i="29"/>
  <c r="L503" i="29"/>
  <c r="K503" i="29"/>
  <c r="J503" i="29"/>
  <c r="I503" i="29"/>
  <c r="H503" i="29"/>
  <c r="G503" i="29"/>
  <c r="F503" i="29"/>
  <c r="R502" i="29"/>
  <c r="Q502" i="29"/>
  <c r="P502" i="29"/>
  <c r="O502" i="29"/>
  <c r="N502" i="29"/>
  <c r="M502" i="29"/>
  <c r="L502" i="29"/>
  <c r="K502" i="29"/>
  <c r="J502" i="29"/>
  <c r="I502" i="29"/>
  <c r="H502" i="29"/>
  <c r="G502" i="29"/>
  <c r="F502" i="29"/>
  <c r="R501" i="29"/>
  <c r="Q501" i="29"/>
  <c r="P501" i="29"/>
  <c r="O501" i="29"/>
  <c r="N501" i="29"/>
  <c r="M501" i="29"/>
  <c r="L501" i="29"/>
  <c r="K501" i="29"/>
  <c r="J501" i="29"/>
  <c r="I501" i="29"/>
  <c r="H501" i="29"/>
  <c r="G501" i="29"/>
  <c r="F501" i="29"/>
  <c r="R500" i="29"/>
  <c r="Q500" i="29"/>
  <c r="P500" i="29"/>
  <c r="O500" i="29"/>
  <c r="N500" i="29"/>
  <c r="M500" i="29"/>
  <c r="L500" i="29"/>
  <c r="K500" i="29"/>
  <c r="J500" i="29"/>
  <c r="I500" i="29"/>
  <c r="H500" i="29"/>
  <c r="G500" i="29"/>
  <c r="F500" i="29"/>
  <c r="R499" i="29"/>
  <c r="Q499" i="29"/>
  <c r="P499" i="29"/>
  <c r="O499" i="29"/>
  <c r="N499" i="29"/>
  <c r="M499" i="29"/>
  <c r="L499" i="29"/>
  <c r="K499" i="29"/>
  <c r="J499" i="29"/>
  <c r="I499" i="29"/>
  <c r="H499" i="29"/>
  <c r="G499" i="29"/>
  <c r="F499" i="29"/>
  <c r="R498" i="29"/>
  <c r="Q498" i="29"/>
  <c r="P498" i="29"/>
  <c r="O498" i="29"/>
  <c r="N498" i="29"/>
  <c r="M498" i="29"/>
  <c r="L498" i="29"/>
  <c r="K498" i="29"/>
  <c r="J498" i="29"/>
  <c r="I498" i="29"/>
  <c r="H498" i="29"/>
  <c r="G498" i="29"/>
  <c r="F498" i="29"/>
  <c r="R497" i="29"/>
  <c r="Q497" i="29"/>
  <c r="P497" i="29"/>
  <c r="O497" i="29"/>
  <c r="N497" i="29"/>
  <c r="M497" i="29"/>
  <c r="L497" i="29"/>
  <c r="K497" i="29"/>
  <c r="J497" i="29"/>
  <c r="I497" i="29"/>
  <c r="H497" i="29"/>
  <c r="G497" i="29"/>
  <c r="F497" i="29"/>
  <c r="R496" i="29"/>
  <c r="Q496" i="29"/>
  <c r="P496" i="29"/>
  <c r="O496" i="29"/>
  <c r="N496" i="29"/>
  <c r="M496" i="29"/>
  <c r="L496" i="29"/>
  <c r="K496" i="29"/>
  <c r="J496" i="29"/>
  <c r="I496" i="29"/>
  <c r="H496" i="29"/>
  <c r="G496" i="29"/>
  <c r="F496" i="29"/>
  <c r="R495" i="29"/>
  <c r="Q495" i="29"/>
  <c r="P495" i="29"/>
  <c r="O495" i="29"/>
  <c r="N495" i="29"/>
  <c r="M495" i="29"/>
  <c r="L495" i="29"/>
  <c r="K495" i="29"/>
  <c r="J495" i="29"/>
  <c r="I495" i="29"/>
  <c r="H495" i="29"/>
  <c r="G495" i="29"/>
  <c r="F495" i="29"/>
  <c r="R494" i="29"/>
  <c r="Q494" i="29"/>
  <c r="P494" i="29"/>
  <c r="O494" i="29"/>
  <c r="N494" i="29"/>
  <c r="M494" i="29"/>
  <c r="L494" i="29"/>
  <c r="K494" i="29"/>
  <c r="J494" i="29"/>
  <c r="I494" i="29"/>
  <c r="H494" i="29"/>
  <c r="G494" i="29"/>
  <c r="F494" i="29"/>
  <c r="R493" i="29"/>
  <c r="Q493" i="29"/>
  <c r="P493" i="29"/>
  <c r="O493" i="29"/>
  <c r="N493" i="29"/>
  <c r="M493" i="29"/>
  <c r="L493" i="29"/>
  <c r="K493" i="29"/>
  <c r="J493" i="29"/>
  <c r="I493" i="29"/>
  <c r="H493" i="29"/>
  <c r="G493" i="29"/>
  <c r="F493" i="29"/>
  <c r="R492" i="29"/>
  <c r="Q492" i="29"/>
  <c r="P492" i="29"/>
  <c r="O492" i="29"/>
  <c r="N492" i="29"/>
  <c r="M492" i="29"/>
  <c r="L492" i="29"/>
  <c r="K492" i="29"/>
  <c r="J492" i="29"/>
  <c r="I492" i="29"/>
  <c r="H492" i="29"/>
  <c r="G492" i="29"/>
  <c r="F492" i="29"/>
  <c r="R491" i="29"/>
  <c r="Q491" i="29"/>
  <c r="P491" i="29"/>
  <c r="O491" i="29"/>
  <c r="N491" i="29"/>
  <c r="M491" i="29"/>
  <c r="L491" i="29"/>
  <c r="K491" i="29"/>
  <c r="J491" i="29"/>
  <c r="I491" i="29"/>
  <c r="H491" i="29"/>
  <c r="G491" i="29"/>
  <c r="F491" i="29"/>
  <c r="R490" i="29"/>
  <c r="Q490" i="29"/>
  <c r="P490" i="29"/>
  <c r="O490" i="29"/>
  <c r="N490" i="29"/>
  <c r="M490" i="29"/>
  <c r="L490" i="29"/>
  <c r="K490" i="29"/>
  <c r="J490" i="29"/>
  <c r="I490" i="29"/>
  <c r="H490" i="29"/>
  <c r="G490" i="29"/>
  <c r="F490" i="29"/>
  <c r="R489" i="29"/>
  <c r="Q489" i="29"/>
  <c r="P489" i="29"/>
  <c r="O489" i="29"/>
  <c r="N489" i="29"/>
  <c r="M489" i="29"/>
  <c r="L489" i="29"/>
  <c r="K489" i="29"/>
  <c r="J489" i="29"/>
  <c r="I489" i="29"/>
  <c r="H489" i="29"/>
  <c r="G489" i="29"/>
  <c r="F489" i="29"/>
  <c r="R488" i="29"/>
  <c r="Q488" i="29"/>
  <c r="P488" i="29"/>
  <c r="O488" i="29"/>
  <c r="N488" i="29"/>
  <c r="M488" i="29"/>
  <c r="L488" i="29"/>
  <c r="K488" i="29"/>
  <c r="J488" i="29"/>
  <c r="I488" i="29"/>
  <c r="H488" i="29"/>
  <c r="G488" i="29"/>
  <c r="F488" i="29"/>
  <c r="R487" i="29"/>
  <c r="Q487" i="29"/>
  <c r="P487" i="29"/>
  <c r="O487" i="29"/>
  <c r="N487" i="29"/>
  <c r="M487" i="29"/>
  <c r="L487" i="29"/>
  <c r="K487" i="29"/>
  <c r="J487" i="29"/>
  <c r="I487" i="29"/>
  <c r="H487" i="29"/>
  <c r="G487" i="29"/>
  <c r="F487" i="29"/>
  <c r="R486" i="29"/>
  <c r="Q486" i="29"/>
  <c r="P486" i="29"/>
  <c r="O486" i="29"/>
  <c r="N486" i="29"/>
  <c r="M486" i="29"/>
  <c r="L486" i="29"/>
  <c r="K486" i="29"/>
  <c r="J486" i="29"/>
  <c r="I486" i="29"/>
  <c r="H486" i="29"/>
  <c r="G486" i="29"/>
  <c r="F486" i="29"/>
  <c r="R485" i="29"/>
  <c r="Q485" i="29"/>
  <c r="P485" i="29"/>
  <c r="O485" i="29"/>
  <c r="N485" i="29"/>
  <c r="M485" i="29"/>
  <c r="L485" i="29"/>
  <c r="K485" i="29"/>
  <c r="J485" i="29"/>
  <c r="I485" i="29"/>
  <c r="H485" i="29"/>
  <c r="G485" i="29"/>
  <c r="F485" i="29"/>
  <c r="R484" i="29"/>
  <c r="Q484" i="29"/>
  <c r="P484" i="29"/>
  <c r="O484" i="29"/>
  <c r="N484" i="29"/>
  <c r="M484" i="29"/>
  <c r="L484" i="29"/>
  <c r="K484" i="29"/>
  <c r="J484" i="29"/>
  <c r="I484" i="29"/>
  <c r="H484" i="29"/>
  <c r="G484" i="29"/>
  <c r="F484" i="29"/>
  <c r="R483" i="29"/>
  <c r="Q483" i="29"/>
  <c r="P483" i="29"/>
  <c r="O483" i="29"/>
  <c r="N483" i="29"/>
  <c r="M483" i="29"/>
  <c r="L483" i="29"/>
  <c r="K483" i="29"/>
  <c r="J483" i="29"/>
  <c r="I483" i="29"/>
  <c r="H483" i="29"/>
  <c r="G483" i="29"/>
  <c r="F483" i="29"/>
  <c r="R482" i="29"/>
  <c r="Q482" i="29"/>
  <c r="P482" i="29"/>
  <c r="O482" i="29"/>
  <c r="N482" i="29"/>
  <c r="M482" i="29"/>
  <c r="L482" i="29"/>
  <c r="K482" i="29"/>
  <c r="J482" i="29"/>
  <c r="I482" i="29"/>
  <c r="H482" i="29"/>
  <c r="G482" i="29"/>
  <c r="F482" i="29"/>
  <c r="R481" i="29"/>
  <c r="Q481" i="29"/>
  <c r="P481" i="29"/>
  <c r="O481" i="29"/>
  <c r="N481" i="29"/>
  <c r="M481" i="29"/>
  <c r="L481" i="29"/>
  <c r="K481" i="29"/>
  <c r="J481" i="29"/>
  <c r="I481" i="29"/>
  <c r="H481" i="29"/>
  <c r="G481" i="29"/>
  <c r="F481" i="29"/>
  <c r="R480" i="29"/>
  <c r="Q480" i="29"/>
  <c r="P480" i="29"/>
  <c r="O480" i="29"/>
  <c r="N480" i="29"/>
  <c r="M480" i="29"/>
  <c r="L480" i="29"/>
  <c r="K480" i="29"/>
  <c r="J480" i="29"/>
  <c r="I480" i="29"/>
  <c r="H480" i="29"/>
  <c r="G480" i="29"/>
  <c r="F480" i="29"/>
  <c r="R479" i="29"/>
  <c r="Q479" i="29"/>
  <c r="P479" i="29"/>
  <c r="O479" i="29"/>
  <c r="N479" i="29"/>
  <c r="M479" i="29"/>
  <c r="L479" i="29"/>
  <c r="K479" i="29"/>
  <c r="J479" i="29"/>
  <c r="I479" i="29"/>
  <c r="H479" i="29"/>
  <c r="G479" i="29"/>
  <c r="F479" i="29"/>
  <c r="R478" i="29"/>
  <c r="Q478" i="29"/>
  <c r="P478" i="29"/>
  <c r="O478" i="29"/>
  <c r="N478" i="29"/>
  <c r="M478" i="29"/>
  <c r="L478" i="29"/>
  <c r="K478" i="29"/>
  <c r="J478" i="29"/>
  <c r="I478" i="29"/>
  <c r="H478" i="29"/>
  <c r="G478" i="29"/>
  <c r="F478" i="29"/>
  <c r="R477" i="29"/>
  <c r="Q477" i="29"/>
  <c r="P477" i="29"/>
  <c r="O477" i="29"/>
  <c r="N477" i="29"/>
  <c r="M477" i="29"/>
  <c r="L477" i="29"/>
  <c r="K477" i="29"/>
  <c r="J477" i="29"/>
  <c r="I477" i="29"/>
  <c r="H477" i="29"/>
  <c r="G477" i="29"/>
  <c r="F477" i="29"/>
  <c r="R476" i="29"/>
  <c r="Q476" i="29"/>
  <c r="P476" i="29"/>
  <c r="O476" i="29"/>
  <c r="N476" i="29"/>
  <c r="M476" i="29"/>
  <c r="L476" i="29"/>
  <c r="K476" i="29"/>
  <c r="J476" i="29"/>
  <c r="I476" i="29"/>
  <c r="H476" i="29"/>
  <c r="G476" i="29"/>
  <c r="F476" i="29"/>
  <c r="R475" i="29"/>
  <c r="Q475" i="29"/>
  <c r="P475" i="29"/>
  <c r="O475" i="29"/>
  <c r="N475" i="29"/>
  <c r="M475" i="29"/>
  <c r="L475" i="29"/>
  <c r="K475" i="29"/>
  <c r="J475" i="29"/>
  <c r="I475" i="29"/>
  <c r="H475" i="29"/>
  <c r="G475" i="29"/>
  <c r="F475" i="29"/>
  <c r="R474" i="29"/>
  <c r="Q474" i="29"/>
  <c r="P474" i="29"/>
  <c r="O474" i="29"/>
  <c r="N474" i="29"/>
  <c r="M474" i="29"/>
  <c r="L474" i="29"/>
  <c r="K474" i="29"/>
  <c r="J474" i="29"/>
  <c r="I474" i="29"/>
  <c r="H474" i="29"/>
  <c r="G474" i="29"/>
  <c r="F474" i="29"/>
  <c r="R473" i="29"/>
  <c r="Q473" i="29"/>
  <c r="P473" i="29"/>
  <c r="O473" i="29"/>
  <c r="N473" i="29"/>
  <c r="M473" i="29"/>
  <c r="L473" i="29"/>
  <c r="K473" i="29"/>
  <c r="J473" i="29"/>
  <c r="I473" i="29"/>
  <c r="H473" i="29"/>
  <c r="G473" i="29"/>
  <c r="F473" i="29"/>
  <c r="R472" i="29"/>
  <c r="Q472" i="29"/>
  <c r="P472" i="29"/>
  <c r="O472" i="29"/>
  <c r="N472" i="29"/>
  <c r="M472" i="29"/>
  <c r="L472" i="29"/>
  <c r="K472" i="29"/>
  <c r="J472" i="29"/>
  <c r="I472" i="29"/>
  <c r="H472" i="29"/>
  <c r="G472" i="29"/>
  <c r="F472" i="29"/>
  <c r="R471" i="29"/>
  <c r="Q471" i="29"/>
  <c r="P471" i="29"/>
  <c r="O471" i="29"/>
  <c r="N471" i="29"/>
  <c r="M471" i="29"/>
  <c r="L471" i="29"/>
  <c r="K471" i="29"/>
  <c r="J471" i="29"/>
  <c r="I471" i="29"/>
  <c r="H471" i="29"/>
  <c r="G471" i="29"/>
  <c r="F471" i="29"/>
  <c r="R470" i="29"/>
  <c r="Q470" i="29"/>
  <c r="P470" i="29"/>
  <c r="O470" i="29"/>
  <c r="N470" i="29"/>
  <c r="M470" i="29"/>
  <c r="L470" i="29"/>
  <c r="K470" i="29"/>
  <c r="J470" i="29"/>
  <c r="I470" i="29"/>
  <c r="H470" i="29"/>
  <c r="G470" i="29"/>
  <c r="F470" i="29"/>
  <c r="R469" i="29"/>
  <c r="Q469" i="29"/>
  <c r="P469" i="29"/>
  <c r="O469" i="29"/>
  <c r="N469" i="29"/>
  <c r="M469" i="29"/>
  <c r="L469" i="29"/>
  <c r="K469" i="29"/>
  <c r="J469" i="29"/>
  <c r="I469" i="29"/>
  <c r="H469" i="29"/>
  <c r="G469" i="29"/>
  <c r="F469" i="29"/>
  <c r="R468" i="29"/>
  <c r="Q468" i="29"/>
  <c r="P468" i="29"/>
  <c r="O468" i="29"/>
  <c r="N468" i="29"/>
  <c r="M468" i="29"/>
  <c r="L468" i="29"/>
  <c r="K468" i="29"/>
  <c r="J468" i="29"/>
  <c r="I468" i="29"/>
  <c r="H468" i="29"/>
  <c r="G468" i="29"/>
  <c r="F468" i="29"/>
  <c r="R467" i="29"/>
  <c r="Q467" i="29"/>
  <c r="P467" i="29"/>
  <c r="O467" i="29"/>
  <c r="N467" i="29"/>
  <c r="M467" i="29"/>
  <c r="L467" i="29"/>
  <c r="K467" i="29"/>
  <c r="J467" i="29"/>
  <c r="I467" i="29"/>
  <c r="H467" i="29"/>
  <c r="G467" i="29"/>
  <c r="F467" i="29"/>
  <c r="R466" i="29"/>
  <c r="Q466" i="29"/>
  <c r="P466" i="29"/>
  <c r="O466" i="29"/>
  <c r="N466" i="29"/>
  <c r="M466" i="29"/>
  <c r="L466" i="29"/>
  <c r="K466" i="29"/>
  <c r="J466" i="29"/>
  <c r="I466" i="29"/>
  <c r="H466" i="29"/>
  <c r="G466" i="29"/>
  <c r="F466" i="29"/>
  <c r="R465" i="29"/>
  <c r="Q465" i="29"/>
  <c r="P465" i="29"/>
  <c r="O465" i="29"/>
  <c r="N465" i="29"/>
  <c r="M465" i="29"/>
  <c r="L465" i="29"/>
  <c r="K465" i="29"/>
  <c r="J465" i="29"/>
  <c r="I465" i="29"/>
  <c r="H465" i="29"/>
  <c r="G465" i="29"/>
  <c r="F465" i="29"/>
  <c r="R464" i="29"/>
  <c r="Q464" i="29"/>
  <c r="P464" i="29"/>
  <c r="O464" i="29"/>
  <c r="N464" i="29"/>
  <c r="M464" i="29"/>
  <c r="L464" i="29"/>
  <c r="K464" i="29"/>
  <c r="J464" i="29"/>
  <c r="I464" i="29"/>
  <c r="H464" i="29"/>
  <c r="G464" i="29"/>
  <c r="F464" i="29"/>
  <c r="R463" i="29"/>
  <c r="Q463" i="29"/>
  <c r="P463" i="29"/>
  <c r="O463" i="29"/>
  <c r="N463" i="29"/>
  <c r="M463" i="29"/>
  <c r="L463" i="29"/>
  <c r="K463" i="29"/>
  <c r="J463" i="29"/>
  <c r="I463" i="29"/>
  <c r="H463" i="29"/>
  <c r="G463" i="29"/>
  <c r="F463" i="29"/>
  <c r="R462" i="29"/>
  <c r="Q462" i="29"/>
  <c r="P462" i="29"/>
  <c r="O462" i="29"/>
  <c r="N462" i="29"/>
  <c r="M462" i="29"/>
  <c r="L462" i="29"/>
  <c r="K462" i="29"/>
  <c r="J462" i="29"/>
  <c r="I462" i="29"/>
  <c r="H462" i="29"/>
  <c r="G462" i="29"/>
  <c r="F462" i="29"/>
  <c r="R461" i="29"/>
  <c r="Q461" i="29"/>
  <c r="P461" i="29"/>
  <c r="O461" i="29"/>
  <c r="N461" i="29"/>
  <c r="M461" i="29"/>
  <c r="L461" i="29"/>
  <c r="K461" i="29"/>
  <c r="J461" i="29"/>
  <c r="I461" i="29"/>
  <c r="H461" i="29"/>
  <c r="G461" i="29"/>
  <c r="F461" i="29"/>
  <c r="R460" i="29"/>
  <c r="Q460" i="29"/>
  <c r="P460" i="29"/>
  <c r="O460" i="29"/>
  <c r="N460" i="29"/>
  <c r="M460" i="29"/>
  <c r="L460" i="29"/>
  <c r="K460" i="29"/>
  <c r="J460" i="29"/>
  <c r="I460" i="29"/>
  <c r="H460" i="29"/>
  <c r="G460" i="29"/>
  <c r="F460" i="29"/>
  <c r="R459" i="29"/>
  <c r="Q459" i="29"/>
  <c r="P459" i="29"/>
  <c r="O459" i="29"/>
  <c r="N459" i="29"/>
  <c r="M459" i="29"/>
  <c r="L459" i="29"/>
  <c r="K459" i="29"/>
  <c r="J459" i="29"/>
  <c r="I459" i="29"/>
  <c r="H459" i="29"/>
  <c r="G459" i="29"/>
  <c r="F459" i="29"/>
  <c r="R458" i="29"/>
  <c r="Q458" i="29"/>
  <c r="P458" i="29"/>
  <c r="O458" i="29"/>
  <c r="N458" i="29"/>
  <c r="M458" i="29"/>
  <c r="L458" i="29"/>
  <c r="K458" i="29"/>
  <c r="J458" i="29"/>
  <c r="I458" i="29"/>
  <c r="H458" i="29"/>
  <c r="G458" i="29"/>
  <c r="F458" i="29"/>
  <c r="R457" i="29"/>
  <c r="Q457" i="29"/>
  <c r="P457" i="29"/>
  <c r="O457" i="29"/>
  <c r="N457" i="29"/>
  <c r="M457" i="29"/>
  <c r="L457" i="29"/>
  <c r="K457" i="29"/>
  <c r="J457" i="29"/>
  <c r="I457" i="29"/>
  <c r="H457" i="29"/>
  <c r="G457" i="29"/>
  <c r="F457" i="29"/>
  <c r="R456" i="29"/>
  <c r="Q456" i="29"/>
  <c r="P456" i="29"/>
  <c r="O456" i="29"/>
  <c r="N456" i="29"/>
  <c r="M456" i="29"/>
  <c r="L456" i="29"/>
  <c r="K456" i="29"/>
  <c r="J456" i="29"/>
  <c r="I456" i="29"/>
  <c r="H456" i="29"/>
  <c r="G456" i="29"/>
  <c r="F456" i="29"/>
  <c r="R455" i="29"/>
  <c r="Q455" i="29"/>
  <c r="P455" i="29"/>
  <c r="O455" i="29"/>
  <c r="N455" i="29"/>
  <c r="M455" i="29"/>
  <c r="L455" i="29"/>
  <c r="K455" i="29"/>
  <c r="J455" i="29"/>
  <c r="I455" i="29"/>
  <c r="H455" i="29"/>
  <c r="G455" i="29"/>
  <c r="F455" i="29"/>
  <c r="R454" i="29"/>
  <c r="Q454" i="29"/>
  <c r="P454" i="29"/>
  <c r="O454" i="29"/>
  <c r="N454" i="29"/>
  <c r="M454" i="29"/>
  <c r="L454" i="29"/>
  <c r="K454" i="29"/>
  <c r="J454" i="29"/>
  <c r="I454" i="29"/>
  <c r="H454" i="29"/>
  <c r="G454" i="29"/>
  <c r="F454" i="29"/>
  <c r="R453" i="29"/>
  <c r="Q453" i="29"/>
  <c r="P453" i="29"/>
  <c r="O453" i="29"/>
  <c r="N453" i="29"/>
  <c r="M453" i="29"/>
  <c r="L453" i="29"/>
  <c r="K453" i="29"/>
  <c r="J453" i="29"/>
  <c r="I453" i="29"/>
  <c r="H453" i="29"/>
  <c r="G453" i="29"/>
  <c r="F453" i="29"/>
  <c r="R452" i="29"/>
  <c r="Q452" i="29"/>
  <c r="P452" i="29"/>
  <c r="O452" i="29"/>
  <c r="N452" i="29"/>
  <c r="M452" i="29"/>
  <c r="L452" i="29"/>
  <c r="K452" i="29"/>
  <c r="J452" i="29"/>
  <c r="I452" i="29"/>
  <c r="H452" i="29"/>
  <c r="G452" i="29"/>
  <c r="F452" i="29"/>
  <c r="R451" i="29"/>
  <c r="Q451" i="29"/>
  <c r="P451" i="29"/>
  <c r="O451" i="29"/>
  <c r="N451" i="29"/>
  <c r="M451" i="29"/>
  <c r="L451" i="29"/>
  <c r="K451" i="29"/>
  <c r="J451" i="29"/>
  <c r="I451" i="29"/>
  <c r="H451" i="29"/>
  <c r="G451" i="29"/>
  <c r="F451" i="29"/>
  <c r="R450" i="29"/>
  <c r="Q450" i="29"/>
  <c r="P450" i="29"/>
  <c r="O450" i="29"/>
  <c r="N450" i="29"/>
  <c r="M450" i="29"/>
  <c r="L450" i="29"/>
  <c r="K450" i="29"/>
  <c r="J450" i="29"/>
  <c r="I450" i="29"/>
  <c r="H450" i="29"/>
  <c r="G450" i="29"/>
  <c r="F450" i="29"/>
  <c r="R449" i="29"/>
  <c r="Q449" i="29"/>
  <c r="P449" i="29"/>
  <c r="O449" i="29"/>
  <c r="N449" i="29"/>
  <c r="M449" i="29"/>
  <c r="L449" i="29"/>
  <c r="K449" i="29"/>
  <c r="J449" i="29"/>
  <c r="I449" i="29"/>
  <c r="H449" i="29"/>
  <c r="G449" i="29"/>
  <c r="F449" i="29"/>
  <c r="R448" i="29"/>
  <c r="Q448" i="29"/>
  <c r="P448" i="29"/>
  <c r="O448" i="29"/>
  <c r="N448" i="29"/>
  <c r="M448" i="29"/>
  <c r="L448" i="29"/>
  <c r="K448" i="29"/>
  <c r="J448" i="29"/>
  <c r="I448" i="29"/>
  <c r="H448" i="29"/>
  <c r="G448" i="29"/>
  <c r="F448" i="29"/>
  <c r="R447" i="29"/>
  <c r="Q447" i="29"/>
  <c r="P447" i="29"/>
  <c r="O447" i="29"/>
  <c r="N447" i="29"/>
  <c r="M447" i="29"/>
  <c r="L447" i="29"/>
  <c r="K447" i="29"/>
  <c r="J447" i="29"/>
  <c r="I447" i="29"/>
  <c r="H447" i="29"/>
  <c r="G447" i="29"/>
  <c r="F447" i="29"/>
  <c r="R446" i="29"/>
  <c r="Q446" i="29"/>
  <c r="P446" i="29"/>
  <c r="O446" i="29"/>
  <c r="N446" i="29"/>
  <c r="M446" i="29"/>
  <c r="L446" i="29"/>
  <c r="K446" i="29"/>
  <c r="J446" i="29"/>
  <c r="I446" i="29"/>
  <c r="H446" i="29"/>
  <c r="G446" i="29"/>
  <c r="F446" i="29"/>
  <c r="R445" i="29"/>
  <c r="Q445" i="29"/>
  <c r="P445" i="29"/>
  <c r="O445" i="29"/>
  <c r="N445" i="29"/>
  <c r="M445" i="29"/>
  <c r="L445" i="29"/>
  <c r="K445" i="29"/>
  <c r="J445" i="29"/>
  <c r="I445" i="29"/>
  <c r="H445" i="29"/>
  <c r="G445" i="29"/>
  <c r="F445" i="29"/>
  <c r="R444" i="29"/>
  <c r="Q444" i="29"/>
  <c r="P444" i="29"/>
  <c r="O444" i="29"/>
  <c r="N444" i="29"/>
  <c r="M444" i="29"/>
  <c r="L444" i="29"/>
  <c r="K444" i="29"/>
  <c r="J444" i="29"/>
  <c r="I444" i="29"/>
  <c r="H444" i="29"/>
  <c r="G444" i="29"/>
  <c r="F444" i="29"/>
  <c r="R443" i="29"/>
  <c r="Q443" i="29"/>
  <c r="P443" i="29"/>
  <c r="O443" i="29"/>
  <c r="N443" i="29"/>
  <c r="M443" i="29"/>
  <c r="L443" i="29"/>
  <c r="K443" i="29"/>
  <c r="J443" i="29"/>
  <c r="I443" i="29"/>
  <c r="H443" i="29"/>
  <c r="G443" i="29"/>
  <c r="F443" i="29"/>
  <c r="R442" i="29"/>
  <c r="Q442" i="29"/>
  <c r="P442" i="29"/>
  <c r="O442" i="29"/>
  <c r="N442" i="29"/>
  <c r="M442" i="29"/>
  <c r="L442" i="29"/>
  <c r="K442" i="29"/>
  <c r="J442" i="29"/>
  <c r="I442" i="29"/>
  <c r="H442" i="29"/>
  <c r="G442" i="29"/>
  <c r="F442" i="29"/>
  <c r="R441" i="29"/>
  <c r="Q441" i="29"/>
  <c r="P441" i="29"/>
  <c r="O441" i="29"/>
  <c r="N441" i="29"/>
  <c r="M441" i="29"/>
  <c r="L441" i="29"/>
  <c r="K441" i="29"/>
  <c r="J441" i="29"/>
  <c r="I441" i="29"/>
  <c r="H441" i="29"/>
  <c r="G441" i="29"/>
  <c r="F441" i="29"/>
  <c r="R440" i="29"/>
  <c r="Q440" i="29"/>
  <c r="P440" i="29"/>
  <c r="O440" i="29"/>
  <c r="N440" i="29"/>
  <c r="M440" i="29"/>
  <c r="L440" i="29"/>
  <c r="K440" i="29"/>
  <c r="J440" i="29"/>
  <c r="I440" i="29"/>
  <c r="H440" i="29"/>
  <c r="G440" i="29"/>
  <c r="F440" i="29"/>
  <c r="R439" i="29"/>
  <c r="Q439" i="29"/>
  <c r="P439" i="29"/>
  <c r="O439" i="29"/>
  <c r="N439" i="29"/>
  <c r="M439" i="29"/>
  <c r="L439" i="29"/>
  <c r="K439" i="29"/>
  <c r="J439" i="29"/>
  <c r="I439" i="29"/>
  <c r="H439" i="29"/>
  <c r="G439" i="29"/>
  <c r="F439" i="29"/>
  <c r="R438" i="29"/>
  <c r="Q438" i="29"/>
  <c r="P438" i="29"/>
  <c r="O438" i="29"/>
  <c r="N438" i="29"/>
  <c r="M438" i="29"/>
  <c r="L438" i="29"/>
  <c r="K438" i="29"/>
  <c r="J438" i="29"/>
  <c r="I438" i="29"/>
  <c r="H438" i="29"/>
  <c r="G438" i="29"/>
  <c r="F438" i="29"/>
  <c r="R437" i="29"/>
  <c r="Q437" i="29"/>
  <c r="P437" i="29"/>
  <c r="O437" i="29"/>
  <c r="N437" i="29"/>
  <c r="M437" i="29"/>
  <c r="L437" i="29"/>
  <c r="K437" i="29"/>
  <c r="J437" i="29"/>
  <c r="I437" i="29"/>
  <c r="H437" i="29"/>
  <c r="G437" i="29"/>
  <c r="F437" i="29"/>
  <c r="R436" i="29"/>
  <c r="Q436" i="29"/>
  <c r="P436" i="29"/>
  <c r="O436" i="29"/>
  <c r="N436" i="29"/>
  <c r="M436" i="29"/>
  <c r="L436" i="29"/>
  <c r="K436" i="29"/>
  <c r="J436" i="29"/>
  <c r="I436" i="29"/>
  <c r="H436" i="29"/>
  <c r="G436" i="29"/>
  <c r="F436" i="29"/>
  <c r="R435" i="29"/>
  <c r="Q435" i="29"/>
  <c r="P435" i="29"/>
  <c r="O435" i="29"/>
  <c r="N435" i="29"/>
  <c r="M435" i="29"/>
  <c r="L435" i="29"/>
  <c r="K435" i="29"/>
  <c r="J435" i="29"/>
  <c r="I435" i="29"/>
  <c r="H435" i="29"/>
  <c r="G435" i="29"/>
  <c r="F435" i="29"/>
  <c r="R434" i="29"/>
  <c r="Q434" i="29"/>
  <c r="P434" i="29"/>
  <c r="O434" i="29"/>
  <c r="N434" i="29"/>
  <c r="M434" i="29"/>
  <c r="L434" i="29"/>
  <c r="K434" i="29"/>
  <c r="J434" i="29"/>
  <c r="I434" i="29"/>
  <c r="H434" i="29"/>
  <c r="G434" i="29"/>
  <c r="F434" i="29"/>
  <c r="R433" i="29"/>
  <c r="Q433" i="29"/>
  <c r="P433" i="29"/>
  <c r="O433" i="29"/>
  <c r="N433" i="29"/>
  <c r="M433" i="29"/>
  <c r="L433" i="29"/>
  <c r="K433" i="29"/>
  <c r="J433" i="29"/>
  <c r="I433" i="29"/>
  <c r="H433" i="29"/>
  <c r="G433" i="29"/>
  <c r="F433" i="29"/>
  <c r="R432" i="29"/>
  <c r="Q432" i="29"/>
  <c r="P432" i="29"/>
  <c r="O432" i="29"/>
  <c r="N432" i="29"/>
  <c r="M432" i="29"/>
  <c r="L432" i="29"/>
  <c r="K432" i="29"/>
  <c r="J432" i="29"/>
  <c r="I432" i="29"/>
  <c r="H432" i="29"/>
  <c r="G432" i="29"/>
  <c r="F432" i="29"/>
  <c r="R431" i="29"/>
  <c r="Q431" i="29"/>
  <c r="P431" i="29"/>
  <c r="O431" i="29"/>
  <c r="N431" i="29"/>
  <c r="M431" i="29"/>
  <c r="L431" i="29"/>
  <c r="K431" i="29"/>
  <c r="J431" i="29"/>
  <c r="I431" i="29"/>
  <c r="H431" i="29"/>
  <c r="G431" i="29"/>
  <c r="F431" i="29"/>
  <c r="R430" i="29"/>
  <c r="Q430" i="29"/>
  <c r="P430" i="29"/>
  <c r="O430" i="29"/>
  <c r="N430" i="29"/>
  <c r="M430" i="29"/>
  <c r="L430" i="29"/>
  <c r="K430" i="29"/>
  <c r="J430" i="29"/>
  <c r="I430" i="29"/>
  <c r="H430" i="29"/>
  <c r="G430" i="29"/>
  <c r="F430" i="29"/>
  <c r="R429" i="29"/>
  <c r="Q429" i="29"/>
  <c r="P429" i="29"/>
  <c r="O429" i="29"/>
  <c r="N429" i="29"/>
  <c r="M429" i="29"/>
  <c r="L429" i="29"/>
  <c r="K429" i="29"/>
  <c r="J429" i="29"/>
  <c r="I429" i="29"/>
  <c r="H429" i="29"/>
  <c r="G429" i="29"/>
  <c r="F429" i="29"/>
  <c r="R428" i="29"/>
  <c r="Q428" i="29"/>
  <c r="P428" i="29"/>
  <c r="O428" i="29"/>
  <c r="N428" i="29"/>
  <c r="M428" i="29"/>
  <c r="L428" i="29"/>
  <c r="K428" i="29"/>
  <c r="J428" i="29"/>
  <c r="I428" i="29"/>
  <c r="H428" i="29"/>
  <c r="G428" i="29"/>
  <c r="F428" i="29"/>
  <c r="R427" i="29"/>
  <c r="Q427" i="29"/>
  <c r="P427" i="29"/>
  <c r="O427" i="29"/>
  <c r="N427" i="29"/>
  <c r="M427" i="29"/>
  <c r="L427" i="29"/>
  <c r="K427" i="29"/>
  <c r="J427" i="29"/>
  <c r="I427" i="29"/>
  <c r="H427" i="29"/>
  <c r="G427" i="29"/>
  <c r="F427" i="29"/>
  <c r="R426" i="29"/>
  <c r="Q426" i="29"/>
  <c r="P426" i="29"/>
  <c r="O426" i="29"/>
  <c r="N426" i="29"/>
  <c r="M426" i="29"/>
  <c r="L426" i="29"/>
  <c r="K426" i="29"/>
  <c r="J426" i="29"/>
  <c r="I426" i="29"/>
  <c r="H426" i="29"/>
  <c r="G426" i="29"/>
  <c r="F426" i="29"/>
  <c r="R425" i="29"/>
  <c r="Q425" i="29"/>
  <c r="P425" i="29"/>
  <c r="O425" i="29"/>
  <c r="N425" i="29"/>
  <c r="M425" i="29"/>
  <c r="L425" i="29"/>
  <c r="K425" i="29"/>
  <c r="J425" i="29"/>
  <c r="I425" i="29"/>
  <c r="H425" i="29"/>
  <c r="G425" i="29"/>
  <c r="F425" i="29"/>
  <c r="R424" i="29"/>
  <c r="Q424" i="29"/>
  <c r="P424" i="29"/>
  <c r="O424" i="29"/>
  <c r="N424" i="29"/>
  <c r="M424" i="29"/>
  <c r="L424" i="29"/>
  <c r="K424" i="29"/>
  <c r="J424" i="29"/>
  <c r="I424" i="29"/>
  <c r="H424" i="29"/>
  <c r="G424" i="29"/>
  <c r="F424" i="29"/>
  <c r="R423" i="29"/>
  <c r="Q423" i="29"/>
  <c r="P423" i="29"/>
  <c r="O423" i="29"/>
  <c r="N423" i="29"/>
  <c r="M423" i="29"/>
  <c r="L423" i="29"/>
  <c r="K423" i="29"/>
  <c r="J423" i="29"/>
  <c r="I423" i="29"/>
  <c r="H423" i="29"/>
  <c r="G423" i="29"/>
  <c r="F423" i="29"/>
  <c r="R422" i="29"/>
  <c r="Q422" i="29"/>
  <c r="P422" i="29"/>
  <c r="O422" i="29"/>
  <c r="N422" i="29"/>
  <c r="M422" i="29"/>
  <c r="L422" i="29"/>
  <c r="K422" i="29"/>
  <c r="J422" i="29"/>
  <c r="I422" i="29"/>
  <c r="H422" i="29"/>
  <c r="G422" i="29"/>
  <c r="F422" i="29"/>
  <c r="R421" i="29"/>
  <c r="Q421" i="29"/>
  <c r="P421" i="29"/>
  <c r="O421" i="29"/>
  <c r="N421" i="29"/>
  <c r="M421" i="29"/>
  <c r="L421" i="29"/>
  <c r="K421" i="29"/>
  <c r="J421" i="29"/>
  <c r="I421" i="29"/>
  <c r="H421" i="29"/>
  <c r="G421" i="29"/>
  <c r="F421" i="29"/>
  <c r="R420" i="29"/>
  <c r="Q420" i="29"/>
  <c r="P420" i="29"/>
  <c r="O420" i="29"/>
  <c r="N420" i="29"/>
  <c r="M420" i="29"/>
  <c r="L420" i="29"/>
  <c r="K420" i="29"/>
  <c r="J420" i="29"/>
  <c r="I420" i="29"/>
  <c r="H420" i="29"/>
  <c r="G420" i="29"/>
  <c r="F420" i="29"/>
  <c r="R419" i="29"/>
  <c r="Q419" i="29"/>
  <c r="P419" i="29"/>
  <c r="O419" i="29"/>
  <c r="N419" i="29"/>
  <c r="M419" i="29"/>
  <c r="L419" i="29"/>
  <c r="K419" i="29"/>
  <c r="J419" i="29"/>
  <c r="I419" i="29"/>
  <c r="H419" i="29"/>
  <c r="G419" i="29"/>
  <c r="F419" i="29"/>
  <c r="R418" i="29"/>
  <c r="Q418" i="29"/>
  <c r="P418" i="29"/>
  <c r="O418" i="29"/>
  <c r="N418" i="29"/>
  <c r="M418" i="29"/>
  <c r="L418" i="29"/>
  <c r="K418" i="29"/>
  <c r="J418" i="29"/>
  <c r="I418" i="29"/>
  <c r="H418" i="29"/>
  <c r="G418" i="29"/>
  <c r="F418" i="29"/>
  <c r="R417" i="29"/>
  <c r="Q417" i="29"/>
  <c r="P417" i="29"/>
  <c r="O417" i="29"/>
  <c r="N417" i="29"/>
  <c r="M417" i="29"/>
  <c r="L417" i="29"/>
  <c r="K417" i="29"/>
  <c r="J417" i="29"/>
  <c r="I417" i="29"/>
  <c r="H417" i="29"/>
  <c r="G417" i="29"/>
  <c r="F417" i="29"/>
  <c r="R416" i="29"/>
  <c r="Q416" i="29"/>
  <c r="P416" i="29"/>
  <c r="O416" i="29"/>
  <c r="N416" i="29"/>
  <c r="M416" i="29"/>
  <c r="L416" i="29"/>
  <c r="K416" i="29"/>
  <c r="J416" i="29"/>
  <c r="I416" i="29"/>
  <c r="H416" i="29"/>
  <c r="G416" i="29"/>
  <c r="F416" i="29"/>
  <c r="R415" i="29"/>
  <c r="Q415" i="29"/>
  <c r="P415" i="29"/>
  <c r="O415" i="29"/>
  <c r="N415" i="29"/>
  <c r="M415" i="29"/>
  <c r="L415" i="29"/>
  <c r="K415" i="29"/>
  <c r="J415" i="29"/>
  <c r="I415" i="29"/>
  <c r="H415" i="29"/>
  <c r="G415" i="29"/>
  <c r="F415" i="29"/>
  <c r="R414" i="29"/>
  <c r="Q414" i="29"/>
  <c r="P414" i="29"/>
  <c r="O414" i="29"/>
  <c r="N414" i="29"/>
  <c r="M414" i="29"/>
  <c r="L414" i="29"/>
  <c r="K414" i="29"/>
  <c r="J414" i="29"/>
  <c r="I414" i="29"/>
  <c r="H414" i="29"/>
  <c r="G414" i="29"/>
  <c r="F414" i="29"/>
  <c r="R413" i="29"/>
  <c r="Q413" i="29"/>
  <c r="P413" i="29"/>
  <c r="O413" i="29"/>
  <c r="N413" i="29"/>
  <c r="M413" i="29"/>
  <c r="L413" i="29"/>
  <c r="K413" i="29"/>
  <c r="J413" i="29"/>
  <c r="I413" i="29"/>
  <c r="H413" i="29"/>
  <c r="G413" i="29"/>
  <c r="F413" i="29"/>
  <c r="R412" i="29"/>
  <c r="Q412" i="29"/>
  <c r="P412" i="29"/>
  <c r="O412" i="29"/>
  <c r="N412" i="29"/>
  <c r="M412" i="29"/>
  <c r="L412" i="29"/>
  <c r="K412" i="29"/>
  <c r="J412" i="29"/>
  <c r="I412" i="29"/>
  <c r="H412" i="29"/>
  <c r="G412" i="29"/>
  <c r="F412" i="29"/>
  <c r="R411" i="29"/>
  <c r="Q411" i="29"/>
  <c r="P411" i="29"/>
  <c r="O411" i="29"/>
  <c r="N411" i="29"/>
  <c r="M411" i="29"/>
  <c r="L411" i="29"/>
  <c r="K411" i="29"/>
  <c r="J411" i="29"/>
  <c r="I411" i="29"/>
  <c r="H411" i="29"/>
  <c r="G411" i="29"/>
  <c r="F411" i="29"/>
  <c r="R410" i="29"/>
  <c r="Q410" i="29"/>
  <c r="P410" i="29"/>
  <c r="O410" i="29"/>
  <c r="N410" i="29"/>
  <c r="M410" i="29"/>
  <c r="L410" i="29"/>
  <c r="K410" i="29"/>
  <c r="J410" i="29"/>
  <c r="I410" i="29"/>
  <c r="H410" i="29"/>
  <c r="G410" i="29"/>
  <c r="F410" i="29"/>
  <c r="R409" i="29"/>
  <c r="Q409" i="29"/>
  <c r="P409" i="29"/>
  <c r="O409" i="29"/>
  <c r="N409" i="29"/>
  <c r="M409" i="29"/>
  <c r="L409" i="29"/>
  <c r="K409" i="29"/>
  <c r="J409" i="29"/>
  <c r="I409" i="29"/>
  <c r="H409" i="29"/>
  <c r="G409" i="29"/>
  <c r="F409" i="29"/>
  <c r="R408" i="29"/>
  <c r="Q408" i="29"/>
  <c r="P408" i="29"/>
  <c r="O408" i="29"/>
  <c r="N408" i="29"/>
  <c r="M408" i="29"/>
  <c r="L408" i="29"/>
  <c r="K408" i="29"/>
  <c r="J408" i="29"/>
  <c r="I408" i="29"/>
  <c r="H408" i="29"/>
  <c r="G408" i="29"/>
  <c r="F408" i="29"/>
  <c r="R407" i="29"/>
  <c r="Q407" i="29"/>
  <c r="P407" i="29"/>
  <c r="O407" i="29"/>
  <c r="N407" i="29"/>
  <c r="M407" i="29"/>
  <c r="L407" i="29"/>
  <c r="K407" i="29"/>
  <c r="J407" i="29"/>
  <c r="I407" i="29"/>
  <c r="H407" i="29"/>
  <c r="G407" i="29"/>
  <c r="F407" i="29"/>
  <c r="R406" i="29"/>
  <c r="Q406" i="29"/>
  <c r="P406" i="29"/>
  <c r="O406" i="29"/>
  <c r="N406" i="29"/>
  <c r="M406" i="29"/>
  <c r="L406" i="29"/>
  <c r="K406" i="29"/>
  <c r="J406" i="29"/>
  <c r="I406" i="29"/>
  <c r="H406" i="29"/>
  <c r="G406" i="29"/>
  <c r="F406" i="29"/>
  <c r="R405" i="29"/>
  <c r="Q405" i="29"/>
  <c r="P405" i="29"/>
  <c r="O405" i="29"/>
  <c r="N405" i="29"/>
  <c r="M405" i="29"/>
  <c r="L405" i="29"/>
  <c r="K405" i="29"/>
  <c r="J405" i="29"/>
  <c r="I405" i="29"/>
  <c r="H405" i="29"/>
  <c r="G405" i="29"/>
  <c r="F405" i="29"/>
  <c r="R404" i="29"/>
  <c r="Q404" i="29"/>
  <c r="P404" i="29"/>
  <c r="O404" i="29"/>
  <c r="N404" i="29"/>
  <c r="M404" i="29"/>
  <c r="L404" i="29"/>
  <c r="K404" i="29"/>
  <c r="J404" i="29"/>
  <c r="I404" i="29"/>
  <c r="H404" i="29"/>
  <c r="G404" i="29"/>
  <c r="F404" i="29"/>
  <c r="R403" i="29"/>
  <c r="Q403" i="29"/>
  <c r="P403" i="29"/>
  <c r="O403" i="29"/>
  <c r="N403" i="29"/>
  <c r="M403" i="29"/>
  <c r="L403" i="29"/>
  <c r="K403" i="29"/>
  <c r="J403" i="29"/>
  <c r="I403" i="29"/>
  <c r="H403" i="29"/>
  <c r="G403" i="29"/>
  <c r="F403" i="29"/>
  <c r="R402" i="29"/>
  <c r="Q402" i="29"/>
  <c r="P402" i="29"/>
  <c r="O402" i="29"/>
  <c r="N402" i="29"/>
  <c r="M402" i="29"/>
  <c r="L402" i="29"/>
  <c r="K402" i="29"/>
  <c r="J402" i="29"/>
  <c r="I402" i="29"/>
  <c r="H402" i="29"/>
  <c r="G402" i="29"/>
  <c r="F402" i="29"/>
  <c r="R401" i="29"/>
  <c r="Q401" i="29"/>
  <c r="P401" i="29"/>
  <c r="O401" i="29"/>
  <c r="N401" i="29"/>
  <c r="M401" i="29"/>
  <c r="L401" i="29"/>
  <c r="K401" i="29"/>
  <c r="J401" i="29"/>
  <c r="I401" i="29"/>
  <c r="H401" i="29"/>
  <c r="G401" i="29"/>
  <c r="F401" i="29"/>
  <c r="R400" i="29"/>
  <c r="Q400" i="29"/>
  <c r="P400" i="29"/>
  <c r="O400" i="29"/>
  <c r="N400" i="29"/>
  <c r="M400" i="29"/>
  <c r="L400" i="29"/>
  <c r="K400" i="29"/>
  <c r="J400" i="29"/>
  <c r="I400" i="29"/>
  <c r="H400" i="29"/>
  <c r="G400" i="29"/>
  <c r="F400" i="29"/>
  <c r="R399" i="29"/>
  <c r="Q399" i="29"/>
  <c r="P399" i="29"/>
  <c r="O399" i="29"/>
  <c r="N399" i="29"/>
  <c r="M399" i="29"/>
  <c r="L399" i="29"/>
  <c r="K399" i="29"/>
  <c r="J399" i="29"/>
  <c r="I399" i="29"/>
  <c r="H399" i="29"/>
  <c r="G399" i="29"/>
  <c r="F399" i="29"/>
  <c r="R398" i="29"/>
  <c r="Q398" i="29"/>
  <c r="P398" i="29"/>
  <c r="O398" i="29"/>
  <c r="N398" i="29"/>
  <c r="M398" i="29"/>
  <c r="L398" i="29"/>
  <c r="K398" i="29"/>
  <c r="J398" i="29"/>
  <c r="I398" i="29"/>
  <c r="H398" i="29"/>
  <c r="G398" i="29"/>
  <c r="F398" i="29"/>
  <c r="R397" i="29"/>
  <c r="Q397" i="29"/>
  <c r="P397" i="29"/>
  <c r="O397" i="29"/>
  <c r="N397" i="29"/>
  <c r="M397" i="29"/>
  <c r="L397" i="29"/>
  <c r="K397" i="29"/>
  <c r="J397" i="29"/>
  <c r="I397" i="29"/>
  <c r="H397" i="29"/>
  <c r="G397" i="29"/>
  <c r="F397" i="29"/>
  <c r="R396" i="29"/>
  <c r="Q396" i="29"/>
  <c r="P396" i="29"/>
  <c r="O396" i="29"/>
  <c r="N396" i="29"/>
  <c r="M396" i="29"/>
  <c r="L396" i="29"/>
  <c r="K396" i="29"/>
  <c r="J396" i="29"/>
  <c r="I396" i="29"/>
  <c r="H396" i="29"/>
  <c r="G396" i="29"/>
  <c r="F396" i="29"/>
  <c r="R395" i="29"/>
  <c r="Q395" i="29"/>
  <c r="P395" i="29"/>
  <c r="O395" i="29"/>
  <c r="N395" i="29"/>
  <c r="M395" i="29"/>
  <c r="L395" i="29"/>
  <c r="K395" i="29"/>
  <c r="J395" i="29"/>
  <c r="I395" i="29"/>
  <c r="H395" i="29"/>
  <c r="G395" i="29"/>
  <c r="F395" i="29"/>
  <c r="R394" i="29"/>
  <c r="Q394" i="29"/>
  <c r="P394" i="29"/>
  <c r="O394" i="29"/>
  <c r="N394" i="29"/>
  <c r="M394" i="29"/>
  <c r="L394" i="29"/>
  <c r="K394" i="29"/>
  <c r="J394" i="29"/>
  <c r="I394" i="29"/>
  <c r="H394" i="29"/>
  <c r="G394" i="29"/>
  <c r="F394" i="29"/>
  <c r="R393" i="29"/>
  <c r="Q393" i="29"/>
  <c r="P393" i="29"/>
  <c r="O393" i="29"/>
  <c r="N393" i="29"/>
  <c r="M393" i="29"/>
  <c r="L393" i="29"/>
  <c r="K393" i="29"/>
  <c r="J393" i="29"/>
  <c r="I393" i="29"/>
  <c r="H393" i="29"/>
  <c r="G393" i="29"/>
  <c r="F393" i="29"/>
  <c r="R392" i="29"/>
  <c r="Q392" i="29"/>
  <c r="P392" i="29"/>
  <c r="O392" i="29"/>
  <c r="N392" i="29"/>
  <c r="M392" i="29"/>
  <c r="L392" i="29"/>
  <c r="K392" i="29"/>
  <c r="J392" i="29"/>
  <c r="I392" i="29"/>
  <c r="H392" i="29"/>
  <c r="G392" i="29"/>
  <c r="F392" i="29"/>
  <c r="R391" i="29"/>
  <c r="Q391" i="29"/>
  <c r="P391" i="29"/>
  <c r="O391" i="29"/>
  <c r="N391" i="29"/>
  <c r="M391" i="29"/>
  <c r="L391" i="29"/>
  <c r="K391" i="29"/>
  <c r="J391" i="29"/>
  <c r="I391" i="29"/>
  <c r="H391" i="29"/>
  <c r="G391" i="29"/>
  <c r="F391" i="29"/>
  <c r="R390" i="29"/>
  <c r="Q390" i="29"/>
  <c r="P390" i="29"/>
  <c r="O390" i="29"/>
  <c r="N390" i="29"/>
  <c r="M390" i="29"/>
  <c r="L390" i="29"/>
  <c r="K390" i="29"/>
  <c r="J390" i="29"/>
  <c r="I390" i="29"/>
  <c r="H390" i="29"/>
  <c r="G390" i="29"/>
  <c r="F390" i="29"/>
  <c r="R389" i="29"/>
  <c r="Q389" i="29"/>
  <c r="P389" i="29"/>
  <c r="O389" i="29"/>
  <c r="N389" i="29"/>
  <c r="M389" i="29"/>
  <c r="L389" i="29"/>
  <c r="K389" i="29"/>
  <c r="J389" i="29"/>
  <c r="I389" i="29"/>
  <c r="H389" i="29"/>
  <c r="G389" i="29"/>
  <c r="F389" i="29"/>
  <c r="R388" i="29"/>
  <c r="Q388" i="29"/>
  <c r="P388" i="29"/>
  <c r="O388" i="29"/>
  <c r="N388" i="29"/>
  <c r="M388" i="29"/>
  <c r="L388" i="29"/>
  <c r="K388" i="29"/>
  <c r="J388" i="29"/>
  <c r="I388" i="29"/>
  <c r="H388" i="29"/>
  <c r="G388" i="29"/>
  <c r="F388" i="29"/>
  <c r="R387" i="29"/>
  <c r="Q387" i="29"/>
  <c r="P387" i="29"/>
  <c r="O387" i="29"/>
  <c r="N387" i="29"/>
  <c r="M387" i="29"/>
  <c r="L387" i="29"/>
  <c r="K387" i="29"/>
  <c r="J387" i="29"/>
  <c r="I387" i="29"/>
  <c r="H387" i="29"/>
  <c r="G387" i="29"/>
  <c r="F387" i="29"/>
  <c r="R386" i="29"/>
  <c r="Q386" i="29"/>
  <c r="P386" i="29"/>
  <c r="O386" i="29"/>
  <c r="N386" i="29"/>
  <c r="M386" i="29"/>
  <c r="L386" i="29"/>
  <c r="K386" i="29"/>
  <c r="J386" i="29"/>
  <c r="I386" i="29"/>
  <c r="H386" i="29"/>
  <c r="G386" i="29"/>
  <c r="F386" i="29"/>
  <c r="R385" i="29"/>
  <c r="Q385" i="29"/>
  <c r="P385" i="29"/>
  <c r="O385" i="29"/>
  <c r="N385" i="29"/>
  <c r="M385" i="29"/>
  <c r="L385" i="29"/>
  <c r="K385" i="29"/>
  <c r="J385" i="29"/>
  <c r="I385" i="29"/>
  <c r="H385" i="29"/>
  <c r="G385" i="29"/>
  <c r="F385" i="29"/>
  <c r="R384" i="29"/>
  <c r="Q384" i="29"/>
  <c r="P384" i="29"/>
  <c r="O384" i="29"/>
  <c r="N384" i="29"/>
  <c r="M384" i="29"/>
  <c r="L384" i="29"/>
  <c r="K384" i="29"/>
  <c r="J384" i="29"/>
  <c r="I384" i="29"/>
  <c r="H384" i="29"/>
  <c r="G384" i="29"/>
  <c r="F384" i="29"/>
  <c r="R383" i="29"/>
  <c r="Q383" i="29"/>
  <c r="P383" i="29"/>
  <c r="O383" i="29"/>
  <c r="N383" i="29"/>
  <c r="M383" i="29"/>
  <c r="L383" i="29"/>
  <c r="K383" i="29"/>
  <c r="J383" i="29"/>
  <c r="I383" i="29"/>
  <c r="H383" i="29"/>
  <c r="G383" i="29"/>
  <c r="F383" i="29"/>
  <c r="R382" i="29"/>
  <c r="Q382" i="29"/>
  <c r="P382" i="29"/>
  <c r="O382" i="29"/>
  <c r="N382" i="29"/>
  <c r="M382" i="29"/>
  <c r="L382" i="29"/>
  <c r="K382" i="29"/>
  <c r="J382" i="29"/>
  <c r="I382" i="29"/>
  <c r="H382" i="29"/>
  <c r="G382" i="29"/>
  <c r="F382" i="29"/>
  <c r="R381" i="29"/>
  <c r="Q381" i="29"/>
  <c r="P381" i="29"/>
  <c r="O381" i="29"/>
  <c r="N381" i="29"/>
  <c r="M381" i="29"/>
  <c r="L381" i="29"/>
  <c r="K381" i="29"/>
  <c r="J381" i="29"/>
  <c r="I381" i="29"/>
  <c r="H381" i="29"/>
  <c r="G381" i="29"/>
  <c r="F381" i="29"/>
  <c r="R380" i="29"/>
  <c r="Q380" i="29"/>
  <c r="P380" i="29"/>
  <c r="O380" i="29"/>
  <c r="N380" i="29"/>
  <c r="M380" i="29"/>
  <c r="L380" i="29"/>
  <c r="K380" i="29"/>
  <c r="J380" i="29"/>
  <c r="I380" i="29"/>
  <c r="H380" i="29"/>
  <c r="G380" i="29"/>
  <c r="F380" i="29"/>
  <c r="R379" i="29"/>
  <c r="Q379" i="29"/>
  <c r="P379" i="29"/>
  <c r="O379" i="29"/>
  <c r="N379" i="29"/>
  <c r="M379" i="29"/>
  <c r="L379" i="29"/>
  <c r="K379" i="29"/>
  <c r="J379" i="29"/>
  <c r="I379" i="29"/>
  <c r="H379" i="29"/>
  <c r="G379" i="29"/>
  <c r="F379" i="29"/>
  <c r="R378" i="29"/>
  <c r="Q378" i="29"/>
  <c r="P378" i="29"/>
  <c r="O378" i="29"/>
  <c r="N378" i="29"/>
  <c r="M378" i="29"/>
  <c r="L378" i="29"/>
  <c r="K378" i="29"/>
  <c r="J378" i="29"/>
  <c r="I378" i="29"/>
  <c r="H378" i="29"/>
  <c r="G378" i="29"/>
  <c r="F378" i="29"/>
  <c r="R377" i="29"/>
  <c r="Q377" i="29"/>
  <c r="P377" i="29"/>
  <c r="O377" i="29"/>
  <c r="N377" i="29"/>
  <c r="M377" i="29"/>
  <c r="L377" i="29"/>
  <c r="K377" i="29"/>
  <c r="J377" i="29"/>
  <c r="I377" i="29"/>
  <c r="H377" i="29"/>
  <c r="G377" i="29"/>
  <c r="F377" i="29"/>
  <c r="R376" i="29"/>
  <c r="Q376" i="29"/>
  <c r="P376" i="29"/>
  <c r="O376" i="29"/>
  <c r="N376" i="29"/>
  <c r="M376" i="29"/>
  <c r="L376" i="29"/>
  <c r="K376" i="29"/>
  <c r="J376" i="29"/>
  <c r="I376" i="29"/>
  <c r="H376" i="29"/>
  <c r="G376" i="29"/>
  <c r="F376" i="29"/>
  <c r="R375" i="29"/>
  <c r="Q375" i="29"/>
  <c r="P375" i="29"/>
  <c r="O375" i="29"/>
  <c r="N375" i="29"/>
  <c r="M375" i="29"/>
  <c r="L375" i="29"/>
  <c r="K375" i="29"/>
  <c r="J375" i="29"/>
  <c r="I375" i="29"/>
  <c r="H375" i="29"/>
  <c r="G375" i="29"/>
  <c r="F375" i="29"/>
  <c r="R374" i="29"/>
  <c r="Q374" i="29"/>
  <c r="P374" i="29"/>
  <c r="O374" i="29"/>
  <c r="N374" i="29"/>
  <c r="M374" i="29"/>
  <c r="L374" i="29"/>
  <c r="K374" i="29"/>
  <c r="J374" i="29"/>
  <c r="I374" i="29"/>
  <c r="H374" i="29"/>
  <c r="G374" i="29"/>
  <c r="F374" i="29"/>
  <c r="R373" i="29"/>
  <c r="Q373" i="29"/>
  <c r="P373" i="29"/>
  <c r="O373" i="29"/>
  <c r="N373" i="29"/>
  <c r="M373" i="29"/>
  <c r="L373" i="29"/>
  <c r="K373" i="29"/>
  <c r="J373" i="29"/>
  <c r="I373" i="29"/>
  <c r="H373" i="29"/>
  <c r="G373" i="29"/>
  <c r="F373" i="29"/>
  <c r="R372" i="29"/>
  <c r="Q372" i="29"/>
  <c r="P372" i="29"/>
  <c r="O372" i="29"/>
  <c r="N372" i="29"/>
  <c r="M372" i="29"/>
  <c r="L372" i="29"/>
  <c r="K372" i="29"/>
  <c r="J372" i="29"/>
  <c r="I372" i="29"/>
  <c r="H372" i="29"/>
  <c r="G372" i="29"/>
  <c r="F372" i="29"/>
  <c r="R371" i="29"/>
  <c r="Q371" i="29"/>
  <c r="P371" i="29"/>
  <c r="O371" i="29"/>
  <c r="N371" i="29"/>
  <c r="M371" i="29"/>
  <c r="L371" i="29"/>
  <c r="K371" i="29"/>
  <c r="J371" i="29"/>
  <c r="I371" i="29"/>
  <c r="H371" i="29"/>
  <c r="G371" i="29"/>
  <c r="F371" i="29"/>
  <c r="R370" i="29"/>
  <c r="Q370" i="29"/>
  <c r="P370" i="29"/>
  <c r="O370" i="29"/>
  <c r="N370" i="29"/>
  <c r="M370" i="29"/>
  <c r="L370" i="29"/>
  <c r="K370" i="29"/>
  <c r="J370" i="29"/>
  <c r="I370" i="29"/>
  <c r="H370" i="29"/>
  <c r="G370" i="29"/>
  <c r="F370" i="29"/>
  <c r="R369" i="29"/>
  <c r="Q369" i="29"/>
  <c r="P369" i="29"/>
  <c r="O369" i="29"/>
  <c r="N369" i="29"/>
  <c r="M369" i="29"/>
  <c r="L369" i="29"/>
  <c r="K369" i="29"/>
  <c r="J369" i="29"/>
  <c r="I369" i="29"/>
  <c r="H369" i="29"/>
  <c r="G369" i="29"/>
  <c r="F369" i="29"/>
  <c r="R368" i="29"/>
  <c r="Q368" i="29"/>
  <c r="P368" i="29"/>
  <c r="O368" i="29"/>
  <c r="N368" i="29"/>
  <c r="M368" i="29"/>
  <c r="L368" i="29"/>
  <c r="K368" i="29"/>
  <c r="J368" i="29"/>
  <c r="I368" i="29"/>
  <c r="H368" i="29"/>
  <c r="G368" i="29"/>
  <c r="F368" i="29"/>
  <c r="R367" i="29"/>
  <c r="Q367" i="29"/>
  <c r="P367" i="29"/>
  <c r="O367" i="29"/>
  <c r="N367" i="29"/>
  <c r="M367" i="29"/>
  <c r="L367" i="29"/>
  <c r="K367" i="29"/>
  <c r="J367" i="29"/>
  <c r="I367" i="29"/>
  <c r="H367" i="29"/>
  <c r="G367" i="29"/>
  <c r="F367" i="29"/>
  <c r="R366" i="29"/>
  <c r="Q366" i="29"/>
  <c r="P366" i="29"/>
  <c r="O366" i="29"/>
  <c r="N366" i="29"/>
  <c r="M366" i="29"/>
  <c r="L366" i="29"/>
  <c r="K366" i="29"/>
  <c r="J366" i="29"/>
  <c r="I366" i="29"/>
  <c r="H366" i="29"/>
  <c r="G366" i="29"/>
  <c r="F366" i="29"/>
  <c r="R365" i="29"/>
  <c r="Q365" i="29"/>
  <c r="P365" i="29"/>
  <c r="O365" i="29"/>
  <c r="N365" i="29"/>
  <c r="M365" i="29"/>
  <c r="L365" i="29"/>
  <c r="K365" i="29"/>
  <c r="J365" i="29"/>
  <c r="I365" i="29"/>
  <c r="H365" i="29"/>
  <c r="G365" i="29"/>
  <c r="F365" i="29"/>
  <c r="R364" i="29"/>
  <c r="Q364" i="29"/>
  <c r="P364" i="29"/>
  <c r="O364" i="29"/>
  <c r="N364" i="29"/>
  <c r="M364" i="29"/>
  <c r="L364" i="29"/>
  <c r="K364" i="29"/>
  <c r="J364" i="29"/>
  <c r="I364" i="29"/>
  <c r="H364" i="29"/>
  <c r="G364" i="29"/>
  <c r="F364" i="29"/>
  <c r="R363" i="29"/>
  <c r="Q363" i="29"/>
  <c r="P363" i="29"/>
  <c r="O363" i="29"/>
  <c r="N363" i="29"/>
  <c r="M363" i="29"/>
  <c r="L363" i="29"/>
  <c r="K363" i="29"/>
  <c r="J363" i="29"/>
  <c r="I363" i="29"/>
  <c r="H363" i="29"/>
  <c r="G363" i="29"/>
  <c r="F363" i="29"/>
  <c r="R362" i="29"/>
  <c r="Q362" i="29"/>
  <c r="P362" i="29"/>
  <c r="O362" i="29"/>
  <c r="N362" i="29"/>
  <c r="M362" i="29"/>
  <c r="L362" i="29"/>
  <c r="K362" i="29"/>
  <c r="J362" i="29"/>
  <c r="I362" i="29"/>
  <c r="H362" i="29"/>
  <c r="G362" i="29"/>
  <c r="F362" i="29"/>
  <c r="R361" i="29"/>
  <c r="Q361" i="29"/>
  <c r="P361" i="29"/>
  <c r="O361" i="29"/>
  <c r="N361" i="29"/>
  <c r="M361" i="29"/>
  <c r="L361" i="29"/>
  <c r="K361" i="29"/>
  <c r="J361" i="29"/>
  <c r="I361" i="29"/>
  <c r="H361" i="29"/>
  <c r="G361" i="29"/>
  <c r="F361" i="29"/>
  <c r="R360" i="29"/>
  <c r="Q360" i="29"/>
  <c r="P360" i="29"/>
  <c r="O360" i="29"/>
  <c r="N360" i="29"/>
  <c r="M360" i="29"/>
  <c r="L360" i="29"/>
  <c r="K360" i="29"/>
  <c r="J360" i="29"/>
  <c r="I360" i="29"/>
  <c r="H360" i="29"/>
  <c r="G360" i="29"/>
  <c r="F360" i="29"/>
  <c r="R359" i="29"/>
  <c r="Q359" i="29"/>
  <c r="P359" i="29"/>
  <c r="O359" i="29"/>
  <c r="N359" i="29"/>
  <c r="M359" i="29"/>
  <c r="L359" i="29"/>
  <c r="K359" i="29"/>
  <c r="J359" i="29"/>
  <c r="I359" i="29"/>
  <c r="H359" i="29"/>
  <c r="G359" i="29"/>
  <c r="F359" i="29"/>
  <c r="R358" i="29"/>
  <c r="Q358" i="29"/>
  <c r="P358" i="29"/>
  <c r="O358" i="29"/>
  <c r="N358" i="29"/>
  <c r="M358" i="29"/>
  <c r="L358" i="29"/>
  <c r="K358" i="29"/>
  <c r="J358" i="29"/>
  <c r="I358" i="29"/>
  <c r="H358" i="29"/>
  <c r="G358" i="29"/>
  <c r="F358" i="29"/>
  <c r="R357" i="29"/>
  <c r="Q357" i="29"/>
  <c r="P357" i="29"/>
  <c r="O357" i="29"/>
  <c r="N357" i="29"/>
  <c r="M357" i="29"/>
  <c r="L357" i="29"/>
  <c r="K357" i="29"/>
  <c r="J357" i="29"/>
  <c r="I357" i="29"/>
  <c r="H357" i="29"/>
  <c r="G357" i="29"/>
  <c r="F357" i="29"/>
  <c r="R356" i="29"/>
  <c r="Q356" i="29"/>
  <c r="P356" i="29"/>
  <c r="O356" i="29"/>
  <c r="N356" i="29"/>
  <c r="M356" i="29"/>
  <c r="L356" i="29"/>
  <c r="K356" i="29"/>
  <c r="J356" i="29"/>
  <c r="I356" i="29"/>
  <c r="H356" i="29"/>
  <c r="G356" i="29"/>
  <c r="F356" i="29"/>
  <c r="R355" i="29"/>
  <c r="Q355" i="29"/>
  <c r="P355" i="29"/>
  <c r="O355" i="29"/>
  <c r="N355" i="29"/>
  <c r="M355" i="29"/>
  <c r="L355" i="29"/>
  <c r="K355" i="29"/>
  <c r="J355" i="29"/>
  <c r="I355" i="29"/>
  <c r="H355" i="29"/>
  <c r="G355" i="29"/>
  <c r="F355" i="29"/>
  <c r="R354" i="29"/>
  <c r="Q354" i="29"/>
  <c r="P354" i="29"/>
  <c r="O354" i="29"/>
  <c r="N354" i="29"/>
  <c r="M354" i="29"/>
  <c r="L354" i="29"/>
  <c r="K354" i="29"/>
  <c r="J354" i="29"/>
  <c r="I354" i="29"/>
  <c r="H354" i="29"/>
  <c r="G354" i="29"/>
  <c r="F354" i="29"/>
  <c r="R353" i="29"/>
  <c r="Q353" i="29"/>
  <c r="P353" i="29"/>
  <c r="O353" i="29"/>
  <c r="N353" i="29"/>
  <c r="M353" i="29"/>
  <c r="L353" i="29"/>
  <c r="K353" i="29"/>
  <c r="J353" i="29"/>
  <c r="I353" i="29"/>
  <c r="H353" i="29"/>
  <c r="G353" i="29"/>
  <c r="F353" i="29"/>
  <c r="R352" i="29"/>
  <c r="Q352" i="29"/>
  <c r="P352" i="29"/>
  <c r="O352" i="29"/>
  <c r="N352" i="29"/>
  <c r="M352" i="29"/>
  <c r="L352" i="29"/>
  <c r="K352" i="29"/>
  <c r="J352" i="29"/>
  <c r="I352" i="29"/>
  <c r="H352" i="29"/>
  <c r="G352" i="29"/>
  <c r="F352" i="29"/>
  <c r="R351" i="29"/>
  <c r="Q351" i="29"/>
  <c r="P351" i="29"/>
  <c r="O351" i="29"/>
  <c r="N351" i="29"/>
  <c r="M351" i="29"/>
  <c r="L351" i="29"/>
  <c r="K351" i="29"/>
  <c r="J351" i="29"/>
  <c r="I351" i="29"/>
  <c r="H351" i="29"/>
  <c r="G351" i="29"/>
  <c r="F351" i="29"/>
  <c r="R350" i="29"/>
  <c r="Q350" i="29"/>
  <c r="P350" i="29"/>
  <c r="O350" i="29"/>
  <c r="N350" i="29"/>
  <c r="M350" i="29"/>
  <c r="L350" i="29"/>
  <c r="K350" i="29"/>
  <c r="J350" i="29"/>
  <c r="I350" i="29"/>
  <c r="H350" i="29"/>
  <c r="G350" i="29"/>
  <c r="F350" i="29"/>
  <c r="R349" i="29"/>
  <c r="Q349" i="29"/>
  <c r="P349" i="29"/>
  <c r="O349" i="29"/>
  <c r="N349" i="29"/>
  <c r="M349" i="29"/>
  <c r="L349" i="29"/>
  <c r="K349" i="29"/>
  <c r="J349" i="29"/>
  <c r="I349" i="29"/>
  <c r="H349" i="29"/>
  <c r="G349" i="29"/>
  <c r="F349" i="29"/>
  <c r="R348" i="29"/>
  <c r="Q348" i="29"/>
  <c r="P348" i="29"/>
  <c r="O348" i="29"/>
  <c r="N348" i="29"/>
  <c r="M348" i="29"/>
  <c r="L348" i="29"/>
  <c r="K348" i="29"/>
  <c r="J348" i="29"/>
  <c r="I348" i="29"/>
  <c r="H348" i="29"/>
  <c r="G348" i="29"/>
  <c r="F348" i="29"/>
  <c r="R347" i="29"/>
  <c r="Q347" i="29"/>
  <c r="P347" i="29"/>
  <c r="O347" i="29"/>
  <c r="N347" i="29"/>
  <c r="M347" i="29"/>
  <c r="L347" i="29"/>
  <c r="K347" i="29"/>
  <c r="J347" i="29"/>
  <c r="I347" i="29"/>
  <c r="H347" i="29"/>
  <c r="G347" i="29"/>
  <c r="F347" i="29"/>
  <c r="R346" i="29"/>
  <c r="Q346" i="29"/>
  <c r="P346" i="29"/>
  <c r="O346" i="29"/>
  <c r="N346" i="29"/>
  <c r="M346" i="29"/>
  <c r="L346" i="29"/>
  <c r="K346" i="29"/>
  <c r="J346" i="29"/>
  <c r="I346" i="29"/>
  <c r="H346" i="29"/>
  <c r="G346" i="29"/>
  <c r="F346" i="29"/>
  <c r="R345" i="29"/>
  <c r="Q345" i="29"/>
  <c r="P345" i="29"/>
  <c r="O345" i="29"/>
  <c r="N345" i="29"/>
  <c r="M345" i="29"/>
  <c r="L345" i="29"/>
  <c r="K345" i="29"/>
  <c r="J345" i="29"/>
  <c r="I345" i="29"/>
  <c r="H345" i="29"/>
  <c r="G345" i="29"/>
  <c r="F345" i="29"/>
  <c r="R344" i="29"/>
  <c r="Q344" i="29"/>
  <c r="P344" i="29"/>
  <c r="O344" i="29"/>
  <c r="N344" i="29"/>
  <c r="M344" i="29"/>
  <c r="L344" i="29"/>
  <c r="K344" i="29"/>
  <c r="J344" i="29"/>
  <c r="I344" i="29"/>
  <c r="H344" i="29"/>
  <c r="G344" i="29"/>
  <c r="F344" i="29"/>
  <c r="R343" i="29"/>
  <c r="Q343" i="29"/>
  <c r="P343" i="29"/>
  <c r="O343" i="29"/>
  <c r="N343" i="29"/>
  <c r="M343" i="29"/>
  <c r="L343" i="29"/>
  <c r="K343" i="29"/>
  <c r="J343" i="29"/>
  <c r="I343" i="29"/>
  <c r="H343" i="29"/>
  <c r="G343" i="29"/>
  <c r="F343" i="29"/>
  <c r="R342" i="29"/>
  <c r="Q342" i="29"/>
  <c r="P342" i="29"/>
  <c r="O342" i="29"/>
  <c r="N342" i="29"/>
  <c r="M342" i="29"/>
  <c r="L342" i="29"/>
  <c r="K342" i="29"/>
  <c r="J342" i="29"/>
  <c r="I342" i="29"/>
  <c r="H342" i="29"/>
  <c r="G342" i="29"/>
  <c r="F342" i="29"/>
  <c r="R341" i="29"/>
  <c r="Q341" i="29"/>
  <c r="P341" i="29"/>
  <c r="O341" i="29"/>
  <c r="N341" i="29"/>
  <c r="M341" i="29"/>
  <c r="L341" i="29"/>
  <c r="K341" i="29"/>
  <c r="J341" i="29"/>
  <c r="I341" i="29"/>
  <c r="H341" i="29"/>
  <c r="G341" i="29"/>
  <c r="F341" i="29"/>
  <c r="R340" i="29"/>
  <c r="Q340" i="29"/>
  <c r="P340" i="29"/>
  <c r="O340" i="29"/>
  <c r="N340" i="29"/>
  <c r="M340" i="29"/>
  <c r="L340" i="29"/>
  <c r="K340" i="29"/>
  <c r="J340" i="29"/>
  <c r="I340" i="29"/>
  <c r="H340" i="29"/>
  <c r="G340" i="29"/>
  <c r="F340" i="29"/>
  <c r="R339" i="29"/>
  <c r="Q339" i="29"/>
  <c r="P339" i="29"/>
  <c r="O339" i="29"/>
  <c r="N339" i="29"/>
  <c r="M339" i="29"/>
  <c r="L339" i="29"/>
  <c r="K339" i="29"/>
  <c r="J339" i="29"/>
  <c r="I339" i="29"/>
  <c r="H339" i="29"/>
  <c r="G339" i="29"/>
  <c r="F339" i="29"/>
  <c r="R338" i="29"/>
  <c r="Q338" i="29"/>
  <c r="P338" i="29"/>
  <c r="O338" i="29"/>
  <c r="N338" i="29"/>
  <c r="M338" i="29"/>
  <c r="L338" i="29"/>
  <c r="K338" i="29"/>
  <c r="J338" i="29"/>
  <c r="I338" i="29"/>
  <c r="H338" i="29"/>
  <c r="G338" i="29"/>
  <c r="F338" i="29"/>
  <c r="R337" i="29"/>
  <c r="Q337" i="29"/>
  <c r="P337" i="29"/>
  <c r="O337" i="29"/>
  <c r="N337" i="29"/>
  <c r="M337" i="29"/>
  <c r="L337" i="29"/>
  <c r="K337" i="29"/>
  <c r="J337" i="29"/>
  <c r="I337" i="29"/>
  <c r="H337" i="29"/>
  <c r="G337" i="29"/>
  <c r="F337" i="29"/>
  <c r="R336" i="29"/>
  <c r="Q336" i="29"/>
  <c r="P336" i="29"/>
  <c r="O336" i="29"/>
  <c r="N336" i="29"/>
  <c r="M336" i="29"/>
  <c r="L336" i="29"/>
  <c r="K336" i="29"/>
  <c r="J336" i="29"/>
  <c r="I336" i="29"/>
  <c r="H336" i="29"/>
  <c r="G336" i="29"/>
  <c r="F336" i="29"/>
  <c r="R335" i="29"/>
  <c r="Q335" i="29"/>
  <c r="P335" i="29"/>
  <c r="O335" i="29"/>
  <c r="N335" i="29"/>
  <c r="M335" i="29"/>
  <c r="L335" i="29"/>
  <c r="K335" i="29"/>
  <c r="J335" i="29"/>
  <c r="I335" i="29"/>
  <c r="H335" i="29"/>
  <c r="G335" i="29"/>
  <c r="F335" i="29"/>
  <c r="R334" i="29"/>
  <c r="Q334" i="29"/>
  <c r="P334" i="29"/>
  <c r="O334" i="29"/>
  <c r="N334" i="29"/>
  <c r="M334" i="29"/>
  <c r="L334" i="29"/>
  <c r="K334" i="29"/>
  <c r="J334" i="29"/>
  <c r="I334" i="29"/>
  <c r="H334" i="29"/>
  <c r="G334" i="29"/>
  <c r="F334" i="29"/>
  <c r="R333" i="29"/>
  <c r="Q333" i="29"/>
  <c r="P333" i="29"/>
  <c r="O333" i="29"/>
  <c r="N333" i="29"/>
  <c r="M333" i="29"/>
  <c r="L333" i="29"/>
  <c r="K333" i="29"/>
  <c r="J333" i="29"/>
  <c r="I333" i="29"/>
  <c r="H333" i="29"/>
  <c r="G333" i="29"/>
  <c r="F333" i="29"/>
  <c r="R332" i="29"/>
  <c r="Q332" i="29"/>
  <c r="P332" i="29"/>
  <c r="O332" i="29"/>
  <c r="N332" i="29"/>
  <c r="M332" i="29"/>
  <c r="L332" i="29"/>
  <c r="K332" i="29"/>
  <c r="J332" i="29"/>
  <c r="I332" i="29"/>
  <c r="H332" i="29"/>
  <c r="G332" i="29"/>
  <c r="F332" i="29"/>
  <c r="R331" i="29"/>
  <c r="Q331" i="29"/>
  <c r="P331" i="29"/>
  <c r="O331" i="29"/>
  <c r="N331" i="29"/>
  <c r="M331" i="29"/>
  <c r="L331" i="29"/>
  <c r="K331" i="29"/>
  <c r="J331" i="29"/>
  <c r="I331" i="29"/>
  <c r="H331" i="29"/>
  <c r="G331" i="29"/>
  <c r="F331" i="29"/>
  <c r="R330" i="29"/>
  <c r="Q330" i="29"/>
  <c r="P330" i="29"/>
  <c r="O330" i="29"/>
  <c r="N330" i="29"/>
  <c r="M330" i="29"/>
  <c r="L330" i="29"/>
  <c r="K330" i="29"/>
  <c r="J330" i="29"/>
  <c r="I330" i="29"/>
  <c r="H330" i="29"/>
  <c r="G330" i="29"/>
  <c r="F330" i="29"/>
  <c r="R329" i="29"/>
  <c r="Q329" i="29"/>
  <c r="P329" i="29"/>
  <c r="O329" i="29"/>
  <c r="N329" i="29"/>
  <c r="M329" i="29"/>
  <c r="L329" i="29"/>
  <c r="K329" i="29"/>
  <c r="J329" i="29"/>
  <c r="I329" i="29"/>
  <c r="H329" i="29"/>
  <c r="G329" i="29"/>
  <c r="F329" i="29"/>
  <c r="R328" i="29"/>
  <c r="Q328" i="29"/>
  <c r="P328" i="29"/>
  <c r="O328" i="29"/>
  <c r="N328" i="29"/>
  <c r="M328" i="29"/>
  <c r="L328" i="29"/>
  <c r="K328" i="29"/>
  <c r="J328" i="29"/>
  <c r="I328" i="29"/>
  <c r="H328" i="29"/>
  <c r="G328" i="29"/>
  <c r="F328" i="29"/>
  <c r="R327" i="29"/>
  <c r="Q327" i="29"/>
  <c r="P327" i="29"/>
  <c r="O327" i="29"/>
  <c r="N327" i="29"/>
  <c r="M327" i="29"/>
  <c r="L327" i="29"/>
  <c r="K327" i="29"/>
  <c r="J327" i="29"/>
  <c r="I327" i="29"/>
  <c r="H327" i="29"/>
  <c r="G327" i="29"/>
  <c r="F327" i="29"/>
  <c r="R326" i="29"/>
  <c r="Q326" i="29"/>
  <c r="P326" i="29"/>
  <c r="O326" i="29"/>
  <c r="N326" i="29"/>
  <c r="M326" i="29"/>
  <c r="L326" i="29"/>
  <c r="K326" i="29"/>
  <c r="J326" i="29"/>
  <c r="I326" i="29"/>
  <c r="H326" i="29"/>
  <c r="G326" i="29"/>
  <c r="F326" i="29"/>
  <c r="R325" i="29"/>
  <c r="Q325" i="29"/>
  <c r="P325" i="29"/>
  <c r="O325" i="29"/>
  <c r="N325" i="29"/>
  <c r="M325" i="29"/>
  <c r="L325" i="29"/>
  <c r="K325" i="29"/>
  <c r="J325" i="29"/>
  <c r="I325" i="29"/>
  <c r="H325" i="29"/>
  <c r="G325" i="29"/>
  <c r="F325" i="29"/>
  <c r="R324" i="29"/>
  <c r="Q324" i="29"/>
  <c r="P324" i="29"/>
  <c r="O324" i="29"/>
  <c r="N324" i="29"/>
  <c r="M324" i="29"/>
  <c r="L324" i="29"/>
  <c r="K324" i="29"/>
  <c r="J324" i="29"/>
  <c r="I324" i="29"/>
  <c r="H324" i="29"/>
  <c r="G324" i="29"/>
  <c r="F324" i="29"/>
  <c r="R323" i="29"/>
  <c r="Q323" i="29"/>
  <c r="P323" i="29"/>
  <c r="O323" i="29"/>
  <c r="N323" i="29"/>
  <c r="M323" i="29"/>
  <c r="L323" i="29"/>
  <c r="K323" i="29"/>
  <c r="J323" i="29"/>
  <c r="I323" i="29"/>
  <c r="H323" i="29"/>
  <c r="G323" i="29"/>
  <c r="F323" i="29"/>
  <c r="R322" i="29"/>
  <c r="Q322" i="29"/>
  <c r="P322" i="29"/>
  <c r="O322" i="29"/>
  <c r="N322" i="29"/>
  <c r="M322" i="29"/>
  <c r="L322" i="29"/>
  <c r="K322" i="29"/>
  <c r="J322" i="29"/>
  <c r="I322" i="29"/>
  <c r="H322" i="29"/>
  <c r="G322" i="29"/>
  <c r="F322" i="29"/>
  <c r="R321" i="29"/>
  <c r="Q321" i="29"/>
  <c r="P321" i="29"/>
  <c r="O321" i="29"/>
  <c r="N321" i="29"/>
  <c r="M321" i="29"/>
  <c r="L321" i="29"/>
  <c r="K321" i="29"/>
  <c r="J321" i="29"/>
  <c r="I321" i="29"/>
  <c r="H321" i="29"/>
  <c r="G321" i="29"/>
  <c r="F321" i="29"/>
  <c r="R320" i="29"/>
  <c r="Q320" i="29"/>
  <c r="P320" i="29"/>
  <c r="O320" i="29"/>
  <c r="N320" i="29"/>
  <c r="M320" i="29"/>
  <c r="L320" i="29"/>
  <c r="K320" i="29"/>
  <c r="J320" i="29"/>
  <c r="I320" i="29"/>
  <c r="H320" i="29"/>
  <c r="G320" i="29"/>
  <c r="F320" i="29"/>
  <c r="R319" i="29"/>
  <c r="Q319" i="29"/>
  <c r="P319" i="29"/>
  <c r="O319" i="29"/>
  <c r="N319" i="29"/>
  <c r="M319" i="29"/>
  <c r="L319" i="29"/>
  <c r="K319" i="29"/>
  <c r="J319" i="29"/>
  <c r="I319" i="29"/>
  <c r="H319" i="29"/>
  <c r="G319" i="29"/>
  <c r="F319" i="29"/>
  <c r="R318" i="29"/>
  <c r="Q318" i="29"/>
  <c r="P318" i="29"/>
  <c r="O318" i="29"/>
  <c r="N318" i="29"/>
  <c r="M318" i="29"/>
  <c r="L318" i="29"/>
  <c r="K318" i="29"/>
  <c r="J318" i="29"/>
  <c r="I318" i="29"/>
  <c r="H318" i="29"/>
  <c r="G318" i="29"/>
  <c r="F318" i="29"/>
  <c r="R317" i="29"/>
  <c r="Q317" i="29"/>
  <c r="P317" i="29"/>
  <c r="O317" i="29"/>
  <c r="N317" i="29"/>
  <c r="M317" i="29"/>
  <c r="L317" i="29"/>
  <c r="K317" i="29"/>
  <c r="J317" i="29"/>
  <c r="I317" i="29"/>
  <c r="H317" i="29"/>
  <c r="G317" i="29"/>
  <c r="F317" i="29"/>
  <c r="R316" i="29"/>
  <c r="Q316" i="29"/>
  <c r="P316" i="29"/>
  <c r="O316" i="29"/>
  <c r="N316" i="29"/>
  <c r="M316" i="29"/>
  <c r="L316" i="29"/>
  <c r="K316" i="29"/>
  <c r="J316" i="29"/>
  <c r="I316" i="29"/>
  <c r="H316" i="29"/>
  <c r="G316" i="29"/>
  <c r="F316" i="29"/>
  <c r="R315" i="29"/>
  <c r="Q315" i="29"/>
  <c r="P315" i="29"/>
  <c r="O315" i="29"/>
  <c r="N315" i="29"/>
  <c r="M315" i="29"/>
  <c r="L315" i="29"/>
  <c r="K315" i="29"/>
  <c r="J315" i="29"/>
  <c r="I315" i="29"/>
  <c r="H315" i="29"/>
  <c r="G315" i="29"/>
  <c r="F315" i="29"/>
  <c r="R314" i="29"/>
  <c r="Q314" i="29"/>
  <c r="P314" i="29"/>
  <c r="O314" i="29"/>
  <c r="N314" i="29"/>
  <c r="M314" i="29"/>
  <c r="L314" i="29"/>
  <c r="K314" i="29"/>
  <c r="J314" i="29"/>
  <c r="I314" i="29"/>
  <c r="H314" i="29"/>
  <c r="G314" i="29"/>
  <c r="F314" i="29"/>
  <c r="R313" i="29"/>
  <c r="Q313" i="29"/>
  <c r="P313" i="29"/>
  <c r="O313" i="29"/>
  <c r="N313" i="29"/>
  <c r="M313" i="29"/>
  <c r="L313" i="29"/>
  <c r="K313" i="29"/>
  <c r="J313" i="29"/>
  <c r="I313" i="29"/>
  <c r="H313" i="29"/>
  <c r="G313" i="29"/>
  <c r="F313" i="29"/>
  <c r="R312" i="29"/>
  <c r="Q312" i="29"/>
  <c r="P312" i="29"/>
  <c r="O312" i="29"/>
  <c r="N312" i="29"/>
  <c r="M312" i="29"/>
  <c r="L312" i="29"/>
  <c r="K312" i="29"/>
  <c r="J312" i="29"/>
  <c r="I312" i="29"/>
  <c r="H312" i="29"/>
  <c r="G312" i="29"/>
  <c r="F312" i="29"/>
  <c r="R311" i="29"/>
  <c r="Q311" i="29"/>
  <c r="P311" i="29"/>
  <c r="O311" i="29"/>
  <c r="N311" i="29"/>
  <c r="M311" i="29"/>
  <c r="L311" i="29"/>
  <c r="K311" i="29"/>
  <c r="J311" i="29"/>
  <c r="I311" i="29"/>
  <c r="H311" i="29"/>
  <c r="G311" i="29"/>
  <c r="F311" i="29"/>
  <c r="R310" i="29"/>
  <c r="Q310" i="29"/>
  <c r="P310" i="29"/>
  <c r="O310" i="29"/>
  <c r="N310" i="29"/>
  <c r="M310" i="29"/>
  <c r="L310" i="29"/>
  <c r="K310" i="29"/>
  <c r="J310" i="29"/>
  <c r="I310" i="29"/>
  <c r="H310" i="29"/>
  <c r="G310" i="29"/>
  <c r="F310" i="29"/>
  <c r="R309" i="29"/>
  <c r="Q309" i="29"/>
  <c r="P309" i="29"/>
  <c r="O309" i="29"/>
  <c r="N309" i="29"/>
  <c r="M309" i="29"/>
  <c r="L309" i="29"/>
  <c r="K309" i="29"/>
  <c r="J309" i="29"/>
  <c r="I309" i="29"/>
  <c r="H309" i="29"/>
  <c r="G309" i="29"/>
  <c r="F309" i="29"/>
  <c r="R308" i="29"/>
  <c r="Q308" i="29"/>
  <c r="P308" i="29"/>
  <c r="O308" i="29"/>
  <c r="N308" i="29"/>
  <c r="M308" i="29"/>
  <c r="L308" i="29"/>
  <c r="K308" i="29"/>
  <c r="J308" i="29"/>
  <c r="I308" i="29"/>
  <c r="H308" i="29"/>
  <c r="G308" i="29"/>
  <c r="F308" i="29"/>
  <c r="R307" i="29"/>
  <c r="Q307" i="29"/>
  <c r="P307" i="29"/>
  <c r="O307" i="29"/>
  <c r="N307" i="29"/>
  <c r="M307" i="29"/>
  <c r="L307" i="29"/>
  <c r="K307" i="29"/>
  <c r="J307" i="29"/>
  <c r="I307" i="29"/>
  <c r="H307" i="29"/>
  <c r="G307" i="29"/>
  <c r="F307" i="29"/>
  <c r="R306" i="29"/>
  <c r="Q306" i="29"/>
  <c r="P306" i="29"/>
  <c r="O306" i="29"/>
  <c r="N306" i="29"/>
  <c r="M306" i="29"/>
  <c r="L306" i="29"/>
  <c r="K306" i="29"/>
  <c r="J306" i="29"/>
  <c r="I306" i="29"/>
  <c r="H306" i="29"/>
  <c r="G306" i="29"/>
  <c r="F306" i="29"/>
  <c r="R305" i="29"/>
  <c r="Q305" i="29"/>
  <c r="P305" i="29"/>
  <c r="O305" i="29"/>
  <c r="N305" i="29"/>
  <c r="M305" i="29"/>
  <c r="L305" i="29"/>
  <c r="K305" i="29"/>
  <c r="J305" i="29"/>
  <c r="I305" i="29"/>
  <c r="H305" i="29"/>
  <c r="G305" i="29"/>
  <c r="F305" i="29"/>
  <c r="R304" i="29"/>
  <c r="Q304" i="29"/>
  <c r="P304" i="29"/>
  <c r="O304" i="29"/>
  <c r="N304" i="29"/>
  <c r="M304" i="29"/>
  <c r="L304" i="29"/>
  <c r="K304" i="29"/>
  <c r="J304" i="29"/>
  <c r="I304" i="29"/>
  <c r="H304" i="29"/>
  <c r="G304" i="29"/>
  <c r="F304" i="29"/>
  <c r="R303" i="29"/>
  <c r="Q303" i="29"/>
  <c r="P303" i="29"/>
  <c r="O303" i="29"/>
  <c r="N303" i="29"/>
  <c r="M303" i="29"/>
  <c r="L303" i="29"/>
  <c r="K303" i="29"/>
  <c r="J303" i="29"/>
  <c r="I303" i="29"/>
  <c r="H303" i="29"/>
  <c r="G303" i="29"/>
  <c r="F303" i="29"/>
  <c r="R302" i="29"/>
  <c r="Q302" i="29"/>
  <c r="P302" i="29"/>
  <c r="O302" i="29"/>
  <c r="N302" i="29"/>
  <c r="M302" i="29"/>
  <c r="L302" i="29"/>
  <c r="K302" i="29"/>
  <c r="J302" i="29"/>
  <c r="I302" i="29"/>
  <c r="H302" i="29"/>
  <c r="G302" i="29"/>
  <c r="F302" i="29"/>
  <c r="R301" i="29"/>
  <c r="Q301" i="29"/>
  <c r="P301" i="29"/>
  <c r="O301" i="29"/>
  <c r="N301" i="29"/>
  <c r="M301" i="29"/>
  <c r="L301" i="29"/>
  <c r="K301" i="29"/>
  <c r="J301" i="29"/>
  <c r="I301" i="29"/>
  <c r="H301" i="29"/>
  <c r="G301" i="29"/>
  <c r="F301" i="29"/>
  <c r="R300" i="29"/>
  <c r="Q300" i="29"/>
  <c r="P300" i="29"/>
  <c r="O300" i="29"/>
  <c r="N300" i="29"/>
  <c r="M300" i="29"/>
  <c r="L300" i="29"/>
  <c r="K300" i="29"/>
  <c r="J300" i="29"/>
  <c r="I300" i="29"/>
  <c r="H300" i="29"/>
  <c r="G300" i="29"/>
  <c r="F300" i="29"/>
  <c r="R299" i="29"/>
  <c r="Q299" i="29"/>
  <c r="P299" i="29"/>
  <c r="O299" i="29"/>
  <c r="N299" i="29"/>
  <c r="M299" i="29"/>
  <c r="L299" i="29"/>
  <c r="K299" i="29"/>
  <c r="J299" i="29"/>
  <c r="I299" i="29"/>
  <c r="H299" i="29"/>
  <c r="G299" i="29"/>
  <c r="F299" i="29"/>
  <c r="R298" i="29"/>
  <c r="Q298" i="29"/>
  <c r="P298" i="29"/>
  <c r="O298" i="29"/>
  <c r="N298" i="29"/>
  <c r="M298" i="29"/>
  <c r="L298" i="29"/>
  <c r="K298" i="29"/>
  <c r="J298" i="29"/>
  <c r="I298" i="29"/>
  <c r="H298" i="29"/>
  <c r="G298" i="29"/>
  <c r="F298" i="29"/>
  <c r="R297" i="29"/>
  <c r="Q297" i="29"/>
  <c r="P297" i="29"/>
  <c r="O297" i="29"/>
  <c r="N297" i="29"/>
  <c r="M297" i="29"/>
  <c r="L297" i="29"/>
  <c r="K297" i="29"/>
  <c r="J297" i="29"/>
  <c r="I297" i="29"/>
  <c r="H297" i="29"/>
  <c r="G297" i="29"/>
  <c r="F297" i="29"/>
  <c r="R296" i="29"/>
  <c r="Q296" i="29"/>
  <c r="P296" i="29"/>
  <c r="O296" i="29"/>
  <c r="N296" i="29"/>
  <c r="M296" i="29"/>
  <c r="L296" i="29"/>
  <c r="K296" i="29"/>
  <c r="J296" i="29"/>
  <c r="I296" i="29"/>
  <c r="H296" i="29"/>
  <c r="G296" i="29"/>
  <c r="F296" i="29"/>
  <c r="R295" i="29"/>
  <c r="Q295" i="29"/>
  <c r="P295" i="29"/>
  <c r="O295" i="29"/>
  <c r="N295" i="29"/>
  <c r="M295" i="29"/>
  <c r="L295" i="29"/>
  <c r="K295" i="29"/>
  <c r="J295" i="29"/>
  <c r="I295" i="29"/>
  <c r="H295" i="29"/>
  <c r="G295" i="29"/>
  <c r="F295" i="29"/>
  <c r="R294" i="29"/>
  <c r="Q294" i="29"/>
  <c r="P294" i="29"/>
  <c r="O294" i="29"/>
  <c r="N294" i="29"/>
  <c r="M294" i="29"/>
  <c r="L294" i="29"/>
  <c r="K294" i="29"/>
  <c r="J294" i="29"/>
  <c r="I294" i="29"/>
  <c r="H294" i="29"/>
  <c r="G294" i="29"/>
  <c r="F294" i="29"/>
  <c r="R293" i="29"/>
  <c r="Q293" i="29"/>
  <c r="P293" i="29"/>
  <c r="O293" i="29"/>
  <c r="N293" i="29"/>
  <c r="M293" i="29"/>
  <c r="L293" i="29"/>
  <c r="K293" i="29"/>
  <c r="J293" i="29"/>
  <c r="I293" i="29"/>
  <c r="H293" i="29"/>
  <c r="G293" i="29"/>
  <c r="F293" i="29"/>
  <c r="R292" i="29"/>
  <c r="Q292" i="29"/>
  <c r="P292" i="29"/>
  <c r="O292" i="29"/>
  <c r="N292" i="29"/>
  <c r="M292" i="29"/>
  <c r="L292" i="29"/>
  <c r="K292" i="29"/>
  <c r="J292" i="29"/>
  <c r="I292" i="29"/>
  <c r="H292" i="29"/>
  <c r="G292" i="29"/>
  <c r="F292" i="29"/>
  <c r="R291" i="29"/>
  <c r="Q291" i="29"/>
  <c r="P291" i="29"/>
  <c r="O291" i="29"/>
  <c r="N291" i="29"/>
  <c r="M291" i="29"/>
  <c r="L291" i="29"/>
  <c r="K291" i="29"/>
  <c r="J291" i="29"/>
  <c r="I291" i="29"/>
  <c r="H291" i="29"/>
  <c r="G291" i="29"/>
  <c r="F291" i="29"/>
  <c r="R290" i="29"/>
  <c r="Q290" i="29"/>
  <c r="P290" i="29"/>
  <c r="O290" i="29"/>
  <c r="N290" i="29"/>
  <c r="M290" i="29"/>
  <c r="L290" i="29"/>
  <c r="K290" i="29"/>
  <c r="J290" i="29"/>
  <c r="I290" i="29"/>
  <c r="H290" i="29"/>
  <c r="G290" i="29"/>
  <c r="F290" i="29"/>
  <c r="R289" i="29"/>
  <c r="Q289" i="29"/>
  <c r="P289" i="29"/>
  <c r="O289" i="29"/>
  <c r="N289" i="29"/>
  <c r="M289" i="29"/>
  <c r="L289" i="29"/>
  <c r="K289" i="29"/>
  <c r="J289" i="29"/>
  <c r="I289" i="29"/>
  <c r="H289" i="29"/>
  <c r="G289" i="29"/>
  <c r="F289" i="29"/>
  <c r="R288" i="29"/>
  <c r="Q288" i="29"/>
  <c r="P288" i="29"/>
  <c r="O288" i="29"/>
  <c r="N288" i="29"/>
  <c r="M288" i="29"/>
  <c r="L288" i="29"/>
  <c r="K288" i="29"/>
  <c r="J288" i="29"/>
  <c r="I288" i="29"/>
  <c r="H288" i="29"/>
  <c r="G288" i="29"/>
  <c r="F288" i="29"/>
  <c r="R287" i="29"/>
  <c r="Q287" i="29"/>
  <c r="P287" i="29"/>
  <c r="O287" i="29"/>
  <c r="N287" i="29"/>
  <c r="M287" i="29"/>
  <c r="L287" i="29"/>
  <c r="K287" i="29"/>
  <c r="J287" i="29"/>
  <c r="I287" i="29"/>
  <c r="H287" i="29"/>
  <c r="G287" i="29"/>
  <c r="F287" i="29"/>
  <c r="R286" i="29"/>
  <c r="Q286" i="29"/>
  <c r="P286" i="29"/>
  <c r="O286" i="29"/>
  <c r="N286" i="29"/>
  <c r="M286" i="29"/>
  <c r="L286" i="29"/>
  <c r="K286" i="29"/>
  <c r="J286" i="29"/>
  <c r="I286" i="29"/>
  <c r="H286" i="29"/>
  <c r="G286" i="29"/>
  <c r="F286" i="29"/>
  <c r="R285" i="29"/>
  <c r="Q285" i="29"/>
  <c r="P285" i="29"/>
  <c r="O285" i="29"/>
  <c r="N285" i="29"/>
  <c r="M285" i="29"/>
  <c r="L285" i="29"/>
  <c r="K285" i="29"/>
  <c r="J285" i="29"/>
  <c r="I285" i="29"/>
  <c r="H285" i="29"/>
  <c r="G285" i="29"/>
  <c r="F285" i="29"/>
  <c r="R284" i="29"/>
  <c r="Q284" i="29"/>
  <c r="P284" i="29"/>
  <c r="O284" i="29"/>
  <c r="N284" i="29"/>
  <c r="M284" i="29"/>
  <c r="L284" i="29"/>
  <c r="K284" i="29"/>
  <c r="J284" i="29"/>
  <c r="I284" i="29"/>
  <c r="H284" i="29"/>
  <c r="G284" i="29"/>
  <c r="F284" i="29"/>
  <c r="R283" i="29"/>
  <c r="Q283" i="29"/>
  <c r="P283" i="29"/>
  <c r="O283" i="29"/>
  <c r="N283" i="29"/>
  <c r="M283" i="29"/>
  <c r="L283" i="29"/>
  <c r="K283" i="29"/>
  <c r="J283" i="29"/>
  <c r="I283" i="29"/>
  <c r="H283" i="29"/>
  <c r="G283" i="29"/>
  <c r="F283" i="29"/>
  <c r="R282" i="29"/>
  <c r="Q282" i="29"/>
  <c r="P282" i="29"/>
  <c r="O282" i="29"/>
  <c r="N282" i="29"/>
  <c r="M282" i="29"/>
  <c r="L282" i="29"/>
  <c r="K282" i="29"/>
  <c r="J282" i="29"/>
  <c r="I282" i="29"/>
  <c r="H282" i="29"/>
  <c r="G282" i="29"/>
  <c r="F282" i="29"/>
  <c r="R281" i="29"/>
  <c r="Q281" i="29"/>
  <c r="P281" i="29"/>
  <c r="O281" i="29"/>
  <c r="N281" i="29"/>
  <c r="M281" i="29"/>
  <c r="L281" i="29"/>
  <c r="K281" i="29"/>
  <c r="J281" i="29"/>
  <c r="I281" i="29"/>
  <c r="H281" i="29"/>
  <c r="G281" i="29"/>
  <c r="F281" i="29"/>
  <c r="R280" i="29"/>
  <c r="Q280" i="29"/>
  <c r="P280" i="29"/>
  <c r="O280" i="29"/>
  <c r="N280" i="29"/>
  <c r="M280" i="29"/>
  <c r="L280" i="29"/>
  <c r="K280" i="29"/>
  <c r="J280" i="29"/>
  <c r="I280" i="29"/>
  <c r="H280" i="29"/>
  <c r="G280" i="29"/>
  <c r="F280" i="29"/>
  <c r="R279" i="29"/>
  <c r="Q279" i="29"/>
  <c r="P279" i="29"/>
  <c r="O279" i="29"/>
  <c r="N279" i="29"/>
  <c r="M279" i="29"/>
  <c r="L279" i="29"/>
  <c r="K279" i="29"/>
  <c r="J279" i="29"/>
  <c r="I279" i="29"/>
  <c r="H279" i="29"/>
  <c r="G279" i="29"/>
  <c r="F279" i="29"/>
  <c r="R278" i="29"/>
  <c r="Q278" i="29"/>
  <c r="P278" i="29"/>
  <c r="O278" i="29"/>
  <c r="N278" i="29"/>
  <c r="M278" i="29"/>
  <c r="L278" i="29"/>
  <c r="K278" i="29"/>
  <c r="J278" i="29"/>
  <c r="I278" i="29"/>
  <c r="H278" i="29"/>
  <c r="G278" i="29"/>
  <c r="F278" i="29"/>
  <c r="R277" i="29"/>
  <c r="Q277" i="29"/>
  <c r="P277" i="29"/>
  <c r="O277" i="29"/>
  <c r="N277" i="29"/>
  <c r="M277" i="29"/>
  <c r="L277" i="29"/>
  <c r="K277" i="29"/>
  <c r="J277" i="29"/>
  <c r="I277" i="29"/>
  <c r="H277" i="29"/>
  <c r="G277" i="29"/>
  <c r="F277" i="29"/>
  <c r="R276" i="29"/>
  <c r="Q276" i="29"/>
  <c r="P276" i="29"/>
  <c r="O276" i="29"/>
  <c r="N276" i="29"/>
  <c r="M276" i="29"/>
  <c r="L276" i="29"/>
  <c r="K276" i="29"/>
  <c r="J276" i="29"/>
  <c r="I276" i="29"/>
  <c r="H276" i="29"/>
  <c r="G276" i="29"/>
  <c r="F276" i="29"/>
  <c r="R275" i="29"/>
  <c r="Q275" i="29"/>
  <c r="P275" i="29"/>
  <c r="O275" i="29"/>
  <c r="N275" i="29"/>
  <c r="M275" i="29"/>
  <c r="L275" i="29"/>
  <c r="K275" i="29"/>
  <c r="J275" i="29"/>
  <c r="I275" i="29"/>
  <c r="H275" i="29"/>
  <c r="G275" i="29"/>
  <c r="F275" i="29"/>
  <c r="R274" i="29"/>
  <c r="Q274" i="29"/>
  <c r="P274" i="29"/>
  <c r="O274" i="29"/>
  <c r="N274" i="29"/>
  <c r="M274" i="29"/>
  <c r="L274" i="29"/>
  <c r="K274" i="29"/>
  <c r="J274" i="29"/>
  <c r="I274" i="29"/>
  <c r="H274" i="29"/>
  <c r="G274" i="29"/>
  <c r="F274" i="29"/>
  <c r="R273" i="29"/>
  <c r="Q273" i="29"/>
  <c r="P273" i="29"/>
  <c r="O273" i="29"/>
  <c r="N273" i="29"/>
  <c r="M273" i="29"/>
  <c r="L273" i="29"/>
  <c r="K273" i="29"/>
  <c r="J273" i="29"/>
  <c r="I273" i="29"/>
  <c r="H273" i="29"/>
  <c r="G273" i="29"/>
  <c r="F273" i="29"/>
  <c r="R272" i="29"/>
  <c r="Q272" i="29"/>
  <c r="P272" i="29"/>
  <c r="O272" i="29"/>
  <c r="N272" i="29"/>
  <c r="M272" i="29"/>
  <c r="L272" i="29"/>
  <c r="K272" i="29"/>
  <c r="J272" i="29"/>
  <c r="I272" i="29"/>
  <c r="H272" i="29"/>
  <c r="G272" i="29"/>
  <c r="F272" i="29"/>
  <c r="R271" i="29"/>
  <c r="Q271" i="29"/>
  <c r="P271" i="29"/>
  <c r="O271" i="29"/>
  <c r="N271" i="29"/>
  <c r="M271" i="29"/>
  <c r="L271" i="29"/>
  <c r="K271" i="29"/>
  <c r="J271" i="29"/>
  <c r="I271" i="29"/>
  <c r="H271" i="29"/>
  <c r="G271" i="29"/>
  <c r="F271" i="29"/>
  <c r="R270" i="29"/>
  <c r="Q270" i="29"/>
  <c r="P270" i="29"/>
  <c r="O270" i="29"/>
  <c r="N270" i="29"/>
  <c r="M270" i="29"/>
  <c r="L270" i="29"/>
  <c r="K270" i="29"/>
  <c r="J270" i="29"/>
  <c r="I270" i="29"/>
  <c r="H270" i="29"/>
  <c r="G270" i="29"/>
  <c r="F270" i="29"/>
  <c r="R269" i="29"/>
  <c r="Q269" i="29"/>
  <c r="P269" i="29"/>
  <c r="O269" i="29"/>
  <c r="N269" i="29"/>
  <c r="M269" i="29"/>
  <c r="L269" i="29"/>
  <c r="K269" i="29"/>
  <c r="J269" i="29"/>
  <c r="I269" i="29"/>
  <c r="H269" i="29"/>
  <c r="G269" i="29"/>
  <c r="F269" i="29"/>
  <c r="R268" i="29"/>
  <c r="Q268" i="29"/>
  <c r="P268" i="29"/>
  <c r="O268" i="29"/>
  <c r="N268" i="29"/>
  <c r="M268" i="29"/>
  <c r="L268" i="29"/>
  <c r="K268" i="29"/>
  <c r="J268" i="29"/>
  <c r="I268" i="29"/>
  <c r="H268" i="29"/>
  <c r="G268" i="29"/>
  <c r="F268" i="29"/>
  <c r="R267" i="29"/>
  <c r="Q267" i="29"/>
  <c r="P267" i="29"/>
  <c r="O267" i="29"/>
  <c r="N267" i="29"/>
  <c r="M267" i="29"/>
  <c r="L267" i="29"/>
  <c r="K267" i="29"/>
  <c r="J267" i="29"/>
  <c r="I267" i="29"/>
  <c r="H267" i="29"/>
  <c r="G267" i="29"/>
  <c r="F267" i="29"/>
  <c r="R266" i="29"/>
  <c r="Q266" i="29"/>
  <c r="P266" i="29"/>
  <c r="O266" i="29"/>
  <c r="N266" i="29"/>
  <c r="M266" i="29"/>
  <c r="L266" i="29"/>
  <c r="K266" i="29"/>
  <c r="J266" i="29"/>
  <c r="I266" i="29"/>
  <c r="H266" i="29"/>
  <c r="G266" i="29"/>
  <c r="F266" i="29"/>
  <c r="R265" i="29"/>
  <c r="Q265" i="29"/>
  <c r="P265" i="29"/>
  <c r="O265" i="29"/>
  <c r="N265" i="29"/>
  <c r="M265" i="29"/>
  <c r="L265" i="29"/>
  <c r="K265" i="29"/>
  <c r="J265" i="29"/>
  <c r="I265" i="29"/>
  <c r="H265" i="29"/>
  <c r="G265" i="29"/>
  <c r="F265" i="29"/>
  <c r="R264" i="29"/>
  <c r="Q264" i="29"/>
  <c r="P264" i="29"/>
  <c r="O264" i="29"/>
  <c r="N264" i="29"/>
  <c r="M264" i="29"/>
  <c r="L264" i="29"/>
  <c r="K264" i="29"/>
  <c r="J264" i="29"/>
  <c r="I264" i="29"/>
  <c r="H264" i="29"/>
  <c r="G264" i="29"/>
  <c r="F264" i="29"/>
  <c r="R263" i="29"/>
  <c r="Q263" i="29"/>
  <c r="P263" i="29"/>
  <c r="O263" i="29"/>
  <c r="N263" i="29"/>
  <c r="M263" i="29"/>
  <c r="L263" i="29"/>
  <c r="K263" i="29"/>
  <c r="J263" i="29"/>
  <c r="I263" i="29"/>
  <c r="H263" i="29"/>
  <c r="G263" i="29"/>
  <c r="F263" i="29"/>
  <c r="R262" i="29"/>
  <c r="Q262" i="29"/>
  <c r="P262" i="29"/>
  <c r="O262" i="29"/>
  <c r="N262" i="29"/>
  <c r="M262" i="29"/>
  <c r="L262" i="29"/>
  <c r="K262" i="29"/>
  <c r="J262" i="29"/>
  <c r="I262" i="29"/>
  <c r="H262" i="29"/>
  <c r="G262" i="29"/>
  <c r="F262" i="29"/>
  <c r="R261" i="29"/>
  <c r="Q261" i="29"/>
  <c r="P261" i="29"/>
  <c r="O261" i="29"/>
  <c r="N261" i="29"/>
  <c r="M261" i="29"/>
  <c r="L261" i="29"/>
  <c r="K261" i="29"/>
  <c r="J261" i="29"/>
  <c r="I261" i="29"/>
  <c r="H261" i="29"/>
  <c r="G261" i="29"/>
  <c r="F261" i="29"/>
  <c r="R260" i="29"/>
  <c r="Q260" i="29"/>
  <c r="P260" i="29"/>
  <c r="O260" i="29"/>
  <c r="N260" i="29"/>
  <c r="M260" i="29"/>
  <c r="L260" i="29"/>
  <c r="K260" i="29"/>
  <c r="J260" i="29"/>
  <c r="I260" i="29"/>
  <c r="H260" i="29"/>
  <c r="G260" i="29"/>
  <c r="F260" i="29"/>
  <c r="R259" i="29"/>
  <c r="Q259" i="29"/>
  <c r="P259" i="29"/>
  <c r="O259" i="29"/>
  <c r="N259" i="29"/>
  <c r="M259" i="29"/>
  <c r="L259" i="29"/>
  <c r="K259" i="29"/>
  <c r="J259" i="29"/>
  <c r="I259" i="29"/>
  <c r="H259" i="29"/>
  <c r="G259" i="29"/>
  <c r="F259" i="29"/>
  <c r="R258" i="29"/>
  <c r="Q258" i="29"/>
  <c r="P258" i="29"/>
  <c r="O258" i="29"/>
  <c r="N258" i="29"/>
  <c r="M258" i="29"/>
  <c r="L258" i="29"/>
  <c r="K258" i="29"/>
  <c r="J258" i="29"/>
  <c r="I258" i="29"/>
  <c r="H258" i="29"/>
  <c r="G258" i="29"/>
  <c r="F258" i="29"/>
  <c r="R257" i="29"/>
  <c r="Q257" i="29"/>
  <c r="P257" i="29"/>
  <c r="O257" i="29"/>
  <c r="N257" i="29"/>
  <c r="M257" i="29"/>
  <c r="L257" i="29"/>
  <c r="K257" i="29"/>
  <c r="J257" i="29"/>
  <c r="I257" i="29"/>
  <c r="H257" i="29"/>
  <c r="G257" i="29"/>
  <c r="F257" i="29"/>
  <c r="R256" i="29"/>
  <c r="Q256" i="29"/>
  <c r="P256" i="29"/>
  <c r="O256" i="29"/>
  <c r="N256" i="29"/>
  <c r="M256" i="29"/>
  <c r="L256" i="29"/>
  <c r="K256" i="29"/>
  <c r="J256" i="29"/>
  <c r="I256" i="29"/>
  <c r="H256" i="29"/>
  <c r="G256" i="29"/>
  <c r="F256" i="29"/>
  <c r="R255" i="29"/>
  <c r="Q255" i="29"/>
  <c r="P255" i="29"/>
  <c r="O255" i="29"/>
  <c r="N255" i="29"/>
  <c r="M255" i="29"/>
  <c r="L255" i="29"/>
  <c r="K255" i="29"/>
  <c r="J255" i="29"/>
  <c r="I255" i="29"/>
  <c r="H255" i="29"/>
  <c r="G255" i="29"/>
  <c r="F255" i="29"/>
  <c r="R254" i="29"/>
  <c r="Q254" i="29"/>
  <c r="P254" i="29"/>
  <c r="O254" i="29"/>
  <c r="N254" i="29"/>
  <c r="M254" i="29"/>
  <c r="L254" i="29"/>
  <c r="K254" i="29"/>
  <c r="J254" i="29"/>
  <c r="I254" i="29"/>
  <c r="H254" i="29"/>
  <c r="G254" i="29"/>
  <c r="F254" i="29"/>
  <c r="R253" i="29"/>
  <c r="Q253" i="29"/>
  <c r="P253" i="29"/>
  <c r="O253" i="29"/>
  <c r="N253" i="29"/>
  <c r="M253" i="29"/>
  <c r="L253" i="29"/>
  <c r="K253" i="29"/>
  <c r="J253" i="29"/>
  <c r="I253" i="29"/>
  <c r="H253" i="29"/>
  <c r="G253" i="29"/>
  <c r="F253" i="29"/>
  <c r="R252" i="29"/>
  <c r="Q252" i="29"/>
  <c r="P252" i="29"/>
  <c r="O252" i="29"/>
  <c r="N252" i="29"/>
  <c r="M252" i="29"/>
  <c r="L252" i="29"/>
  <c r="K252" i="29"/>
  <c r="J252" i="29"/>
  <c r="I252" i="29"/>
  <c r="H252" i="29"/>
  <c r="G252" i="29"/>
  <c r="F252" i="29"/>
  <c r="R251" i="29"/>
  <c r="Q251" i="29"/>
  <c r="P251" i="29"/>
  <c r="O251" i="29"/>
  <c r="N251" i="29"/>
  <c r="M251" i="29"/>
  <c r="L251" i="29"/>
  <c r="K251" i="29"/>
  <c r="J251" i="29"/>
  <c r="I251" i="29"/>
  <c r="H251" i="29"/>
  <c r="G251" i="29"/>
  <c r="F251" i="29"/>
  <c r="R250" i="29"/>
  <c r="Q250" i="29"/>
  <c r="P250" i="29"/>
  <c r="O250" i="29"/>
  <c r="N250" i="29"/>
  <c r="M250" i="29"/>
  <c r="L250" i="29"/>
  <c r="K250" i="29"/>
  <c r="J250" i="29"/>
  <c r="I250" i="29"/>
  <c r="H250" i="29"/>
  <c r="G250" i="29"/>
  <c r="F250" i="29"/>
  <c r="R249" i="29"/>
  <c r="Q249" i="29"/>
  <c r="P249" i="29"/>
  <c r="O249" i="29"/>
  <c r="N249" i="29"/>
  <c r="M249" i="29"/>
  <c r="L249" i="29"/>
  <c r="K249" i="29"/>
  <c r="J249" i="29"/>
  <c r="I249" i="29"/>
  <c r="H249" i="29"/>
  <c r="G249" i="29"/>
  <c r="F249" i="29"/>
  <c r="R248" i="29"/>
  <c r="Q248" i="29"/>
  <c r="P248" i="29"/>
  <c r="O248" i="29"/>
  <c r="N248" i="29"/>
  <c r="M248" i="29"/>
  <c r="L248" i="29"/>
  <c r="K248" i="29"/>
  <c r="J248" i="29"/>
  <c r="I248" i="29"/>
  <c r="H248" i="29"/>
  <c r="G248" i="29"/>
  <c r="F248" i="29"/>
  <c r="R247" i="29"/>
  <c r="Q247" i="29"/>
  <c r="P247" i="29"/>
  <c r="O247" i="29"/>
  <c r="N247" i="29"/>
  <c r="M247" i="29"/>
  <c r="L247" i="29"/>
  <c r="K247" i="29"/>
  <c r="J247" i="29"/>
  <c r="I247" i="29"/>
  <c r="H247" i="29"/>
  <c r="G247" i="29"/>
  <c r="F247" i="29"/>
  <c r="R246" i="29"/>
  <c r="Q246" i="29"/>
  <c r="P246" i="29"/>
  <c r="O246" i="29"/>
  <c r="N246" i="29"/>
  <c r="M246" i="29"/>
  <c r="L246" i="29"/>
  <c r="K246" i="29"/>
  <c r="J246" i="29"/>
  <c r="I246" i="29"/>
  <c r="H246" i="29"/>
  <c r="G246" i="29"/>
  <c r="F246" i="29"/>
  <c r="R245" i="29"/>
  <c r="Q245" i="29"/>
  <c r="P245" i="29"/>
  <c r="O245" i="29"/>
  <c r="N245" i="29"/>
  <c r="M245" i="29"/>
  <c r="L245" i="29"/>
  <c r="K245" i="29"/>
  <c r="J245" i="29"/>
  <c r="I245" i="29"/>
  <c r="H245" i="29"/>
  <c r="G245" i="29"/>
  <c r="F245" i="29"/>
  <c r="R244" i="29"/>
  <c r="Q244" i="29"/>
  <c r="P244" i="29"/>
  <c r="O244" i="29"/>
  <c r="N244" i="29"/>
  <c r="M244" i="29"/>
  <c r="L244" i="29"/>
  <c r="K244" i="29"/>
  <c r="J244" i="29"/>
  <c r="I244" i="29"/>
  <c r="H244" i="29"/>
  <c r="G244" i="29"/>
  <c r="F244" i="29"/>
  <c r="R243" i="29"/>
  <c r="Q243" i="29"/>
  <c r="P243" i="29"/>
  <c r="O243" i="29"/>
  <c r="N243" i="29"/>
  <c r="M243" i="29"/>
  <c r="L243" i="29"/>
  <c r="K243" i="29"/>
  <c r="J243" i="29"/>
  <c r="I243" i="29"/>
  <c r="H243" i="29"/>
  <c r="G243" i="29"/>
  <c r="F243" i="29"/>
  <c r="R242" i="29"/>
  <c r="Q242" i="29"/>
  <c r="P242" i="29"/>
  <c r="O242" i="29"/>
  <c r="N242" i="29"/>
  <c r="M242" i="29"/>
  <c r="L242" i="29"/>
  <c r="K242" i="29"/>
  <c r="J242" i="29"/>
  <c r="I242" i="29"/>
  <c r="H242" i="29"/>
  <c r="G242" i="29"/>
  <c r="F242" i="29"/>
  <c r="R241" i="29"/>
  <c r="Q241" i="29"/>
  <c r="P241" i="29"/>
  <c r="O241" i="29"/>
  <c r="N241" i="29"/>
  <c r="M241" i="29"/>
  <c r="L241" i="29"/>
  <c r="K241" i="29"/>
  <c r="J241" i="29"/>
  <c r="I241" i="29"/>
  <c r="H241" i="29"/>
  <c r="G241" i="29"/>
  <c r="F241" i="29"/>
  <c r="R240" i="29"/>
  <c r="Q240" i="29"/>
  <c r="P240" i="29"/>
  <c r="O240" i="29"/>
  <c r="N240" i="29"/>
  <c r="M240" i="29"/>
  <c r="L240" i="29"/>
  <c r="K240" i="29"/>
  <c r="J240" i="29"/>
  <c r="I240" i="29"/>
  <c r="H240" i="29"/>
  <c r="G240" i="29"/>
  <c r="F240" i="29"/>
  <c r="R239" i="29"/>
  <c r="Q239" i="29"/>
  <c r="P239" i="29"/>
  <c r="O239" i="29"/>
  <c r="N239" i="29"/>
  <c r="M239" i="29"/>
  <c r="L239" i="29"/>
  <c r="K239" i="29"/>
  <c r="J239" i="29"/>
  <c r="I239" i="29"/>
  <c r="H239" i="29"/>
  <c r="G239" i="29"/>
  <c r="F239" i="29"/>
  <c r="R238" i="29"/>
  <c r="Q238" i="29"/>
  <c r="P238" i="29"/>
  <c r="O238" i="29"/>
  <c r="N238" i="29"/>
  <c r="M238" i="29"/>
  <c r="L238" i="29"/>
  <c r="K238" i="29"/>
  <c r="J238" i="29"/>
  <c r="I238" i="29"/>
  <c r="H238" i="29"/>
  <c r="G238" i="29"/>
  <c r="F238" i="29"/>
  <c r="R237" i="29"/>
  <c r="Q237" i="29"/>
  <c r="P237" i="29"/>
  <c r="O237" i="29"/>
  <c r="N237" i="29"/>
  <c r="M237" i="29"/>
  <c r="L237" i="29"/>
  <c r="K237" i="29"/>
  <c r="J237" i="29"/>
  <c r="I237" i="29"/>
  <c r="H237" i="29"/>
  <c r="G237" i="29"/>
  <c r="F237" i="29"/>
  <c r="R236" i="29"/>
  <c r="Q236" i="29"/>
  <c r="P236" i="29"/>
  <c r="O236" i="29"/>
  <c r="N236" i="29"/>
  <c r="M236" i="29"/>
  <c r="L236" i="29"/>
  <c r="K236" i="29"/>
  <c r="J236" i="29"/>
  <c r="I236" i="29"/>
  <c r="H236" i="29"/>
  <c r="G236" i="29"/>
  <c r="F236" i="29"/>
  <c r="R235" i="29"/>
  <c r="Q235" i="29"/>
  <c r="P235" i="29"/>
  <c r="O235" i="29"/>
  <c r="N235" i="29"/>
  <c r="M235" i="29"/>
  <c r="L235" i="29"/>
  <c r="K235" i="29"/>
  <c r="J235" i="29"/>
  <c r="I235" i="29"/>
  <c r="H235" i="29"/>
  <c r="G235" i="29"/>
  <c r="F235" i="29"/>
  <c r="R234" i="29"/>
  <c r="Q234" i="29"/>
  <c r="P234" i="29"/>
  <c r="O234" i="29"/>
  <c r="N234" i="29"/>
  <c r="M234" i="29"/>
  <c r="L234" i="29"/>
  <c r="K234" i="29"/>
  <c r="J234" i="29"/>
  <c r="I234" i="29"/>
  <c r="H234" i="29"/>
  <c r="G234" i="29"/>
  <c r="F234" i="29"/>
  <c r="R233" i="29"/>
  <c r="Q233" i="29"/>
  <c r="P233" i="29"/>
  <c r="O233" i="29"/>
  <c r="N233" i="29"/>
  <c r="M233" i="29"/>
  <c r="L233" i="29"/>
  <c r="K233" i="29"/>
  <c r="J233" i="29"/>
  <c r="I233" i="29"/>
  <c r="H233" i="29"/>
  <c r="G233" i="29"/>
  <c r="F233" i="29"/>
  <c r="R232" i="29"/>
  <c r="Q232" i="29"/>
  <c r="P232" i="29"/>
  <c r="O232" i="29"/>
  <c r="N232" i="29"/>
  <c r="M232" i="29"/>
  <c r="L232" i="29"/>
  <c r="K232" i="29"/>
  <c r="J232" i="29"/>
  <c r="I232" i="29"/>
  <c r="H232" i="29"/>
  <c r="G232" i="29"/>
  <c r="F232" i="29"/>
  <c r="R231" i="29"/>
  <c r="Q231" i="29"/>
  <c r="P231" i="29"/>
  <c r="O231" i="29"/>
  <c r="N231" i="29"/>
  <c r="M231" i="29"/>
  <c r="L231" i="29"/>
  <c r="K231" i="29"/>
  <c r="J231" i="29"/>
  <c r="I231" i="29"/>
  <c r="H231" i="29"/>
  <c r="G231" i="29"/>
  <c r="F231" i="29"/>
  <c r="R230" i="29"/>
  <c r="Q230" i="29"/>
  <c r="P230" i="29"/>
  <c r="O230" i="29"/>
  <c r="N230" i="29"/>
  <c r="M230" i="29"/>
  <c r="L230" i="29"/>
  <c r="K230" i="29"/>
  <c r="J230" i="29"/>
  <c r="I230" i="29"/>
  <c r="H230" i="29"/>
  <c r="G230" i="29"/>
  <c r="F230" i="29"/>
  <c r="R229" i="29"/>
  <c r="Q229" i="29"/>
  <c r="P229" i="29"/>
  <c r="O229" i="29"/>
  <c r="N229" i="29"/>
  <c r="M229" i="29"/>
  <c r="L229" i="29"/>
  <c r="K229" i="29"/>
  <c r="J229" i="29"/>
  <c r="I229" i="29"/>
  <c r="H229" i="29"/>
  <c r="G229" i="29"/>
  <c r="F229" i="29"/>
  <c r="R228" i="29"/>
  <c r="Q228" i="29"/>
  <c r="P228" i="29"/>
  <c r="O228" i="29"/>
  <c r="N228" i="29"/>
  <c r="M228" i="29"/>
  <c r="L228" i="29"/>
  <c r="K228" i="29"/>
  <c r="J228" i="29"/>
  <c r="I228" i="29"/>
  <c r="H228" i="29"/>
  <c r="G228" i="29"/>
  <c r="F228" i="29"/>
  <c r="R227" i="29"/>
  <c r="Q227" i="29"/>
  <c r="P227" i="29"/>
  <c r="O227" i="29"/>
  <c r="N227" i="29"/>
  <c r="M227" i="29"/>
  <c r="L227" i="29"/>
  <c r="K227" i="29"/>
  <c r="J227" i="29"/>
  <c r="I227" i="29"/>
  <c r="H227" i="29"/>
  <c r="G227" i="29"/>
  <c r="F227" i="29"/>
  <c r="R226" i="29"/>
  <c r="Q226" i="29"/>
  <c r="P226" i="29"/>
  <c r="O226" i="29"/>
  <c r="N226" i="29"/>
  <c r="M226" i="29"/>
  <c r="L226" i="29"/>
  <c r="K226" i="29"/>
  <c r="J226" i="29"/>
  <c r="I226" i="29"/>
  <c r="H226" i="29"/>
  <c r="G226" i="29"/>
  <c r="F226" i="29"/>
  <c r="R225" i="29"/>
  <c r="Q225" i="29"/>
  <c r="P225" i="29"/>
  <c r="O225" i="29"/>
  <c r="N225" i="29"/>
  <c r="M225" i="29"/>
  <c r="L225" i="29"/>
  <c r="K225" i="29"/>
  <c r="J225" i="29"/>
  <c r="I225" i="29"/>
  <c r="H225" i="29"/>
  <c r="G225" i="29"/>
  <c r="F225" i="29"/>
  <c r="R224" i="29"/>
  <c r="Q224" i="29"/>
  <c r="P224" i="29"/>
  <c r="O224" i="29"/>
  <c r="N224" i="29"/>
  <c r="M224" i="29"/>
  <c r="L224" i="29"/>
  <c r="K224" i="29"/>
  <c r="J224" i="29"/>
  <c r="I224" i="29"/>
  <c r="H224" i="29"/>
  <c r="G224" i="29"/>
  <c r="F224" i="29"/>
  <c r="R223" i="29"/>
  <c r="Q223" i="29"/>
  <c r="P223" i="29"/>
  <c r="O223" i="29"/>
  <c r="N223" i="29"/>
  <c r="M223" i="29"/>
  <c r="L223" i="29"/>
  <c r="K223" i="29"/>
  <c r="J223" i="29"/>
  <c r="I223" i="29"/>
  <c r="H223" i="29"/>
  <c r="G223" i="29"/>
  <c r="F223" i="29"/>
  <c r="R222" i="29"/>
  <c r="Q222" i="29"/>
  <c r="P222" i="29"/>
  <c r="O222" i="29"/>
  <c r="N222" i="29"/>
  <c r="M222" i="29"/>
  <c r="L222" i="29"/>
  <c r="K222" i="29"/>
  <c r="J222" i="29"/>
  <c r="I222" i="29"/>
  <c r="H222" i="29"/>
  <c r="G222" i="29"/>
  <c r="F222" i="29"/>
  <c r="R221" i="29"/>
  <c r="Q221" i="29"/>
  <c r="P221" i="29"/>
  <c r="O221" i="29"/>
  <c r="N221" i="29"/>
  <c r="M221" i="29"/>
  <c r="L221" i="29"/>
  <c r="K221" i="29"/>
  <c r="J221" i="29"/>
  <c r="I221" i="29"/>
  <c r="H221" i="29"/>
  <c r="G221" i="29"/>
  <c r="F221" i="29"/>
  <c r="R220" i="29"/>
  <c r="Q220" i="29"/>
  <c r="P220" i="29"/>
  <c r="O220" i="29"/>
  <c r="N220" i="29"/>
  <c r="M220" i="29"/>
  <c r="L220" i="29"/>
  <c r="K220" i="29"/>
  <c r="J220" i="29"/>
  <c r="I220" i="29"/>
  <c r="H220" i="29"/>
  <c r="G220" i="29"/>
  <c r="F220" i="29"/>
  <c r="R219" i="29"/>
  <c r="Q219" i="29"/>
  <c r="P219" i="29"/>
  <c r="O219" i="29"/>
  <c r="N219" i="29"/>
  <c r="M219" i="29"/>
  <c r="L219" i="29"/>
  <c r="K219" i="29"/>
  <c r="J219" i="29"/>
  <c r="I219" i="29"/>
  <c r="H219" i="29"/>
  <c r="G219" i="29"/>
  <c r="F219" i="29"/>
  <c r="R218" i="29"/>
  <c r="Q218" i="29"/>
  <c r="P218" i="29"/>
  <c r="O218" i="29"/>
  <c r="N218" i="29"/>
  <c r="M218" i="29"/>
  <c r="L218" i="29"/>
  <c r="K218" i="29"/>
  <c r="J218" i="29"/>
  <c r="I218" i="29"/>
  <c r="H218" i="29"/>
  <c r="G218" i="29"/>
  <c r="F218" i="29"/>
  <c r="R217" i="29"/>
  <c r="Q217" i="29"/>
  <c r="P217" i="29"/>
  <c r="O217" i="29"/>
  <c r="N217" i="29"/>
  <c r="M217" i="29"/>
  <c r="L217" i="29"/>
  <c r="K217" i="29"/>
  <c r="J217" i="29"/>
  <c r="I217" i="29"/>
  <c r="H217" i="29"/>
  <c r="G217" i="29"/>
  <c r="F217" i="29"/>
  <c r="R216" i="29"/>
  <c r="Q216" i="29"/>
  <c r="P216" i="29"/>
  <c r="O216" i="29"/>
  <c r="N216" i="29"/>
  <c r="M216" i="29"/>
  <c r="L216" i="29"/>
  <c r="K216" i="29"/>
  <c r="J216" i="29"/>
  <c r="I216" i="29"/>
  <c r="H216" i="29"/>
  <c r="G216" i="29"/>
  <c r="F216" i="29"/>
  <c r="R215" i="29"/>
  <c r="Q215" i="29"/>
  <c r="P215" i="29"/>
  <c r="O215" i="29"/>
  <c r="N215" i="29"/>
  <c r="M215" i="29"/>
  <c r="L215" i="29"/>
  <c r="K215" i="29"/>
  <c r="J215" i="29"/>
  <c r="I215" i="29"/>
  <c r="H215" i="29"/>
  <c r="G215" i="29"/>
  <c r="F215" i="29"/>
  <c r="R214" i="29"/>
  <c r="Q214" i="29"/>
  <c r="P214" i="29"/>
  <c r="O214" i="29"/>
  <c r="N214" i="29"/>
  <c r="M214" i="29"/>
  <c r="L214" i="29"/>
  <c r="K214" i="29"/>
  <c r="J214" i="29"/>
  <c r="I214" i="29"/>
  <c r="H214" i="29"/>
  <c r="G214" i="29"/>
  <c r="F214" i="29"/>
  <c r="R213" i="29"/>
  <c r="Q213" i="29"/>
  <c r="P213" i="29"/>
  <c r="O213" i="29"/>
  <c r="N213" i="29"/>
  <c r="M213" i="29"/>
  <c r="L213" i="29"/>
  <c r="K213" i="29"/>
  <c r="J213" i="29"/>
  <c r="I213" i="29"/>
  <c r="H213" i="29"/>
  <c r="G213" i="29"/>
  <c r="F213" i="29"/>
  <c r="R212" i="29"/>
  <c r="Q212" i="29"/>
  <c r="P212" i="29"/>
  <c r="O212" i="29"/>
  <c r="N212" i="29"/>
  <c r="M212" i="29"/>
  <c r="L212" i="29"/>
  <c r="K212" i="29"/>
  <c r="J212" i="29"/>
  <c r="I212" i="29"/>
  <c r="H212" i="29"/>
  <c r="G212" i="29"/>
  <c r="F212" i="29"/>
  <c r="R211" i="29"/>
  <c r="Q211" i="29"/>
  <c r="P211" i="29"/>
  <c r="O211" i="29"/>
  <c r="N211" i="29"/>
  <c r="M211" i="29"/>
  <c r="L211" i="29"/>
  <c r="K211" i="29"/>
  <c r="J211" i="29"/>
  <c r="I211" i="29"/>
  <c r="H211" i="29"/>
  <c r="G211" i="29"/>
  <c r="F211" i="29"/>
  <c r="R210" i="29"/>
  <c r="Q210" i="29"/>
  <c r="P210" i="29"/>
  <c r="O210" i="29"/>
  <c r="N210" i="29"/>
  <c r="M210" i="29"/>
  <c r="L210" i="29"/>
  <c r="K210" i="29"/>
  <c r="J210" i="29"/>
  <c r="I210" i="29"/>
  <c r="H210" i="29"/>
  <c r="G210" i="29"/>
  <c r="F210" i="29"/>
  <c r="R209" i="29"/>
  <c r="Q209" i="29"/>
  <c r="P209" i="29"/>
  <c r="O209" i="29"/>
  <c r="N209" i="29"/>
  <c r="M209" i="29"/>
  <c r="L209" i="29"/>
  <c r="K209" i="29"/>
  <c r="J209" i="29"/>
  <c r="I209" i="29"/>
  <c r="H209" i="29"/>
  <c r="G209" i="29"/>
  <c r="F209" i="29"/>
  <c r="R208" i="29"/>
  <c r="Q208" i="29"/>
  <c r="P208" i="29"/>
  <c r="O208" i="29"/>
  <c r="N208" i="29"/>
  <c r="M208" i="29"/>
  <c r="L208" i="29"/>
  <c r="K208" i="29"/>
  <c r="J208" i="29"/>
  <c r="I208" i="29"/>
  <c r="H208" i="29"/>
  <c r="G208" i="29"/>
  <c r="F208" i="29"/>
  <c r="R207" i="29"/>
  <c r="Q207" i="29"/>
  <c r="P207" i="29"/>
  <c r="O207" i="29"/>
  <c r="N207" i="29"/>
  <c r="M207" i="29"/>
  <c r="L207" i="29"/>
  <c r="K207" i="29"/>
  <c r="J207" i="29"/>
  <c r="I207" i="29"/>
  <c r="H207" i="29"/>
  <c r="G207" i="29"/>
  <c r="F207" i="29"/>
  <c r="R206" i="29"/>
  <c r="Q206" i="29"/>
  <c r="P206" i="29"/>
  <c r="O206" i="29"/>
  <c r="N206" i="29"/>
  <c r="M206" i="29"/>
  <c r="L206" i="29"/>
  <c r="K206" i="29"/>
  <c r="J206" i="29"/>
  <c r="I206" i="29"/>
  <c r="H206" i="29"/>
  <c r="G206" i="29"/>
  <c r="F206" i="29"/>
  <c r="R205" i="29"/>
  <c r="Q205" i="29"/>
  <c r="P205" i="29"/>
  <c r="O205" i="29"/>
  <c r="N205" i="29"/>
  <c r="M205" i="29"/>
  <c r="L205" i="29"/>
  <c r="K205" i="29"/>
  <c r="J205" i="29"/>
  <c r="I205" i="29"/>
  <c r="H205" i="29"/>
  <c r="G205" i="29"/>
  <c r="F205" i="29"/>
  <c r="R204" i="29"/>
  <c r="Q204" i="29"/>
  <c r="P204" i="29"/>
  <c r="O204" i="29"/>
  <c r="N204" i="29"/>
  <c r="M204" i="29"/>
  <c r="L204" i="29"/>
  <c r="K204" i="29"/>
  <c r="J204" i="29"/>
  <c r="I204" i="29"/>
  <c r="H204" i="29"/>
  <c r="G204" i="29"/>
  <c r="F204" i="29"/>
  <c r="R203" i="29"/>
  <c r="Q203" i="29"/>
  <c r="P203" i="29"/>
  <c r="O203" i="29"/>
  <c r="N203" i="29"/>
  <c r="M203" i="29"/>
  <c r="L203" i="29"/>
  <c r="K203" i="29"/>
  <c r="J203" i="29"/>
  <c r="I203" i="29"/>
  <c r="H203" i="29"/>
  <c r="G203" i="29"/>
  <c r="F203" i="29"/>
  <c r="R202" i="29"/>
  <c r="Q202" i="29"/>
  <c r="P202" i="29"/>
  <c r="O202" i="29"/>
  <c r="N202" i="29"/>
  <c r="M202" i="29"/>
  <c r="L202" i="29"/>
  <c r="K202" i="29"/>
  <c r="J202" i="29"/>
  <c r="I202" i="29"/>
  <c r="H202" i="29"/>
  <c r="G202" i="29"/>
  <c r="F202" i="29"/>
  <c r="R201" i="29"/>
  <c r="Q201" i="29"/>
  <c r="P201" i="29"/>
  <c r="O201" i="29"/>
  <c r="N201" i="29"/>
  <c r="M201" i="29"/>
  <c r="L201" i="29"/>
  <c r="K201" i="29"/>
  <c r="J201" i="29"/>
  <c r="I201" i="29"/>
  <c r="H201" i="29"/>
  <c r="G201" i="29"/>
  <c r="F201" i="29"/>
  <c r="R200" i="29"/>
  <c r="Q200" i="29"/>
  <c r="P200" i="29"/>
  <c r="O200" i="29"/>
  <c r="N200" i="29"/>
  <c r="M200" i="29"/>
  <c r="L200" i="29"/>
  <c r="K200" i="29"/>
  <c r="J200" i="29"/>
  <c r="I200" i="29"/>
  <c r="H200" i="29"/>
  <c r="G200" i="29"/>
  <c r="F200" i="29"/>
  <c r="R199" i="29"/>
  <c r="Q199" i="29"/>
  <c r="P199" i="29"/>
  <c r="O199" i="29"/>
  <c r="N199" i="29"/>
  <c r="M199" i="29"/>
  <c r="L199" i="29"/>
  <c r="K199" i="29"/>
  <c r="J199" i="29"/>
  <c r="I199" i="29"/>
  <c r="H199" i="29"/>
  <c r="G199" i="29"/>
  <c r="F199" i="29"/>
  <c r="R198" i="29"/>
  <c r="Q198" i="29"/>
  <c r="P198" i="29"/>
  <c r="O198" i="29"/>
  <c r="N198" i="29"/>
  <c r="M198" i="29"/>
  <c r="L198" i="29"/>
  <c r="K198" i="29"/>
  <c r="J198" i="29"/>
  <c r="I198" i="29"/>
  <c r="H198" i="29"/>
  <c r="G198" i="29"/>
  <c r="F198" i="29"/>
  <c r="R197" i="29"/>
  <c r="Q197" i="29"/>
  <c r="P197" i="29"/>
  <c r="O197" i="29"/>
  <c r="N197" i="29"/>
  <c r="M197" i="29"/>
  <c r="L197" i="29"/>
  <c r="K197" i="29"/>
  <c r="J197" i="29"/>
  <c r="I197" i="29"/>
  <c r="H197" i="29"/>
  <c r="G197" i="29"/>
  <c r="F197" i="29"/>
  <c r="R196" i="29"/>
  <c r="Q196" i="29"/>
  <c r="P196" i="29"/>
  <c r="O196" i="29"/>
  <c r="N196" i="29"/>
  <c r="M196" i="29"/>
  <c r="L196" i="29"/>
  <c r="K196" i="29"/>
  <c r="J196" i="29"/>
  <c r="I196" i="29"/>
  <c r="H196" i="29"/>
  <c r="G196" i="29"/>
  <c r="F196" i="29"/>
  <c r="R195" i="29"/>
  <c r="Q195" i="29"/>
  <c r="P195" i="29"/>
  <c r="O195" i="29"/>
  <c r="N195" i="29"/>
  <c r="M195" i="29"/>
  <c r="L195" i="29"/>
  <c r="K195" i="29"/>
  <c r="J195" i="29"/>
  <c r="I195" i="29"/>
  <c r="H195" i="29"/>
  <c r="G195" i="29"/>
  <c r="F195" i="29"/>
  <c r="R194" i="29"/>
  <c r="Q194" i="29"/>
  <c r="P194" i="29"/>
  <c r="O194" i="29"/>
  <c r="N194" i="29"/>
  <c r="M194" i="29"/>
  <c r="L194" i="29"/>
  <c r="K194" i="29"/>
  <c r="J194" i="29"/>
  <c r="I194" i="29"/>
  <c r="H194" i="29"/>
  <c r="G194" i="29"/>
  <c r="F194" i="29"/>
  <c r="R193" i="29"/>
  <c r="Q193" i="29"/>
  <c r="P193" i="29"/>
  <c r="O193" i="29"/>
  <c r="N193" i="29"/>
  <c r="M193" i="29"/>
  <c r="L193" i="29"/>
  <c r="K193" i="29"/>
  <c r="J193" i="29"/>
  <c r="I193" i="29"/>
  <c r="H193" i="29"/>
  <c r="G193" i="29"/>
  <c r="F193" i="29"/>
  <c r="R192" i="29"/>
  <c r="Q192" i="29"/>
  <c r="P192" i="29"/>
  <c r="O192" i="29"/>
  <c r="N192" i="29"/>
  <c r="M192" i="29"/>
  <c r="L192" i="29"/>
  <c r="K192" i="29"/>
  <c r="J192" i="29"/>
  <c r="I192" i="29"/>
  <c r="H192" i="29"/>
  <c r="G192" i="29"/>
  <c r="F192" i="29"/>
  <c r="R191" i="29"/>
  <c r="Q191" i="29"/>
  <c r="P191" i="29"/>
  <c r="O191" i="29"/>
  <c r="N191" i="29"/>
  <c r="M191" i="29"/>
  <c r="L191" i="29"/>
  <c r="K191" i="29"/>
  <c r="J191" i="29"/>
  <c r="I191" i="29"/>
  <c r="H191" i="29"/>
  <c r="G191" i="29"/>
  <c r="F191" i="29"/>
  <c r="R190" i="29"/>
  <c r="Q190" i="29"/>
  <c r="P190" i="29"/>
  <c r="O190" i="29"/>
  <c r="N190" i="29"/>
  <c r="M190" i="29"/>
  <c r="L190" i="29"/>
  <c r="K190" i="29"/>
  <c r="J190" i="29"/>
  <c r="I190" i="29"/>
  <c r="H190" i="29"/>
  <c r="G190" i="29"/>
  <c r="F190" i="29"/>
  <c r="R189" i="29"/>
  <c r="Q189" i="29"/>
  <c r="P189" i="29"/>
  <c r="O189" i="29"/>
  <c r="N189" i="29"/>
  <c r="M189" i="29"/>
  <c r="L189" i="29"/>
  <c r="K189" i="29"/>
  <c r="J189" i="29"/>
  <c r="I189" i="29"/>
  <c r="H189" i="29"/>
  <c r="G189" i="29"/>
  <c r="F189" i="29"/>
  <c r="R188" i="29"/>
  <c r="Q188" i="29"/>
  <c r="P188" i="29"/>
  <c r="O188" i="29"/>
  <c r="N188" i="29"/>
  <c r="M188" i="29"/>
  <c r="L188" i="29"/>
  <c r="K188" i="29"/>
  <c r="J188" i="29"/>
  <c r="I188" i="29"/>
  <c r="H188" i="29"/>
  <c r="G188" i="29"/>
  <c r="F188" i="29"/>
  <c r="R187" i="29"/>
  <c r="Q187" i="29"/>
  <c r="P187" i="29"/>
  <c r="O187" i="29"/>
  <c r="N187" i="29"/>
  <c r="M187" i="29"/>
  <c r="L187" i="29"/>
  <c r="K187" i="29"/>
  <c r="J187" i="29"/>
  <c r="I187" i="29"/>
  <c r="H187" i="29"/>
  <c r="G187" i="29"/>
  <c r="F187" i="29"/>
  <c r="R186" i="29"/>
  <c r="Q186" i="29"/>
  <c r="P186" i="29"/>
  <c r="O186" i="29"/>
  <c r="N186" i="29"/>
  <c r="M186" i="29"/>
  <c r="L186" i="29"/>
  <c r="K186" i="29"/>
  <c r="J186" i="29"/>
  <c r="I186" i="29"/>
  <c r="H186" i="29"/>
  <c r="G186" i="29"/>
  <c r="F186" i="29"/>
  <c r="R185" i="29"/>
  <c r="Q185" i="29"/>
  <c r="P185" i="29"/>
  <c r="O185" i="29"/>
  <c r="N185" i="29"/>
  <c r="M185" i="29"/>
  <c r="L185" i="29"/>
  <c r="K185" i="29"/>
  <c r="J185" i="29"/>
  <c r="I185" i="29"/>
  <c r="H185" i="29"/>
  <c r="G185" i="29"/>
  <c r="F185" i="29"/>
  <c r="R184" i="29"/>
  <c r="Q184" i="29"/>
  <c r="P184" i="29"/>
  <c r="O184" i="29"/>
  <c r="N184" i="29"/>
  <c r="M184" i="29"/>
  <c r="L184" i="29"/>
  <c r="K184" i="29"/>
  <c r="J184" i="29"/>
  <c r="I184" i="29"/>
  <c r="H184" i="29"/>
  <c r="G184" i="29"/>
  <c r="F184" i="29"/>
  <c r="R183" i="29"/>
  <c r="Q183" i="29"/>
  <c r="P183" i="29"/>
  <c r="O183" i="29"/>
  <c r="N183" i="29"/>
  <c r="M183" i="29"/>
  <c r="L183" i="29"/>
  <c r="K183" i="29"/>
  <c r="J183" i="29"/>
  <c r="I183" i="29"/>
  <c r="H183" i="29"/>
  <c r="G183" i="29"/>
  <c r="F183" i="29"/>
  <c r="R182" i="29"/>
  <c r="Q182" i="29"/>
  <c r="P182" i="29"/>
  <c r="O182" i="29"/>
  <c r="N182" i="29"/>
  <c r="M182" i="29"/>
  <c r="L182" i="29"/>
  <c r="K182" i="29"/>
  <c r="J182" i="29"/>
  <c r="I182" i="29"/>
  <c r="H182" i="29"/>
  <c r="G182" i="29"/>
  <c r="F182" i="29"/>
  <c r="R181" i="29"/>
  <c r="Q181" i="29"/>
  <c r="P181" i="29"/>
  <c r="O181" i="29"/>
  <c r="N181" i="29"/>
  <c r="M181" i="29"/>
  <c r="L181" i="29"/>
  <c r="K181" i="29"/>
  <c r="J181" i="29"/>
  <c r="I181" i="29"/>
  <c r="H181" i="29"/>
  <c r="G181" i="29"/>
  <c r="F181" i="29"/>
  <c r="R180" i="29"/>
  <c r="Q180" i="29"/>
  <c r="P180" i="29"/>
  <c r="O180" i="29"/>
  <c r="N180" i="29"/>
  <c r="M180" i="29"/>
  <c r="L180" i="29"/>
  <c r="K180" i="29"/>
  <c r="J180" i="29"/>
  <c r="I180" i="29"/>
  <c r="H180" i="29"/>
  <c r="G180" i="29"/>
  <c r="F180" i="29"/>
  <c r="R179" i="29"/>
  <c r="Q179" i="29"/>
  <c r="P179" i="29"/>
  <c r="O179" i="29"/>
  <c r="N179" i="29"/>
  <c r="M179" i="29"/>
  <c r="L179" i="29"/>
  <c r="K179" i="29"/>
  <c r="J179" i="29"/>
  <c r="I179" i="29"/>
  <c r="H179" i="29"/>
  <c r="G179" i="29"/>
  <c r="F179" i="29"/>
  <c r="R178" i="29"/>
  <c r="Q178" i="29"/>
  <c r="P178" i="29"/>
  <c r="O178" i="29"/>
  <c r="N178" i="29"/>
  <c r="M178" i="29"/>
  <c r="L178" i="29"/>
  <c r="K178" i="29"/>
  <c r="J178" i="29"/>
  <c r="I178" i="29"/>
  <c r="H178" i="29"/>
  <c r="G178" i="29"/>
  <c r="F178" i="29"/>
  <c r="R177" i="29"/>
  <c r="Q177" i="29"/>
  <c r="P177" i="29"/>
  <c r="O177" i="29"/>
  <c r="N177" i="29"/>
  <c r="M177" i="29"/>
  <c r="L177" i="29"/>
  <c r="K177" i="29"/>
  <c r="J177" i="29"/>
  <c r="I177" i="29"/>
  <c r="H177" i="29"/>
  <c r="G177" i="29"/>
  <c r="F177" i="29"/>
  <c r="R176" i="29"/>
  <c r="Q176" i="29"/>
  <c r="P176" i="29"/>
  <c r="O176" i="29"/>
  <c r="N176" i="29"/>
  <c r="M176" i="29"/>
  <c r="L176" i="29"/>
  <c r="K176" i="29"/>
  <c r="J176" i="29"/>
  <c r="I176" i="29"/>
  <c r="H176" i="29"/>
  <c r="G176" i="29"/>
  <c r="F176" i="29"/>
  <c r="R175" i="29"/>
  <c r="Q175" i="29"/>
  <c r="P175" i="29"/>
  <c r="O175" i="29"/>
  <c r="N175" i="29"/>
  <c r="M175" i="29"/>
  <c r="L175" i="29"/>
  <c r="K175" i="29"/>
  <c r="J175" i="29"/>
  <c r="I175" i="29"/>
  <c r="H175" i="29"/>
  <c r="G175" i="29"/>
  <c r="F175" i="29"/>
  <c r="R174" i="29"/>
  <c r="Q174" i="29"/>
  <c r="P174" i="29"/>
  <c r="O174" i="29"/>
  <c r="N174" i="29"/>
  <c r="M174" i="29"/>
  <c r="L174" i="29"/>
  <c r="K174" i="29"/>
  <c r="J174" i="29"/>
  <c r="I174" i="29"/>
  <c r="H174" i="29"/>
  <c r="G174" i="29"/>
  <c r="F174" i="29"/>
  <c r="R173" i="29"/>
  <c r="Q173" i="29"/>
  <c r="P173" i="29"/>
  <c r="O173" i="29"/>
  <c r="N173" i="29"/>
  <c r="M173" i="29"/>
  <c r="L173" i="29"/>
  <c r="K173" i="29"/>
  <c r="J173" i="29"/>
  <c r="I173" i="29"/>
  <c r="H173" i="29"/>
  <c r="G173" i="29"/>
  <c r="F173" i="29"/>
  <c r="R172" i="29"/>
  <c r="Q172" i="29"/>
  <c r="P172" i="29"/>
  <c r="O172" i="29"/>
  <c r="N172" i="29"/>
  <c r="M172" i="29"/>
  <c r="L172" i="29"/>
  <c r="K172" i="29"/>
  <c r="J172" i="29"/>
  <c r="I172" i="29"/>
  <c r="H172" i="29"/>
  <c r="G172" i="29"/>
  <c r="F172" i="29"/>
  <c r="R171" i="29"/>
  <c r="Q171" i="29"/>
  <c r="P171" i="29"/>
  <c r="O171" i="29"/>
  <c r="N171" i="29"/>
  <c r="M171" i="29"/>
  <c r="L171" i="29"/>
  <c r="K171" i="29"/>
  <c r="J171" i="29"/>
  <c r="I171" i="29"/>
  <c r="H171" i="29"/>
  <c r="G171" i="29"/>
  <c r="F171" i="29"/>
  <c r="R170" i="29"/>
  <c r="Q170" i="29"/>
  <c r="P170" i="29"/>
  <c r="O170" i="29"/>
  <c r="N170" i="29"/>
  <c r="M170" i="29"/>
  <c r="L170" i="29"/>
  <c r="K170" i="29"/>
  <c r="J170" i="29"/>
  <c r="I170" i="29"/>
  <c r="H170" i="29"/>
  <c r="G170" i="29"/>
  <c r="F170" i="29"/>
  <c r="R169" i="29"/>
  <c r="Q169" i="29"/>
  <c r="P169" i="29"/>
  <c r="O169" i="29"/>
  <c r="N169" i="29"/>
  <c r="M169" i="29"/>
  <c r="L169" i="29"/>
  <c r="K169" i="29"/>
  <c r="J169" i="29"/>
  <c r="I169" i="29"/>
  <c r="H169" i="29"/>
  <c r="G169" i="29"/>
  <c r="F169" i="29"/>
  <c r="R168" i="29"/>
  <c r="Q168" i="29"/>
  <c r="P168" i="29"/>
  <c r="O168" i="29"/>
  <c r="N168" i="29"/>
  <c r="M168" i="29"/>
  <c r="L168" i="29"/>
  <c r="K168" i="29"/>
  <c r="J168" i="29"/>
  <c r="I168" i="29"/>
  <c r="H168" i="29"/>
  <c r="G168" i="29"/>
  <c r="F168" i="29"/>
  <c r="R167" i="29"/>
  <c r="Q167" i="29"/>
  <c r="P167" i="29"/>
  <c r="O167" i="29"/>
  <c r="N167" i="29"/>
  <c r="M167" i="29"/>
  <c r="L167" i="29"/>
  <c r="K167" i="29"/>
  <c r="J167" i="29"/>
  <c r="I167" i="29"/>
  <c r="H167" i="29"/>
  <c r="G167" i="29"/>
  <c r="F167" i="29"/>
  <c r="R166" i="29"/>
  <c r="Q166" i="29"/>
  <c r="P166" i="29"/>
  <c r="O166" i="29"/>
  <c r="N166" i="29"/>
  <c r="M166" i="29"/>
  <c r="L166" i="29"/>
  <c r="K166" i="29"/>
  <c r="J166" i="29"/>
  <c r="I166" i="29"/>
  <c r="H166" i="29"/>
  <c r="G166" i="29"/>
  <c r="F166" i="29"/>
  <c r="R165" i="29"/>
  <c r="Q165" i="29"/>
  <c r="P165" i="29"/>
  <c r="O165" i="29"/>
  <c r="N165" i="29"/>
  <c r="M165" i="29"/>
  <c r="L165" i="29"/>
  <c r="K165" i="29"/>
  <c r="J165" i="29"/>
  <c r="I165" i="29"/>
  <c r="H165" i="29"/>
  <c r="G165" i="29"/>
  <c r="F165" i="29"/>
  <c r="R164" i="29"/>
  <c r="Q164" i="29"/>
  <c r="P164" i="29"/>
  <c r="O164" i="29"/>
  <c r="N164" i="29"/>
  <c r="M164" i="29"/>
  <c r="L164" i="29"/>
  <c r="K164" i="29"/>
  <c r="J164" i="29"/>
  <c r="I164" i="29"/>
  <c r="H164" i="29"/>
  <c r="G164" i="29"/>
  <c r="F164" i="29"/>
  <c r="R163" i="29"/>
  <c r="Q163" i="29"/>
  <c r="P163" i="29"/>
  <c r="O163" i="29"/>
  <c r="N163" i="29"/>
  <c r="M163" i="29"/>
  <c r="L163" i="29"/>
  <c r="K163" i="29"/>
  <c r="J163" i="29"/>
  <c r="I163" i="29"/>
  <c r="H163" i="29"/>
  <c r="G163" i="29"/>
  <c r="F163" i="29"/>
  <c r="R162" i="29"/>
  <c r="Q162" i="29"/>
  <c r="P162" i="29"/>
  <c r="O162" i="29"/>
  <c r="N162" i="29"/>
  <c r="M162" i="29"/>
  <c r="L162" i="29"/>
  <c r="K162" i="29"/>
  <c r="J162" i="29"/>
  <c r="I162" i="29"/>
  <c r="H162" i="29"/>
  <c r="G162" i="29"/>
  <c r="F162" i="29"/>
  <c r="R161" i="29"/>
  <c r="Q161" i="29"/>
  <c r="P161" i="29"/>
  <c r="O161" i="29"/>
  <c r="N161" i="29"/>
  <c r="M161" i="29"/>
  <c r="L161" i="29"/>
  <c r="K161" i="29"/>
  <c r="J161" i="29"/>
  <c r="I161" i="29"/>
  <c r="H161" i="29"/>
  <c r="G161" i="29"/>
  <c r="F161" i="29"/>
  <c r="R160" i="29"/>
  <c r="Q160" i="29"/>
  <c r="P160" i="29"/>
  <c r="O160" i="29"/>
  <c r="N160" i="29"/>
  <c r="M160" i="29"/>
  <c r="L160" i="29"/>
  <c r="K160" i="29"/>
  <c r="J160" i="29"/>
  <c r="I160" i="29"/>
  <c r="H160" i="29"/>
  <c r="G160" i="29"/>
  <c r="F160" i="29"/>
  <c r="R159" i="29"/>
  <c r="Q159" i="29"/>
  <c r="P159" i="29"/>
  <c r="O159" i="29"/>
  <c r="N159" i="29"/>
  <c r="M159" i="29"/>
  <c r="L159" i="29"/>
  <c r="K159" i="29"/>
  <c r="J159" i="29"/>
  <c r="I159" i="29"/>
  <c r="H159" i="29"/>
  <c r="G159" i="29"/>
  <c r="F159" i="29"/>
  <c r="R158" i="29"/>
  <c r="Q158" i="29"/>
  <c r="P158" i="29"/>
  <c r="O158" i="29"/>
  <c r="N158" i="29"/>
  <c r="M158" i="29"/>
  <c r="L158" i="29"/>
  <c r="K158" i="29"/>
  <c r="J158" i="29"/>
  <c r="I158" i="29"/>
  <c r="H158" i="29"/>
  <c r="G158" i="29"/>
  <c r="F158" i="29"/>
  <c r="R157" i="29"/>
  <c r="Q157" i="29"/>
  <c r="P157" i="29"/>
  <c r="O157" i="29"/>
  <c r="N157" i="29"/>
  <c r="M157" i="29"/>
  <c r="L157" i="29"/>
  <c r="K157" i="29"/>
  <c r="J157" i="29"/>
  <c r="I157" i="29"/>
  <c r="H157" i="29"/>
  <c r="G157" i="29"/>
  <c r="F157" i="29"/>
  <c r="R156" i="29"/>
  <c r="Q156" i="29"/>
  <c r="P156" i="29"/>
  <c r="O156" i="29"/>
  <c r="N156" i="29"/>
  <c r="M156" i="29"/>
  <c r="L156" i="29"/>
  <c r="K156" i="29"/>
  <c r="J156" i="29"/>
  <c r="I156" i="29"/>
  <c r="H156" i="29"/>
  <c r="G156" i="29"/>
  <c r="F156" i="29"/>
  <c r="R155" i="29"/>
  <c r="Q155" i="29"/>
  <c r="P155" i="29"/>
  <c r="O155" i="29"/>
  <c r="N155" i="29"/>
  <c r="M155" i="29"/>
  <c r="L155" i="29"/>
  <c r="K155" i="29"/>
  <c r="J155" i="29"/>
  <c r="I155" i="29"/>
  <c r="H155" i="29"/>
  <c r="G155" i="29"/>
  <c r="F155" i="29"/>
  <c r="R154" i="29"/>
  <c r="Q154" i="29"/>
  <c r="P154" i="29"/>
  <c r="O154" i="29"/>
  <c r="N154" i="29"/>
  <c r="M154" i="29"/>
  <c r="L154" i="29"/>
  <c r="K154" i="29"/>
  <c r="J154" i="29"/>
  <c r="I154" i="29"/>
  <c r="H154" i="29"/>
  <c r="G154" i="29"/>
  <c r="F154" i="29"/>
  <c r="R153" i="29"/>
  <c r="Q153" i="29"/>
  <c r="P153" i="29"/>
  <c r="O153" i="29"/>
  <c r="N153" i="29"/>
  <c r="M153" i="29"/>
  <c r="L153" i="29"/>
  <c r="K153" i="29"/>
  <c r="J153" i="29"/>
  <c r="I153" i="29"/>
  <c r="H153" i="29"/>
  <c r="G153" i="29"/>
  <c r="F153" i="29"/>
  <c r="R152" i="29"/>
  <c r="Q152" i="29"/>
  <c r="P152" i="29"/>
  <c r="O152" i="29"/>
  <c r="N152" i="29"/>
  <c r="M152" i="29"/>
  <c r="L152" i="29"/>
  <c r="K152" i="29"/>
  <c r="J152" i="29"/>
  <c r="I152" i="29"/>
  <c r="H152" i="29"/>
  <c r="G152" i="29"/>
  <c r="F152" i="29"/>
  <c r="R151" i="29"/>
  <c r="Q151" i="29"/>
  <c r="P151" i="29"/>
  <c r="O151" i="29"/>
  <c r="N151" i="29"/>
  <c r="M151" i="29"/>
  <c r="L151" i="29"/>
  <c r="K151" i="29"/>
  <c r="J151" i="29"/>
  <c r="I151" i="29"/>
  <c r="H151" i="29"/>
  <c r="G151" i="29"/>
  <c r="F151" i="29"/>
  <c r="R150" i="29"/>
  <c r="Q150" i="29"/>
  <c r="P150" i="29"/>
  <c r="O150" i="29"/>
  <c r="N150" i="29"/>
  <c r="M150" i="29"/>
  <c r="L150" i="29"/>
  <c r="K150" i="29"/>
  <c r="J150" i="29"/>
  <c r="I150" i="29"/>
  <c r="H150" i="29"/>
  <c r="G150" i="29"/>
  <c r="F150" i="29"/>
  <c r="R149" i="29"/>
  <c r="Q149" i="29"/>
  <c r="P149" i="29"/>
  <c r="O149" i="29"/>
  <c r="N149" i="29"/>
  <c r="M149" i="29"/>
  <c r="L149" i="29"/>
  <c r="K149" i="29"/>
  <c r="J149" i="29"/>
  <c r="I149" i="29"/>
  <c r="H149" i="29"/>
  <c r="G149" i="29"/>
  <c r="F149" i="29"/>
  <c r="R148" i="29"/>
  <c r="Q148" i="29"/>
  <c r="P148" i="29"/>
  <c r="O148" i="29"/>
  <c r="N148" i="29"/>
  <c r="M148" i="29"/>
  <c r="L148" i="29"/>
  <c r="K148" i="29"/>
  <c r="J148" i="29"/>
  <c r="I148" i="29"/>
  <c r="H148" i="29"/>
  <c r="G148" i="29"/>
  <c r="F148" i="29"/>
  <c r="R147" i="29"/>
  <c r="Q147" i="29"/>
  <c r="P147" i="29"/>
  <c r="O147" i="29"/>
  <c r="N147" i="29"/>
  <c r="M147" i="29"/>
  <c r="L147" i="29"/>
  <c r="K147" i="29"/>
  <c r="J147" i="29"/>
  <c r="I147" i="29"/>
  <c r="H147" i="29"/>
  <c r="G147" i="29"/>
  <c r="F147" i="29"/>
  <c r="R146" i="29"/>
  <c r="Q146" i="29"/>
  <c r="P146" i="29"/>
  <c r="O146" i="29"/>
  <c r="N146" i="29"/>
  <c r="M146" i="29"/>
  <c r="L146" i="29"/>
  <c r="K146" i="29"/>
  <c r="J146" i="29"/>
  <c r="I146" i="29"/>
  <c r="H146" i="29"/>
  <c r="G146" i="29"/>
  <c r="F146" i="29"/>
  <c r="R145" i="29"/>
  <c r="Q145" i="29"/>
  <c r="P145" i="29"/>
  <c r="O145" i="29"/>
  <c r="N145" i="29"/>
  <c r="M145" i="29"/>
  <c r="L145" i="29"/>
  <c r="K145" i="29"/>
  <c r="J145" i="29"/>
  <c r="I145" i="29"/>
  <c r="H145" i="29"/>
  <c r="G145" i="29"/>
  <c r="F145" i="29"/>
  <c r="R144" i="29"/>
  <c r="Q144" i="29"/>
  <c r="P144" i="29"/>
  <c r="O144" i="29"/>
  <c r="N144" i="29"/>
  <c r="M144" i="29"/>
  <c r="L144" i="29"/>
  <c r="K144" i="29"/>
  <c r="J144" i="29"/>
  <c r="I144" i="29"/>
  <c r="H144" i="29"/>
  <c r="G144" i="29"/>
  <c r="F144" i="29"/>
  <c r="R143" i="29"/>
  <c r="Q143" i="29"/>
  <c r="P143" i="29"/>
  <c r="O143" i="29"/>
  <c r="N143" i="29"/>
  <c r="M143" i="29"/>
  <c r="L143" i="29"/>
  <c r="K143" i="29"/>
  <c r="J143" i="29"/>
  <c r="I143" i="29"/>
  <c r="H143" i="29"/>
  <c r="G143" i="29"/>
  <c r="F143" i="29"/>
  <c r="R142" i="29"/>
  <c r="Q142" i="29"/>
  <c r="P142" i="29"/>
  <c r="O142" i="29"/>
  <c r="N142" i="29"/>
  <c r="M142" i="29"/>
  <c r="L142" i="29"/>
  <c r="K142" i="29"/>
  <c r="J142" i="29"/>
  <c r="I142" i="29"/>
  <c r="H142" i="29"/>
  <c r="G142" i="29"/>
  <c r="F142" i="29"/>
  <c r="R141" i="29"/>
  <c r="Q141" i="29"/>
  <c r="P141" i="29"/>
  <c r="O141" i="29"/>
  <c r="N141" i="29"/>
  <c r="M141" i="29"/>
  <c r="L141" i="29"/>
  <c r="K141" i="29"/>
  <c r="J141" i="29"/>
  <c r="I141" i="29"/>
  <c r="H141" i="29"/>
  <c r="G141" i="29"/>
  <c r="F141" i="29"/>
  <c r="R140" i="29"/>
  <c r="Q140" i="29"/>
  <c r="P140" i="29"/>
  <c r="O140" i="29"/>
  <c r="N140" i="29"/>
  <c r="M140" i="29"/>
  <c r="L140" i="29"/>
  <c r="K140" i="29"/>
  <c r="J140" i="29"/>
  <c r="I140" i="29"/>
  <c r="H140" i="29"/>
  <c r="G140" i="29"/>
  <c r="F140" i="29"/>
  <c r="R139" i="29"/>
  <c r="Q139" i="29"/>
  <c r="P139" i="29"/>
  <c r="O139" i="29"/>
  <c r="N139" i="29"/>
  <c r="M139" i="29"/>
  <c r="L139" i="29"/>
  <c r="K139" i="29"/>
  <c r="J139" i="29"/>
  <c r="I139" i="29"/>
  <c r="H139" i="29"/>
  <c r="G139" i="29"/>
  <c r="F139" i="29"/>
  <c r="R138" i="29"/>
  <c r="Q138" i="29"/>
  <c r="P138" i="29"/>
  <c r="O138" i="29"/>
  <c r="N138" i="29"/>
  <c r="M138" i="29"/>
  <c r="L138" i="29"/>
  <c r="K138" i="29"/>
  <c r="J138" i="29"/>
  <c r="I138" i="29"/>
  <c r="H138" i="29"/>
  <c r="G138" i="29"/>
  <c r="F138" i="29"/>
  <c r="R137" i="29"/>
  <c r="Q137" i="29"/>
  <c r="P137" i="29"/>
  <c r="O137" i="29"/>
  <c r="N137" i="29"/>
  <c r="M137" i="29"/>
  <c r="L137" i="29"/>
  <c r="K137" i="29"/>
  <c r="J137" i="29"/>
  <c r="I137" i="29"/>
  <c r="H137" i="29"/>
  <c r="G137" i="29"/>
  <c r="F137" i="29"/>
  <c r="R136" i="29"/>
  <c r="Q136" i="29"/>
  <c r="P136" i="29"/>
  <c r="O136" i="29"/>
  <c r="N136" i="29"/>
  <c r="M136" i="29"/>
  <c r="L136" i="29"/>
  <c r="K136" i="29"/>
  <c r="J136" i="29"/>
  <c r="I136" i="29"/>
  <c r="H136" i="29"/>
  <c r="G136" i="29"/>
  <c r="F136" i="29"/>
  <c r="R135" i="29"/>
  <c r="Q135" i="29"/>
  <c r="P135" i="29"/>
  <c r="O135" i="29"/>
  <c r="N135" i="29"/>
  <c r="M135" i="29"/>
  <c r="L135" i="29"/>
  <c r="K135" i="29"/>
  <c r="J135" i="29"/>
  <c r="I135" i="29"/>
  <c r="H135" i="29"/>
  <c r="G135" i="29"/>
  <c r="F135" i="29"/>
  <c r="R134" i="29"/>
  <c r="Q134" i="29"/>
  <c r="P134" i="29"/>
  <c r="O134" i="29"/>
  <c r="N134" i="29"/>
  <c r="M134" i="29"/>
  <c r="L134" i="29"/>
  <c r="K134" i="29"/>
  <c r="J134" i="29"/>
  <c r="I134" i="29"/>
  <c r="H134" i="29"/>
  <c r="G134" i="29"/>
  <c r="F134" i="29"/>
  <c r="R133" i="29"/>
  <c r="Q133" i="29"/>
  <c r="P133" i="29"/>
  <c r="O133" i="29"/>
  <c r="N133" i="29"/>
  <c r="M133" i="29"/>
  <c r="L133" i="29"/>
  <c r="K133" i="29"/>
  <c r="J133" i="29"/>
  <c r="I133" i="29"/>
  <c r="H133" i="29"/>
  <c r="G133" i="29"/>
  <c r="F133" i="29"/>
  <c r="R132" i="29"/>
  <c r="Q132" i="29"/>
  <c r="P132" i="29"/>
  <c r="O132" i="29"/>
  <c r="N132" i="29"/>
  <c r="M132" i="29"/>
  <c r="L132" i="29"/>
  <c r="K132" i="29"/>
  <c r="J132" i="29"/>
  <c r="I132" i="29"/>
  <c r="H132" i="29"/>
  <c r="G132" i="29"/>
  <c r="F132" i="29"/>
  <c r="R131" i="29"/>
  <c r="Q131" i="29"/>
  <c r="P131" i="29"/>
  <c r="O131" i="29"/>
  <c r="N131" i="29"/>
  <c r="M131" i="29"/>
  <c r="L131" i="29"/>
  <c r="K131" i="29"/>
  <c r="J131" i="29"/>
  <c r="I131" i="29"/>
  <c r="H131" i="29"/>
  <c r="G131" i="29"/>
  <c r="F131" i="29"/>
  <c r="R130" i="29"/>
  <c r="Q130" i="29"/>
  <c r="P130" i="29"/>
  <c r="O130" i="29"/>
  <c r="N130" i="29"/>
  <c r="M130" i="29"/>
  <c r="L130" i="29"/>
  <c r="K130" i="29"/>
  <c r="J130" i="29"/>
  <c r="I130" i="29"/>
  <c r="H130" i="29"/>
  <c r="G130" i="29"/>
  <c r="F130" i="29"/>
  <c r="R129" i="29"/>
  <c r="Q129" i="29"/>
  <c r="P129" i="29"/>
  <c r="O129" i="29"/>
  <c r="N129" i="29"/>
  <c r="M129" i="29"/>
  <c r="L129" i="29"/>
  <c r="K129" i="29"/>
  <c r="J129" i="29"/>
  <c r="I129" i="29"/>
  <c r="H129" i="29"/>
  <c r="G129" i="29"/>
  <c r="F129" i="29"/>
  <c r="R128" i="29"/>
  <c r="Q128" i="29"/>
  <c r="P128" i="29"/>
  <c r="O128" i="29"/>
  <c r="N128" i="29"/>
  <c r="M128" i="29"/>
  <c r="L128" i="29"/>
  <c r="K128" i="29"/>
  <c r="J128" i="29"/>
  <c r="I128" i="29"/>
  <c r="H128" i="29"/>
  <c r="G128" i="29"/>
  <c r="F128" i="29"/>
  <c r="R127" i="29"/>
  <c r="Q127" i="29"/>
  <c r="P127" i="29"/>
  <c r="O127" i="29"/>
  <c r="N127" i="29"/>
  <c r="M127" i="29"/>
  <c r="L127" i="29"/>
  <c r="K127" i="29"/>
  <c r="J127" i="29"/>
  <c r="I127" i="29"/>
  <c r="H127" i="29"/>
  <c r="G127" i="29"/>
  <c r="F127" i="29"/>
  <c r="R126" i="29"/>
  <c r="Q126" i="29"/>
  <c r="P126" i="29"/>
  <c r="O126" i="29"/>
  <c r="N126" i="29"/>
  <c r="M126" i="29"/>
  <c r="L126" i="29"/>
  <c r="K126" i="29"/>
  <c r="J126" i="29"/>
  <c r="I126" i="29"/>
  <c r="H126" i="29"/>
  <c r="G126" i="29"/>
  <c r="F126" i="29"/>
  <c r="R125" i="29"/>
  <c r="Q125" i="29"/>
  <c r="P125" i="29"/>
  <c r="O125" i="29"/>
  <c r="N125" i="29"/>
  <c r="M125" i="29"/>
  <c r="L125" i="29"/>
  <c r="K125" i="29"/>
  <c r="J125" i="29"/>
  <c r="I125" i="29"/>
  <c r="H125" i="29"/>
  <c r="G125" i="29"/>
  <c r="F125" i="29"/>
  <c r="R124" i="29"/>
  <c r="Q124" i="29"/>
  <c r="P124" i="29"/>
  <c r="O124" i="29"/>
  <c r="N124" i="29"/>
  <c r="M124" i="29"/>
  <c r="L124" i="29"/>
  <c r="K124" i="29"/>
  <c r="J124" i="29"/>
  <c r="I124" i="29"/>
  <c r="H124" i="29"/>
  <c r="G124" i="29"/>
  <c r="F124" i="29"/>
  <c r="R123" i="29"/>
  <c r="Q123" i="29"/>
  <c r="P123" i="29"/>
  <c r="O123" i="29"/>
  <c r="N123" i="29"/>
  <c r="M123" i="29"/>
  <c r="L123" i="29"/>
  <c r="K123" i="29"/>
  <c r="J123" i="29"/>
  <c r="I123" i="29"/>
  <c r="H123" i="29"/>
  <c r="G123" i="29"/>
  <c r="F123" i="29"/>
  <c r="R122" i="29"/>
  <c r="Q122" i="29"/>
  <c r="P122" i="29"/>
  <c r="O122" i="29"/>
  <c r="N122" i="29"/>
  <c r="M122" i="29"/>
  <c r="L122" i="29"/>
  <c r="K122" i="29"/>
  <c r="J122" i="29"/>
  <c r="I122" i="29"/>
  <c r="H122" i="29"/>
  <c r="G122" i="29"/>
  <c r="F122" i="29"/>
  <c r="R121" i="29"/>
  <c r="Q121" i="29"/>
  <c r="P121" i="29"/>
  <c r="O121" i="29"/>
  <c r="N121" i="29"/>
  <c r="M121" i="29"/>
  <c r="L121" i="29"/>
  <c r="K121" i="29"/>
  <c r="J121" i="29"/>
  <c r="I121" i="29"/>
  <c r="H121" i="29"/>
  <c r="G121" i="29"/>
  <c r="F121" i="29"/>
  <c r="R120" i="29"/>
  <c r="Q120" i="29"/>
  <c r="P120" i="29"/>
  <c r="O120" i="29"/>
  <c r="N120" i="29"/>
  <c r="M120" i="29"/>
  <c r="L120" i="29"/>
  <c r="K120" i="29"/>
  <c r="J120" i="29"/>
  <c r="I120" i="29"/>
  <c r="H120" i="29"/>
  <c r="G120" i="29"/>
  <c r="F120" i="29"/>
  <c r="R119" i="29"/>
  <c r="Q119" i="29"/>
  <c r="P119" i="29"/>
  <c r="O119" i="29"/>
  <c r="N119" i="29"/>
  <c r="M119" i="29"/>
  <c r="L119" i="29"/>
  <c r="K119" i="29"/>
  <c r="J119" i="29"/>
  <c r="I119" i="29"/>
  <c r="H119" i="29"/>
  <c r="G119" i="29"/>
  <c r="F119" i="29"/>
  <c r="R118" i="29"/>
  <c r="Q118" i="29"/>
  <c r="P118" i="29"/>
  <c r="O118" i="29"/>
  <c r="N118" i="29"/>
  <c r="M118" i="29"/>
  <c r="L118" i="29"/>
  <c r="K118" i="29"/>
  <c r="J118" i="29"/>
  <c r="I118" i="29"/>
  <c r="H118" i="29"/>
  <c r="G118" i="29"/>
  <c r="F118" i="29"/>
  <c r="R117" i="29"/>
  <c r="Q117" i="29"/>
  <c r="P117" i="29"/>
  <c r="O117" i="29"/>
  <c r="N117" i="29"/>
  <c r="M117" i="29"/>
  <c r="L117" i="29"/>
  <c r="K117" i="29"/>
  <c r="J117" i="29"/>
  <c r="I117" i="29"/>
  <c r="H117" i="29"/>
  <c r="G117" i="29"/>
  <c r="F117" i="29"/>
  <c r="R504" i="29"/>
  <c r="Q504" i="29"/>
  <c r="P504" i="29"/>
  <c r="O504" i="29"/>
  <c r="N504" i="29"/>
  <c r="M504" i="29"/>
  <c r="L504" i="29"/>
  <c r="K504" i="29"/>
  <c r="J504" i="29"/>
  <c r="I504" i="29"/>
  <c r="H504" i="29"/>
  <c r="G504" i="29"/>
  <c r="F504" i="29"/>
  <c r="AO14" i="29" l="1"/>
  <c r="AA116" i="29"/>
  <c r="AO69" i="29"/>
  <c r="AO93" i="29"/>
  <c r="AO46" i="29"/>
  <c r="AO58" i="29"/>
  <c r="AA80" i="29"/>
  <c r="AO84" i="29"/>
  <c r="AA11" i="29"/>
  <c r="AA25" i="29"/>
  <c r="AO62" i="29"/>
  <c r="AA110" i="29"/>
  <c r="AA111" i="29"/>
  <c r="AA100" i="29"/>
  <c r="AO41" i="29"/>
  <c r="AA84" i="29"/>
  <c r="AO54" i="29"/>
  <c r="AO15" i="29"/>
  <c r="AO116" i="29"/>
  <c r="AA69" i="29"/>
  <c r="AA93" i="29"/>
  <c r="AA114" i="29"/>
  <c r="AA9" i="29"/>
  <c r="AA46" i="29"/>
  <c r="AA58" i="29"/>
  <c r="AO11" i="29"/>
  <c r="AA62" i="29"/>
  <c r="AO110" i="29"/>
  <c r="AO111" i="29"/>
  <c r="AO100" i="29"/>
  <c r="AO83" i="29"/>
  <c r="AO25" i="29"/>
  <c r="AO66" i="29"/>
  <c r="AO44" i="29"/>
  <c r="AO20" i="29"/>
  <c r="AA52" i="29"/>
  <c r="AO78" i="29"/>
  <c r="AA8" i="29"/>
  <c r="AO114" i="29"/>
  <c r="AO9" i="29"/>
  <c r="AO59" i="29"/>
  <c r="AO71" i="29"/>
  <c r="AA107" i="29"/>
  <c r="AO85" i="29"/>
  <c r="AO51" i="29"/>
  <c r="AA79" i="29"/>
  <c r="AA28" i="29"/>
  <c r="AO88" i="29"/>
  <c r="AA89" i="29"/>
  <c r="AA113" i="29"/>
  <c r="AO34" i="29"/>
  <c r="AO55" i="29"/>
  <c r="AA29" i="29"/>
  <c r="AO12" i="29"/>
  <c r="AO22" i="29"/>
  <c r="AA67" i="29"/>
  <c r="AA78" i="29"/>
  <c r="AO103" i="29"/>
  <c r="AO8" i="29"/>
  <c r="AA94" i="29"/>
  <c r="AA10" i="29"/>
  <c r="AA59" i="29"/>
  <c r="AA71" i="29"/>
  <c r="AO107" i="29"/>
  <c r="AO72" i="29"/>
  <c r="AA108" i="29"/>
  <c r="AA85" i="29"/>
  <c r="AA92" i="29"/>
  <c r="AO32" i="29"/>
  <c r="AA51" i="29"/>
  <c r="AO75" i="29"/>
  <c r="AA99" i="29"/>
  <c r="AA56" i="29"/>
  <c r="AO28" i="29"/>
  <c r="AA88" i="29"/>
  <c r="AA33" i="29"/>
  <c r="AO29" i="29"/>
  <c r="AO89" i="29"/>
  <c r="AO113" i="29"/>
  <c r="AO79" i="29"/>
  <c r="AA73" i="29"/>
  <c r="AO13" i="29"/>
  <c r="AO53" i="29"/>
  <c r="AA14" i="29"/>
  <c r="AA18" i="29"/>
  <c r="AA103" i="29"/>
  <c r="AA81" i="29"/>
  <c r="AA38" i="29"/>
  <c r="AO94" i="29"/>
  <c r="AA13" i="29"/>
  <c r="AO10" i="29"/>
  <c r="AA53" i="29"/>
  <c r="AA72" i="29"/>
  <c r="AO108" i="29"/>
  <c r="AA30" i="29"/>
  <c r="AO92" i="29"/>
  <c r="AO74" i="29"/>
  <c r="AA98" i="29"/>
  <c r="AO91" i="29"/>
  <c r="AA32" i="29"/>
  <c r="AA75" i="29"/>
  <c r="AO99" i="29"/>
  <c r="AO56" i="29"/>
  <c r="AO38" i="29"/>
  <c r="AO65" i="29"/>
  <c r="AO23" i="29"/>
  <c r="AO18" i="29"/>
  <c r="AA115" i="29"/>
  <c r="AO81" i="29"/>
  <c r="AO30" i="29"/>
  <c r="AO49" i="29"/>
  <c r="AA90" i="29"/>
  <c r="AA74" i="29"/>
  <c r="AO98" i="29"/>
  <c r="AA91" i="29"/>
  <c r="AO63" i="29"/>
  <c r="AO86" i="29"/>
  <c r="AA87" i="29"/>
  <c r="AA86" i="29"/>
  <c r="AO2" i="29"/>
  <c r="AO33" i="29"/>
  <c r="AO115" i="29"/>
  <c r="AA105" i="29"/>
  <c r="AA82" i="29"/>
  <c r="AA95" i="29"/>
  <c r="AO36" i="29"/>
  <c r="AA19" i="29"/>
  <c r="AA104" i="29"/>
  <c r="AA49" i="29"/>
  <c r="AA109" i="29"/>
  <c r="AA2" i="29"/>
  <c r="AA57" i="29"/>
  <c r="AO90" i="29"/>
  <c r="AA63" i="29"/>
  <c r="AO76" i="29"/>
  <c r="AA17" i="29"/>
  <c r="AA7" i="29"/>
  <c r="AA4" i="29"/>
  <c r="AO77" i="29"/>
  <c r="AA60" i="29"/>
  <c r="AO97" i="29"/>
  <c r="AO102" i="29"/>
  <c r="AO47" i="29"/>
  <c r="AA55" i="29"/>
  <c r="AO57" i="29"/>
  <c r="AO105" i="29"/>
  <c r="AO82" i="29"/>
  <c r="AO95" i="29"/>
  <c r="AA15" i="29"/>
  <c r="AA36" i="29"/>
  <c r="AA96" i="29"/>
  <c r="AA21" i="29"/>
  <c r="AO19" i="29"/>
  <c r="AO104" i="29"/>
  <c r="AA61" i="29"/>
  <c r="AO109" i="29"/>
  <c r="AA27" i="29"/>
  <c r="AA76" i="29"/>
  <c r="AO17" i="29"/>
  <c r="AO7" i="29"/>
  <c r="AO4" i="29"/>
  <c r="AA16" i="29"/>
  <c r="AA77" i="29"/>
  <c r="AA83" i="29"/>
  <c r="AA22" i="29"/>
  <c r="AO39" i="29"/>
  <c r="AA64" i="29"/>
  <c r="AA45" i="29"/>
  <c r="AA54" i="29"/>
  <c r="AA66" i="29"/>
  <c r="AO87" i="29"/>
  <c r="AO31" i="29"/>
  <c r="AA43" i="29"/>
  <c r="AO70" i="29"/>
  <c r="AO48" i="29"/>
  <c r="AO96" i="29"/>
  <c r="AO61" i="29"/>
  <c r="AA65" i="29"/>
  <c r="AO26" i="29"/>
  <c r="AO50" i="29"/>
  <c r="AA5" i="29"/>
  <c r="AA6" i="29"/>
  <c r="AO42" i="29"/>
  <c r="AO27" i="29"/>
  <c r="AO40" i="29"/>
  <c r="AO16" i="29"/>
  <c r="AA101" i="29"/>
  <c r="AA44" i="29"/>
  <c r="AO21" i="29"/>
  <c r="AO106" i="29"/>
  <c r="AA68" i="29"/>
  <c r="AO73" i="29"/>
  <c r="AO112" i="29"/>
  <c r="AO35" i="29"/>
  <c r="AA35" i="29"/>
  <c r="AO67" i="29"/>
  <c r="AA34" i="29"/>
  <c r="AA12" i="29"/>
  <c r="AA31" i="29"/>
  <c r="AO43" i="29"/>
  <c r="AA70" i="29"/>
  <c r="AA106" i="29"/>
  <c r="AA23" i="29"/>
  <c r="AO68" i="29"/>
  <c r="AA48" i="29"/>
  <c r="AO60" i="29"/>
  <c r="AO37" i="29"/>
  <c r="AA20" i="29"/>
  <c r="AA26" i="29"/>
  <c r="AA50" i="29"/>
  <c r="AO5" i="29"/>
  <c r="AO6" i="29"/>
  <c r="AA39" i="29"/>
  <c r="AA40" i="29"/>
  <c r="AO64" i="29"/>
  <c r="AA112" i="29"/>
  <c r="AO101" i="29"/>
  <c r="AO52" i="29"/>
  <c r="AA102" i="29"/>
  <c r="AO45" i="29"/>
  <c r="AA47" i="29"/>
  <c r="AA37" i="29"/>
  <c r="AA42" i="29"/>
  <c r="AO80" i="29"/>
  <c r="AA97" i="29"/>
  <c r="AA41" i="29"/>
  <c r="AO411" i="29"/>
  <c r="AA411" i="29"/>
  <c r="AR120" i="29"/>
  <c r="AD120" i="29"/>
  <c r="AO171" i="29"/>
  <c r="AA171" i="29"/>
  <c r="AO219" i="29"/>
  <c r="AA219" i="29"/>
  <c r="AD252" i="29"/>
  <c r="AR252" i="29"/>
  <c r="AI264" i="29"/>
  <c r="U264" i="29"/>
  <c r="AI276" i="29"/>
  <c r="U276" i="29"/>
  <c r="AR288" i="29"/>
  <c r="AD288" i="29"/>
  <c r="AI300" i="29"/>
  <c r="U300" i="29"/>
  <c r="AO315" i="29"/>
  <c r="AA315" i="29"/>
  <c r="AI336" i="29"/>
  <c r="U336" i="29"/>
  <c r="AO339" i="29"/>
  <c r="AA339" i="29"/>
  <c r="AR348" i="29"/>
  <c r="AD348" i="29"/>
  <c r="AI408" i="29"/>
  <c r="U408" i="29"/>
  <c r="AR420" i="29"/>
  <c r="AD420" i="29"/>
  <c r="AO423" i="29"/>
  <c r="AA423" i="29"/>
  <c r="AI432" i="29"/>
  <c r="U432" i="29"/>
  <c r="AR432" i="29"/>
  <c r="AD432" i="29"/>
  <c r="AO435" i="29"/>
  <c r="AA435" i="29"/>
  <c r="AI444" i="29"/>
  <c r="U444" i="29"/>
  <c r="AR444" i="29"/>
  <c r="AD444" i="29"/>
  <c r="AO447" i="29"/>
  <c r="AA447" i="29"/>
  <c r="AI456" i="29"/>
  <c r="U456" i="29"/>
  <c r="AR456" i="29"/>
  <c r="AD456" i="29"/>
  <c r="AO459" i="29"/>
  <c r="AA459" i="29"/>
  <c r="AI468" i="29"/>
  <c r="U468" i="29"/>
  <c r="AR468" i="29"/>
  <c r="AD468" i="29"/>
  <c r="AO471" i="29"/>
  <c r="AA471" i="29"/>
  <c r="AI480" i="29"/>
  <c r="U480" i="29"/>
  <c r="AR480" i="29"/>
  <c r="AD480" i="29"/>
  <c r="AO483" i="29"/>
  <c r="AA483" i="29"/>
  <c r="AI492" i="29"/>
  <c r="U492" i="29"/>
  <c r="AR492" i="29"/>
  <c r="AD492" i="29"/>
  <c r="AO495" i="29"/>
  <c r="AA495" i="29"/>
  <c r="AR121" i="29"/>
  <c r="AD121" i="29"/>
  <c r="AO124" i="29"/>
  <c r="AA124" i="29"/>
  <c r="AR133" i="29"/>
  <c r="AD133" i="29"/>
  <c r="AA136" i="29"/>
  <c r="AO136" i="29"/>
  <c r="AD145" i="29"/>
  <c r="AR145" i="29"/>
  <c r="AA148" i="29"/>
  <c r="AO148" i="29"/>
  <c r="AD157" i="29"/>
  <c r="AR157" i="29"/>
  <c r="AA160" i="29"/>
  <c r="AO160" i="29"/>
  <c r="AR169" i="29"/>
  <c r="AD169" i="29"/>
  <c r="AO172" i="29"/>
  <c r="AA172" i="29"/>
  <c r="AR181" i="29"/>
  <c r="AD181" i="29"/>
  <c r="AO184" i="29"/>
  <c r="AA184" i="29"/>
  <c r="AR193" i="29"/>
  <c r="AD193" i="29"/>
  <c r="AA196" i="29"/>
  <c r="AO196" i="29"/>
  <c r="AR205" i="29"/>
  <c r="AD205" i="29"/>
  <c r="AO208" i="29"/>
  <c r="AA208" i="29"/>
  <c r="AR217" i="29"/>
  <c r="AD217" i="29"/>
  <c r="AO220" i="29"/>
  <c r="AA220" i="29"/>
  <c r="AR229" i="29"/>
  <c r="AD229" i="29"/>
  <c r="AA232" i="29"/>
  <c r="AO232" i="29"/>
  <c r="AR241" i="29"/>
  <c r="AD241" i="29"/>
  <c r="AA244" i="29"/>
  <c r="AO244" i="29"/>
  <c r="AD253" i="29"/>
  <c r="AR253" i="29"/>
  <c r="AO256" i="29"/>
  <c r="AA256" i="29"/>
  <c r="AI265" i="29"/>
  <c r="U265" i="29"/>
  <c r="AR265" i="29"/>
  <c r="AD265" i="29"/>
  <c r="AO268" i="29"/>
  <c r="AA268" i="29"/>
  <c r="AI277" i="29"/>
  <c r="U277" i="29"/>
  <c r="AR277" i="29"/>
  <c r="AD277" i="29"/>
  <c r="AO280" i="29"/>
  <c r="AA280" i="29"/>
  <c r="AI289" i="29"/>
  <c r="U289" i="29"/>
  <c r="AR289" i="29"/>
  <c r="AD289" i="29"/>
  <c r="AO292" i="29"/>
  <c r="AA292" i="29"/>
  <c r="AI301" i="29"/>
  <c r="U301" i="29"/>
  <c r="AR301" i="29"/>
  <c r="AD301" i="29"/>
  <c r="AO304" i="29"/>
  <c r="AA304" i="29"/>
  <c r="AI313" i="29"/>
  <c r="U313" i="29"/>
  <c r="AR313" i="29"/>
  <c r="AD313" i="29"/>
  <c r="AO316" i="29"/>
  <c r="AA316" i="29"/>
  <c r="AI325" i="29"/>
  <c r="U325" i="29"/>
  <c r="AR325" i="29"/>
  <c r="AD325" i="29"/>
  <c r="AO328" i="29"/>
  <c r="AA328" i="29"/>
  <c r="AI337" i="29"/>
  <c r="U337" i="29"/>
  <c r="AR337" i="29"/>
  <c r="AD337" i="29"/>
  <c r="AO340" i="29"/>
  <c r="AA340" i="29"/>
  <c r="AI349" i="29"/>
  <c r="U349" i="29"/>
  <c r="AR349" i="29"/>
  <c r="AD349" i="29"/>
  <c r="AO352" i="29"/>
  <c r="AA352" i="29"/>
  <c r="AI361" i="29"/>
  <c r="U361" i="29"/>
  <c r="AR361" i="29"/>
  <c r="AD361" i="29"/>
  <c r="AO364" i="29"/>
  <c r="AA364" i="29"/>
  <c r="AI373" i="29"/>
  <c r="U373" i="29"/>
  <c r="AR373" i="29"/>
  <c r="AD373" i="29"/>
  <c r="AO376" i="29"/>
  <c r="AA376" i="29"/>
  <c r="AI385" i="29"/>
  <c r="U385" i="29"/>
  <c r="AR385" i="29"/>
  <c r="AD385" i="29"/>
  <c r="AO388" i="29"/>
  <c r="AA388" i="29"/>
  <c r="AI397" i="29"/>
  <c r="U397" i="29"/>
  <c r="AR397" i="29"/>
  <c r="AD397" i="29"/>
  <c r="AO400" i="29"/>
  <c r="AA400" i="29"/>
  <c r="AI409" i="29"/>
  <c r="U409" i="29"/>
  <c r="AR409" i="29"/>
  <c r="AD409" i="29"/>
  <c r="AO412" i="29"/>
  <c r="AA412" i="29"/>
  <c r="AI421" i="29"/>
  <c r="U421" i="29"/>
  <c r="AR421" i="29"/>
  <c r="AD421" i="29"/>
  <c r="AO424" i="29"/>
  <c r="AA424" i="29"/>
  <c r="AI433" i="29"/>
  <c r="U433" i="29"/>
  <c r="AR433" i="29"/>
  <c r="AD433" i="29"/>
  <c r="AO436" i="29"/>
  <c r="AA436" i="29"/>
  <c r="AI445" i="29"/>
  <c r="U445" i="29"/>
  <c r="AR445" i="29"/>
  <c r="AD445" i="29"/>
  <c r="AO448" i="29"/>
  <c r="AA448" i="29"/>
  <c r="AI457" i="29"/>
  <c r="U457" i="29"/>
  <c r="AR457" i="29"/>
  <c r="AD457" i="29"/>
  <c r="AO460" i="29"/>
  <c r="AA460" i="29"/>
  <c r="AI469" i="29"/>
  <c r="U469" i="29"/>
  <c r="AR469" i="29"/>
  <c r="AD469" i="29"/>
  <c r="AO472" i="29"/>
  <c r="AA472" i="29"/>
  <c r="AI481" i="29"/>
  <c r="U481" i="29"/>
  <c r="AR481" i="29"/>
  <c r="AD481" i="29"/>
  <c r="AO484" i="29"/>
  <c r="AA484" i="29"/>
  <c r="AI493" i="29"/>
  <c r="U493" i="29"/>
  <c r="AR493" i="29"/>
  <c r="AD493" i="29"/>
  <c r="AO496" i="29"/>
  <c r="AA496" i="29"/>
  <c r="AO123" i="29"/>
  <c r="AA123" i="29"/>
  <c r="AA159" i="29"/>
  <c r="AO159" i="29"/>
  <c r="AD228" i="29"/>
  <c r="AR228" i="29"/>
  <c r="AO279" i="29"/>
  <c r="AA279" i="29"/>
  <c r="AO291" i="29"/>
  <c r="AA291" i="29"/>
  <c r="AI312" i="29"/>
  <c r="U312" i="29"/>
  <c r="AI324" i="29"/>
  <c r="U324" i="29"/>
  <c r="AR336" i="29"/>
  <c r="AD336" i="29"/>
  <c r="AR360" i="29"/>
  <c r="AD360" i="29"/>
  <c r="AR372" i="29"/>
  <c r="AD372" i="29"/>
  <c r="AO387" i="29"/>
  <c r="AA387" i="29"/>
  <c r="AI396" i="29"/>
  <c r="U396" i="29"/>
  <c r="AO399" i="29"/>
  <c r="AA399" i="29"/>
  <c r="AO185" i="29"/>
  <c r="AA185" i="29"/>
  <c r="AI254" i="29"/>
  <c r="U254" i="29"/>
  <c r="AO305" i="29"/>
  <c r="AA305" i="29"/>
  <c r="AO329" i="29"/>
  <c r="AA329" i="29"/>
  <c r="AI350" i="29"/>
  <c r="U350" i="29"/>
  <c r="AR374" i="29"/>
  <c r="AD374" i="29"/>
  <c r="AR422" i="29"/>
  <c r="AD422" i="29"/>
  <c r="AO425" i="29"/>
  <c r="AA425" i="29"/>
  <c r="AI434" i="29"/>
  <c r="U434" i="29"/>
  <c r="AR434" i="29"/>
  <c r="AD434" i="29"/>
  <c r="AO437" i="29"/>
  <c r="AA437" i="29"/>
  <c r="AO449" i="29"/>
  <c r="AA449" i="29"/>
  <c r="AI458" i="29"/>
  <c r="AR458" i="29"/>
  <c r="AD458" i="29"/>
  <c r="AO461" i="29"/>
  <c r="AA461" i="29"/>
  <c r="AI470" i="29"/>
  <c r="U470" i="29"/>
  <c r="AR470" i="29"/>
  <c r="AD470" i="29"/>
  <c r="AO473" i="29"/>
  <c r="AA473" i="29"/>
  <c r="AI482" i="29"/>
  <c r="U482" i="29"/>
  <c r="AR482" i="29"/>
  <c r="AD482" i="29"/>
  <c r="AO485" i="29"/>
  <c r="AA485" i="29"/>
  <c r="AI494" i="29"/>
  <c r="U494" i="29"/>
  <c r="AR494" i="29"/>
  <c r="AD494" i="29"/>
  <c r="AO497" i="29"/>
  <c r="AA497" i="29"/>
  <c r="AO183" i="29"/>
  <c r="AA183" i="29"/>
  <c r="AA231" i="29"/>
  <c r="AO231" i="29"/>
  <c r="AR300" i="29"/>
  <c r="AD300" i="29"/>
  <c r="AR312" i="29"/>
  <c r="AD312" i="29"/>
  <c r="AI348" i="29"/>
  <c r="U348" i="29"/>
  <c r="AO351" i="29"/>
  <c r="AA351" i="29"/>
  <c r="AO363" i="29"/>
  <c r="AA363" i="29"/>
  <c r="AR396" i="29"/>
  <c r="AD396" i="29"/>
  <c r="AD135" i="29"/>
  <c r="AR135" i="29"/>
  <c r="AA138" i="29"/>
  <c r="AO138" i="29"/>
  <c r="AD147" i="29"/>
  <c r="AR147" i="29"/>
  <c r="AA150" i="29"/>
  <c r="AO150" i="29"/>
  <c r="AD159" i="29"/>
  <c r="AR159" i="29"/>
  <c r="AA162" i="29"/>
  <c r="AO162" i="29"/>
  <c r="AR171" i="29"/>
  <c r="AD171" i="29"/>
  <c r="AO174" i="29"/>
  <c r="AA174" i="29"/>
  <c r="AR183" i="29"/>
  <c r="AD183" i="29"/>
  <c r="AO186" i="29"/>
  <c r="AA186" i="29"/>
  <c r="AR195" i="29"/>
  <c r="AD195" i="29"/>
  <c r="AO198" i="29"/>
  <c r="AA198" i="29"/>
  <c r="AR207" i="29"/>
  <c r="AD207" i="29"/>
  <c r="AO210" i="29"/>
  <c r="AA210" i="29"/>
  <c r="AR219" i="29"/>
  <c r="AD219" i="29"/>
  <c r="AO222" i="29"/>
  <c r="AA222" i="29"/>
  <c r="AD231" i="29"/>
  <c r="AR231" i="29"/>
  <c r="AA234" i="29"/>
  <c r="AO234" i="29"/>
  <c r="AR243" i="29"/>
  <c r="AD243" i="29"/>
  <c r="AA246" i="29"/>
  <c r="AO246" i="29"/>
  <c r="AO258" i="29"/>
  <c r="AA258" i="29"/>
  <c r="AI267" i="29"/>
  <c r="U267" i="29"/>
  <c r="AR267" i="29"/>
  <c r="AD267" i="29"/>
  <c r="AO270" i="29"/>
  <c r="AA270" i="29"/>
  <c r="AI279" i="29"/>
  <c r="U279" i="29"/>
  <c r="AR279" i="29"/>
  <c r="AD279" i="29"/>
  <c r="AO282" i="29"/>
  <c r="AA282" i="29"/>
  <c r="AI291" i="29"/>
  <c r="AR291" i="29"/>
  <c r="AD291" i="29"/>
  <c r="AO294" i="29"/>
  <c r="AA294" i="29"/>
  <c r="AI303" i="29"/>
  <c r="U303" i="29"/>
  <c r="AR303" i="29"/>
  <c r="AD303" i="29"/>
  <c r="AO306" i="29"/>
  <c r="AA306" i="29"/>
  <c r="AI315" i="29"/>
  <c r="U315" i="29"/>
  <c r="AR315" i="29"/>
  <c r="AD315" i="29"/>
  <c r="AO318" i="29"/>
  <c r="AA318" i="29"/>
  <c r="AI327" i="29"/>
  <c r="U327" i="29"/>
  <c r="AR327" i="29"/>
  <c r="AD327" i="29"/>
  <c r="AO330" i="29"/>
  <c r="AA330" i="29"/>
  <c r="AI339" i="29"/>
  <c r="U339" i="29"/>
  <c r="AR339" i="29"/>
  <c r="AD339" i="29"/>
  <c r="AO342" i="29"/>
  <c r="AA342" i="29"/>
  <c r="AI351" i="29"/>
  <c r="U351" i="29"/>
  <c r="AR351" i="29"/>
  <c r="AD351" i="29"/>
  <c r="AO354" i="29"/>
  <c r="AA354" i="29"/>
  <c r="AI363" i="29"/>
  <c r="U363" i="29"/>
  <c r="AR363" i="29"/>
  <c r="AD363" i="29"/>
  <c r="AO366" i="29"/>
  <c r="AA366" i="29"/>
  <c r="AI375" i="29"/>
  <c r="U375" i="29"/>
  <c r="AR375" i="29"/>
  <c r="AD375" i="29"/>
  <c r="AO378" i="29"/>
  <c r="AA378" i="29"/>
  <c r="AI387" i="29"/>
  <c r="U387" i="29"/>
  <c r="AR387" i="29"/>
  <c r="AD387" i="29"/>
  <c r="AO390" i="29"/>
  <c r="AA390" i="29"/>
  <c r="AI399" i="29"/>
  <c r="U399" i="29"/>
  <c r="AR399" i="29"/>
  <c r="AD399" i="29"/>
  <c r="AO402" i="29"/>
  <c r="AA402" i="29"/>
  <c r="AI411" i="29"/>
  <c r="U411" i="29"/>
  <c r="AR411" i="29"/>
  <c r="AD411" i="29"/>
  <c r="AO414" i="29"/>
  <c r="AA414" i="29"/>
  <c r="AI423" i="29"/>
  <c r="U423" i="29"/>
  <c r="AR423" i="29"/>
  <c r="AD423" i="29"/>
  <c r="AO426" i="29"/>
  <c r="AA426" i="29"/>
  <c r="AI435" i="29"/>
  <c r="U435" i="29"/>
  <c r="AR435" i="29"/>
  <c r="AD435" i="29"/>
  <c r="AO438" i="29"/>
  <c r="AA438" i="29"/>
  <c r="AI447" i="29"/>
  <c r="U447" i="29"/>
  <c r="AR447" i="29"/>
  <c r="AD447" i="29"/>
  <c r="AO450" i="29"/>
  <c r="AA450" i="29"/>
  <c r="AI459" i="29"/>
  <c r="U459" i="29"/>
  <c r="AR459" i="29"/>
  <c r="AD459" i="29"/>
  <c r="AO462" i="29"/>
  <c r="AA462" i="29"/>
  <c r="AI471" i="29"/>
  <c r="U471" i="29"/>
  <c r="AR471" i="29"/>
  <c r="AD471" i="29"/>
  <c r="AO474" i="29"/>
  <c r="AA474" i="29"/>
  <c r="AI483" i="29"/>
  <c r="U483" i="29"/>
  <c r="AR483" i="29"/>
  <c r="AD483" i="29"/>
  <c r="AO486" i="29"/>
  <c r="AA486" i="29"/>
  <c r="AI495" i="29"/>
  <c r="U495" i="29"/>
  <c r="AR495" i="29"/>
  <c r="AD495" i="29"/>
  <c r="AO498" i="29"/>
  <c r="AA498" i="29"/>
  <c r="AD156" i="29"/>
  <c r="AR156" i="29"/>
  <c r="AR192" i="29"/>
  <c r="AD192" i="29"/>
  <c r="AR216" i="29"/>
  <c r="AD216" i="29"/>
  <c r="AO243" i="29"/>
  <c r="AA243" i="29"/>
  <c r="AA125" i="29"/>
  <c r="AO125" i="29"/>
  <c r="AA209" i="29"/>
  <c r="AO209" i="29"/>
  <c r="AI290" i="29"/>
  <c r="U290" i="29"/>
  <c r="AO317" i="29"/>
  <c r="AA317" i="29"/>
  <c r="AI326" i="29"/>
  <c r="U326" i="29"/>
  <c r="AR338" i="29"/>
  <c r="AD338" i="29"/>
  <c r="AR350" i="29"/>
  <c r="AD350" i="29"/>
  <c r="AO353" i="29"/>
  <c r="AA353" i="29"/>
  <c r="AI362" i="29"/>
  <c r="U362" i="29"/>
  <c r="AO389" i="29"/>
  <c r="AA389" i="29"/>
  <c r="AI398" i="29"/>
  <c r="U398" i="29"/>
  <c r="AR410" i="29"/>
  <c r="AD410" i="29"/>
  <c r="AI446" i="29"/>
  <c r="U446" i="29"/>
  <c r="AO126" i="29"/>
  <c r="AA126" i="29"/>
  <c r="AR124" i="29"/>
  <c r="AD124" i="29"/>
  <c r="AO127" i="29"/>
  <c r="AA127" i="29"/>
  <c r="AD136" i="29"/>
  <c r="AR136" i="29"/>
  <c r="AO139" i="29"/>
  <c r="AA139" i="29"/>
  <c r="AD148" i="29"/>
  <c r="AR148" i="29"/>
  <c r="AA151" i="29"/>
  <c r="AO151" i="29"/>
  <c r="AD160" i="29"/>
  <c r="AR160" i="29"/>
  <c r="AA163" i="29"/>
  <c r="AO163" i="29"/>
  <c r="AR172" i="29"/>
  <c r="AD172" i="29"/>
  <c r="AO175" i="29"/>
  <c r="AA175" i="29"/>
  <c r="AR184" i="29"/>
  <c r="AD184" i="29"/>
  <c r="AO187" i="29"/>
  <c r="AA187" i="29"/>
  <c r="AR196" i="29"/>
  <c r="AD196" i="29"/>
  <c r="AO199" i="29"/>
  <c r="AA199" i="29"/>
  <c r="AR208" i="29"/>
  <c r="AD208" i="29"/>
  <c r="AO211" i="29"/>
  <c r="AA211" i="29"/>
  <c r="AR220" i="29"/>
  <c r="AD220" i="29"/>
  <c r="AA223" i="29"/>
  <c r="AO223" i="29"/>
  <c r="AD232" i="29"/>
  <c r="AR232" i="29"/>
  <c r="AA235" i="29"/>
  <c r="AO235" i="29"/>
  <c r="AD244" i="29"/>
  <c r="AR244" i="29"/>
  <c r="AA247" i="29"/>
  <c r="AO247" i="29"/>
  <c r="AI256" i="29"/>
  <c r="AR256" i="29"/>
  <c r="AD256" i="29"/>
  <c r="AO259" i="29"/>
  <c r="AA259" i="29"/>
  <c r="AI268" i="29"/>
  <c r="U268" i="29"/>
  <c r="AR268" i="29"/>
  <c r="AD268" i="29"/>
  <c r="AO271" i="29"/>
  <c r="AA271" i="29"/>
  <c r="AI280" i="29"/>
  <c r="U280" i="29"/>
  <c r="AR280" i="29"/>
  <c r="AD280" i="29"/>
  <c r="AO283" i="29"/>
  <c r="AA283" i="29"/>
  <c r="AI292" i="29"/>
  <c r="U292" i="29"/>
  <c r="AR292" i="29"/>
  <c r="AD292" i="29"/>
  <c r="AO295" i="29"/>
  <c r="AA295" i="29"/>
  <c r="AI304" i="29"/>
  <c r="U304" i="29"/>
  <c r="AR304" i="29"/>
  <c r="AD304" i="29"/>
  <c r="AO307" i="29"/>
  <c r="AA307" i="29"/>
  <c r="AI316" i="29"/>
  <c r="U316" i="29"/>
  <c r="AR316" i="29"/>
  <c r="AD316" i="29"/>
  <c r="AO319" i="29"/>
  <c r="AA319" i="29"/>
  <c r="AI328" i="29"/>
  <c r="U328" i="29"/>
  <c r="AR328" i="29"/>
  <c r="AD328" i="29"/>
  <c r="AO331" i="29"/>
  <c r="AA331" i="29"/>
  <c r="AI340" i="29"/>
  <c r="AR340" i="29"/>
  <c r="AD340" i="29"/>
  <c r="AO343" i="29"/>
  <c r="AA343" i="29"/>
  <c r="AI352" i="29"/>
  <c r="U352" i="29"/>
  <c r="AR352" i="29"/>
  <c r="AD352" i="29"/>
  <c r="AO355" i="29"/>
  <c r="AA355" i="29"/>
  <c r="AI364" i="29"/>
  <c r="U364" i="29"/>
  <c r="AR364" i="29"/>
  <c r="AD364" i="29"/>
  <c r="AO367" i="29"/>
  <c r="AA367" i="29"/>
  <c r="AI376" i="29"/>
  <c r="U376" i="29"/>
  <c r="AR376" i="29"/>
  <c r="AD376" i="29"/>
  <c r="AO379" i="29"/>
  <c r="AA379" i="29"/>
  <c r="AI388" i="29"/>
  <c r="AR388" i="29"/>
  <c r="AD388" i="29"/>
  <c r="AO391" i="29"/>
  <c r="AA391" i="29"/>
  <c r="AI400" i="29"/>
  <c r="U400" i="29"/>
  <c r="AR400" i="29"/>
  <c r="AD400" i="29"/>
  <c r="AO403" i="29"/>
  <c r="AA403" i="29"/>
  <c r="AI412" i="29"/>
  <c r="U412" i="29"/>
  <c r="AR412" i="29"/>
  <c r="AD412" i="29"/>
  <c r="AO415" i="29"/>
  <c r="AA415" i="29"/>
  <c r="AI424" i="29"/>
  <c r="U424" i="29"/>
  <c r="AR424" i="29"/>
  <c r="AD424" i="29"/>
  <c r="AO427" i="29"/>
  <c r="AA427" i="29"/>
  <c r="AI436" i="29"/>
  <c r="U436" i="29"/>
  <c r="AR436" i="29"/>
  <c r="AD436" i="29"/>
  <c r="AO439" i="29"/>
  <c r="AA439" i="29"/>
  <c r="AI448" i="29"/>
  <c r="AR448" i="29"/>
  <c r="AD448" i="29"/>
  <c r="AO451" i="29"/>
  <c r="AA451" i="29"/>
  <c r="AI460" i="29"/>
  <c r="U460" i="29"/>
  <c r="AR460" i="29"/>
  <c r="AD460" i="29"/>
  <c r="AO463" i="29"/>
  <c r="AA463" i="29"/>
  <c r="AI472" i="29"/>
  <c r="U472" i="29"/>
  <c r="AR472" i="29"/>
  <c r="AD472" i="29"/>
  <c r="AO475" i="29"/>
  <c r="AA475" i="29"/>
  <c r="AI484" i="29"/>
  <c r="U484" i="29"/>
  <c r="AR484" i="29"/>
  <c r="AD484" i="29"/>
  <c r="AO487" i="29"/>
  <c r="AA487" i="29"/>
  <c r="AI496" i="29"/>
  <c r="U496" i="29"/>
  <c r="AR496" i="29"/>
  <c r="AD496" i="29"/>
  <c r="AO499" i="29"/>
  <c r="AA499" i="29"/>
  <c r="AD149" i="29"/>
  <c r="AR149" i="29"/>
  <c r="AA152" i="29"/>
  <c r="AO152" i="29"/>
  <c r="AD161" i="29"/>
  <c r="AR161" i="29"/>
  <c r="AA164" i="29"/>
  <c r="AO164" i="29"/>
  <c r="AR173" i="29"/>
  <c r="AD173" i="29"/>
  <c r="AO176" i="29"/>
  <c r="AA176" i="29"/>
  <c r="AR185" i="29"/>
  <c r="AD185" i="29"/>
  <c r="AO188" i="29"/>
  <c r="AA188" i="29"/>
  <c r="AR197" i="29"/>
  <c r="AD197" i="29"/>
  <c r="AO200" i="29"/>
  <c r="AA200" i="29"/>
  <c r="AR209" i="29"/>
  <c r="AD209" i="29"/>
  <c r="AO212" i="29"/>
  <c r="AA212" i="29"/>
  <c r="AR221" i="29"/>
  <c r="AD221" i="29"/>
  <c r="AA224" i="29"/>
  <c r="AO224" i="29"/>
  <c r="AR233" i="29"/>
  <c r="AD233" i="29"/>
  <c r="AA236" i="29"/>
  <c r="AO236" i="29"/>
  <c r="AD245" i="29"/>
  <c r="AR245" i="29"/>
  <c r="AA248" i="29"/>
  <c r="AO248" i="29"/>
  <c r="AI257" i="29"/>
  <c r="AR257" i="29"/>
  <c r="AD257" i="29"/>
  <c r="AO260" i="29"/>
  <c r="AA260" i="29"/>
  <c r="AI269" i="29"/>
  <c r="U269" i="29"/>
  <c r="AR269" i="29"/>
  <c r="AD269" i="29"/>
  <c r="AO272" i="29"/>
  <c r="AA272" i="29"/>
  <c r="AI281" i="29"/>
  <c r="U281" i="29"/>
  <c r="AR281" i="29"/>
  <c r="AD281" i="29"/>
  <c r="AO284" i="29"/>
  <c r="AA284" i="29"/>
  <c r="AI293" i="29"/>
  <c r="U293" i="29"/>
  <c r="AR293" i="29"/>
  <c r="AD293" i="29"/>
  <c r="AO296" i="29"/>
  <c r="AA296" i="29"/>
  <c r="AI305" i="29"/>
  <c r="U305" i="29"/>
  <c r="AR305" i="29"/>
  <c r="AD305" i="29"/>
  <c r="AO308" i="29"/>
  <c r="AA308" i="29"/>
  <c r="AI317" i="29"/>
  <c r="U317" i="29"/>
  <c r="AR317" i="29"/>
  <c r="AD317" i="29"/>
  <c r="AO320" i="29"/>
  <c r="AA320" i="29"/>
  <c r="AI329" i="29"/>
  <c r="U329" i="29"/>
  <c r="AR329" i="29"/>
  <c r="AD329" i="29"/>
  <c r="AO332" i="29"/>
  <c r="AA332" i="29"/>
  <c r="AI341" i="29"/>
  <c r="U341" i="29"/>
  <c r="AR341" i="29"/>
  <c r="AD341" i="29"/>
  <c r="AO344" i="29"/>
  <c r="AA344" i="29"/>
  <c r="AI353" i="29"/>
  <c r="U353" i="29"/>
  <c r="AR353" i="29"/>
  <c r="AD353" i="29"/>
  <c r="AO356" i="29"/>
  <c r="AA356" i="29"/>
  <c r="AI365" i="29"/>
  <c r="U365" i="29"/>
  <c r="AR365" i="29"/>
  <c r="AD365" i="29"/>
  <c r="AO368" i="29"/>
  <c r="AA368" i="29"/>
  <c r="AI377" i="29"/>
  <c r="U377" i="29"/>
  <c r="AR377" i="29"/>
  <c r="AD377" i="29"/>
  <c r="AO380" i="29"/>
  <c r="AA380" i="29"/>
  <c r="AI389" i="29"/>
  <c r="U389" i="29"/>
  <c r="AR389" i="29"/>
  <c r="AD389" i="29"/>
  <c r="AO392" i="29"/>
  <c r="AA392" i="29"/>
  <c r="AI401" i="29"/>
  <c r="U401" i="29"/>
  <c r="AR401" i="29"/>
  <c r="AD401" i="29"/>
  <c r="AO404" i="29"/>
  <c r="AA404" i="29"/>
  <c r="AI413" i="29"/>
  <c r="U413" i="29"/>
  <c r="AR413" i="29"/>
  <c r="AD413" i="29"/>
  <c r="AO416" i="29"/>
  <c r="AA416" i="29"/>
  <c r="AI425" i="29"/>
  <c r="U425" i="29"/>
  <c r="AR425" i="29"/>
  <c r="AD425" i="29"/>
  <c r="AO428" i="29"/>
  <c r="AA428" i="29"/>
  <c r="AI437" i="29"/>
  <c r="U437" i="29"/>
  <c r="AR437" i="29"/>
  <c r="AD437" i="29"/>
  <c r="AO440" i="29"/>
  <c r="AA440" i="29"/>
  <c r="AI449" i="29"/>
  <c r="U449" i="29"/>
  <c r="AR449" i="29"/>
  <c r="AD449" i="29"/>
  <c r="AO452" i="29"/>
  <c r="AA452" i="29"/>
  <c r="AI461" i="29"/>
  <c r="U461" i="29"/>
  <c r="AR461" i="29"/>
  <c r="AD461" i="29"/>
  <c r="AO464" i="29"/>
  <c r="AA464" i="29"/>
  <c r="AI473" i="29"/>
  <c r="U473" i="29"/>
  <c r="AR473" i="29"/>
  <c r="AD473" i="29"/>
  <c r="AO476" i="29"/>
  <c r="AA476" i="29"/>
  <c r="AI485" i="29"/>
  <c r="U485" i="29"/>
  <c r="AR485" i="29"/>
  <c r="AD485" i="29"/>
  <c r="AO488" i="29"/>
  <c r="AA488" i="29"/>
  <c r="AI497" i="29"/>
  <c r="U497" i="29"/>
  <c r="AR497" i="29"/>
  <c r="AD497" i="29"/>
  <c r="AO500" i="29"/>
  <c r="AA500" i="29"/>
  <c r="AA135" i="29"/>
  <c r="AO135" i="29"/>
  <c r="AR204" i="29"/>
  <c r="AD204" i="29"/>
  <c r="AI288" i="29"/>
  <c r="U288" i="29"/>
  <c r="AO303" i="29"/>
  <c r="AA303" i="29"/>
  <c r="AR324" i="29"/>
  <c r="AD324" i="29"/>
  <c r="AI372" i="29"/>
  <c r="U372" i="29"/>
  <c r="AO375" i="29"/>
  <c r="AA375" i="29"/>
  <c r="AI384" i="29"/>
  <c r="U384" i="29"/>
  <c r="AR408" i="29"/>
  <c r="AD408" i="29"/>
  <c r="AA161" i="29"/>
  <c r="AO161" i="29"/>
  <c r="AR206" i="29"/>
  <c r="AD206" i="29"/>
  <c r="AI266" i="29"/>
  <c r="U266" i="29"/>
  <c r="AI278" i="29"/>
  <c r="U278" i="29"/>
  <c r="AR326" i="29"/>
  <c r="AD326" i="29"/>
  <c r="AO341" i="29"/>
  <c r="AA341" i="29"/>
  <c r="AO377" i="29"/>
  <c r="AA377" i="29"/>
  <c r="AO401" i="29"/>
  <c r="AA401" i="29"/>
  <c r="AO413" i="29"/>
  <c r="AA413" i="29"/>
  <c r="AI422" i="29"/>
  <c r="U422" i="29"/>
  <c r="AR123" i="29"/>
  <c r="AD123" i="29"/>
  <c r="AA117" i="29"/>
  <c r="AO117" i="29"/>
  <c r="AR126" i="29"/>
  <c r="AD126" i="29"/>
  <c r="AO129" i="29"/>
  <c r="AA129" i="29"/>
  <c r="AD138" i="29"/>
  <c r="AR138" i="29"/>
  <c r="AO141" i="29"/>
  <c r="AA141" i="29"/>
  <c r="AD150" i="29"/>
  <c r="AR150" i="29"/>
  <c r="AA153" i="29"/>
  <c r="AO153" i="29"/>
  <c r="AD162" i="29"/>
  <c r="AR162" i="29"/>
  <c r="AO165" i="29"/>
  <c r="AA165" i="29"/>
  <c r="AR174" i="29"/>
  <c r="AD174" i="29"/>
  <c r="AA177" i="29"/>
  <c r="AO177" i="29"/>
  <c r="AR186" i="29"/>
  <c r="AD186" i="29"/>
  <c r="AO189" i="29"/>
  <c r="AA189" i="29"/>
  <c r="AR198" i="29"/>
  <c r="AD198" i="29"/>
  <c r="AO201" i="29"/>
  <c r="AA201" i="29"/>
  <c r="AR210" i="29"/>
  <c r="AD210" i="29"/>
  <c r="AO213" i="29"/>
  <c r="AA213" i="29"/>
  <c r="AR222" i="29"/>
  <c r="AD222" i="29"/>
  <c r="AA225" i="29"/>
  <c r="AO225" i="29"/>
  <c r="AD234" i="29"/>
  <c r="AR234" i="29"/>
  <c r="AA237" i="29"/>
  <c r="AO237" i="29"/>
  <c r="AD246" i="29"/>
  <c r="AR246" i="29"/>
  <c r="AO249" i="29"/>
  <c r="AA249" i="29"/>
  <c r="AI258" i="29"/>
  <c r="U258" i="29"/>
  <c r="AR258" i="29"/>
  <c r="AD258" i="29"/>
  <c r="AO261" i="29"/>
  <c r="AA261" i="29"/>
  <c r="AI270" i="29"/>
  <c r="U270" i="29"/>
  <c r="AR270" i="29"/>
  <c r="AD270" i="29"/>
  <c r="AO273" i="29"/>
  <c r="AA273" i="29"/>
  <c r="AI282" i="29"/>
  <c r="U282" i="29"/>
  <c r="AR282" i="29"/>
  <c r="AD282" i="29"/>
  <c r="AO285" i="29"/>
  <c r="AA285" i="29"/>
  <c r="AI294" i="29"/>
  <c r="U294" i="29"/>
  <c r="AR294" i="29"/>
  <c r="AD294" i="29"/>
  <c r="AO297" i="29"/>
  <c r="AA297" i="29"/>
  <c r="AI306" i="29"/>
  <c r="U306" i="29"/>
  <c r="AR306" i="29"/>
  <c r="AD306" i="29"/>
  <c r="AO309" i="29"/>
  <c r="AA309" i="29"/>
  <c r="AI318" i="29"/>
  <c r="U318" i="29"/>
  <c r="AR318" i="29"/>
  <c r="AD318" i="29"/>
  <c r="AO321" i="29"/>
  <c r="AA321" i="29"/>
  <c r="AI330" i="29"/>
  <c r="U330" i="29"/>
  <c r="AR330" i="29"/>
  <c r="AD330" i="29"/>
  <c r="AO333" i="29"/>
  <c r="AA333" i="29"/>
  <c r="AI342" i="29"/>
  <c r="AR342" i="29"/>
  <c r="AD342" i="29"/>
  <c r="AO345" i="29"/>
  <c r="AA345" i="29"/>
  <c r="AI354" i="29"/>
  <c r="U354" i="29"/>
  <c r="AR354" i="29"/>
  <c r="AD354" i="29"/>
  <c r="AO357" i="29"/>
  <c r="AA357" i="29"/>
  <c r="AI366" i="29"/>
  <c r="U366" i="29"/>
  <c r="AR366" i="29"/>
  <c r="AD366" i="29"/>
  <c r="AO369" i="29"/>
  <c r="AA369" i="29"/>
  <c r="AI378" i="29"/>
  <c r="U378" i="29"/>
  <c r="AR378" i="29"/>
  <c r="AD378" i="29"/>
  <c r="AO381" i="29"/>
  <c r="AA381" i="29"/>
  <c r="AI390" i="29"/>
  <c r="U390" i="29"/>
  <c r="AR390" i="29"/>
  <c r="AD390" i="29"/>
  <c r="AO393" i="29"/>
  <c r="AA393" i="29"/>
  <c r="AI402" i="29"/>
  <c r="U402" i="29"/>
  <c r="AR402" i="29"/>
  <c r="AD402" i="29"/>
  <c r="AO405" i="29"/>
  <c r="AA405" i="29"/>
  <c r="AI414" i="29"/>
  <c r="U414" i="29"/>
  <c r="AR414" i="29"/>
  <c r="AD414" i="29"/>
  <c r="AO417" i="29"/>
  <c r="AA417" i="29"/>
  <c r="AI426" i="29"/>
  <c r="U426" i="29"/>
  <c r="AR426" i="29"/>
  <c r="AD426" i="29"/>
  <c r="AO429" i="29"/>
  <c r="AA429" i="29"/>
  <c r="AI438" i="29"/>
  <c r="U438" i="29"/>
  <c r="AR438" i="29"/>
  <c r="AD438" i="29"/>
  <c r="AO441" i="29"/>
  <c r="AA441" i="29"/>
  <c r="AI450" i="29"/>
  <c r="U450" i="29"/>
  <c r="AR450" i="29"/>
  <c r="AD450" i="29"/>
  <c r="AO453" i="29"/>
  <c r="AA453" i="29"/>
  <c r="AI462" i="29"/>
  <c r="U462" i="29"/>
  <c r="AR462" i="29"/>
  <c r="AD462" i="29"/>
  <c r="AO465" i="29"/>
  <c r="AA465" i="29"/>
  <c r="AI474" i="29"/>
  <c r="U474" i="29"/>
  <c r="AR474" i="29"/>
  <c r="AD474" i="29"/>
  <c r="AO477" i="29"/>
  <c r="AA477" i="29"/>
  <c r="AI486" i="29"/>
  <c r="U486" i="29"/>
  <c r="AR486" i="29"/>
  <c r="AD486" i="29"/>
  <c r="AO489" i="29"/>
  <c r="AA489" i="29"/>
  <c r="AI498" i="29"/>
  <c r="U498" i="29"/>
  <c r="AR498" i="29"/>
  <c r="AD498" i="29"/>
  <c r="AO501" i="29"/>
  <c r="AA501" i="29"/>
  <c r="AD132" i="29"/>
  <c r="AR132" i="29"/>
  <c r="AD240" i="29"/>
  <c r="AR240" i="29"/>
  <c r="AA137" i="29"/>
  <c r="AO137" i="29"/>
  <c r="AO173" i="29"/>
  <c r="AA173" i="29"/>
  <c r="AR194" i="29"/>
  <c r="AD194" i="29"/>
  <c r="AO221" i="29"/>
  <c r="AA221" i="29"/>
  <c r="AR266" i="29"/>
  <c r="AD266" i="29"/>
  <c r="AR278" i="29"/>
  <c r="AD278" i="29"/>
  <c r="AO293" i="29"/>
  <c r="AA293" i="29"/>
  <c r="AI314" i="29"/>
  <c r="U314" i="29"/>
  <c r="AR362" i="29"/>
  <c r="AD362" i="29"/>
  <c r="AI374" i="29"/>
  <c r="U374" i="29"/>
  <c r="AA118" i="29"/>
  <c r="AO118" i="29"/>
  <c r="AR127" i="29"/>
  <c r="AD127" i="29"/>
  <c r="AO130" i="29"/>
  <c r="AA130" i="29"/>
  <c r="AR139" i="29"/>
  <c r="AD139" i="29"/>
  <c r="AA142" i="29"/>
  <c r="AO142" i="29"/>
  <c r="AD151" i="29"/>
  <c r="AR151" i="29"/>
  <c r="AA154" i="29"/>
  <c r="AO154" i="29"/>
  <c r="AD163" i="29"/>
  <c r="AR163" i="29"/>
  <c r="AO166" i="29"/>
  <c r="AA166" i="29"/>
  <c r="AR175" i="29"/>
  <c r="AD175" i="29"/>
  <c r="AO178" i="29"/>
  <c r="AA178" i="29"/>
  <c r="AR187" i="29"/>
  <c r="AD187" i="29"/>
  <c r="AO190" i="29"/>
  <c r="AA190" i="29"/>
  <c r="AR199" i="29"/>
  <c r="AD199" i="29"/>
  <c r="AO202" i="29"/>
  <c r="AA202" i="29"/>
  <c r="AR211" i="29"/>
  <c r="AD211" i="29"/>
  <c r="AO214" i="29"/>
  <c r="AA214" i="29"/>
  <c r="AD223" i="29"/>
  <c r="AR223" i="29"/>
  <c r="AA226" i="29"/>
  <c r="AO226" i="29"/>
  <c r="AD235" i="29"/>
  <c r="AR235" i="29"/>
  <c r="AO238" i="29"/>
  <c r="AA238" i="29"/>
  <c r="AD247" i="29"/>
  <c r="AR247" i="29"/>
  <c r="AO250" i="29"/>
  <c r="AA250" i="29"/>
  <c r="AI259" i="29"/>
  <c r="AR259" i="29"/>
  <c r="AD259" i="29"/>
  <c r="AO262" i="29"/>
  <c r="AA262" i="29"/>
  <c r="AI271" i="29"/>
  <c r="U271" i="29"/>
  <c r="AR271" i="29"/>
  <c r="AD271" i="29"/>
  <c r="AO274" i="29"/>
  <c r="AA274" i="29"/>
  <c r="AI283" i="29"/>
  <c r="U283" i="29"/>
  <c r="AR283" i="29"/>
  <c r="AD283" i="29"/>
  <c r="AO286" i="29"/>
  <c r="AA286" i="29"/>
  <c r="AI295" i="29"/>
  <c r="U295" i="29"/>
  <c r="AR295" i="29"/>
  <c r="AD295" i="29"/>
  <c r="AO298" i="29"/>
  <c r="AA298" i="29"/>
  <c r="AI307" i="29"/>
  <c r="U307" i="29"/>
  <c r="AR307" i="29"/>
  <c r="AD307" i="29"/>
  <c r="AO310" i="29"/>
  <c r="AA310" i="29"/>
  <c r="AI319" i="29"/>
  <c r="U319" i="29"/>
  <c r="AR319" i="29"/>
  <c r="AD319" i="29"/>
  <c r="AO322" i="29"/>
  <c r="AA322" i="29"/>
  <c r="AI331" i="29"/>
  <c r="U331" i="29"/>
  <c r="AR331" i="29"/>
  <c r="AD331" i="29"/>
  <c r="AO334" i="29"/>
  <c r="AA334" i="29"/>
  <c r="AI343" i="29"/>
  <c r="U343" i="29"/>
  <c r="AR343" i="29"/>
  <c r="AD343" i="29"/>
  <c r="AO346" i="29"/>
  <c r="AA346" i="29"/>
  <c r="AI355" i="29"/>
  <c r="U355" i="29"/>
  <c r="AR355" i="29"/>
  <c r="AD355" i="29"/>
  <c r="AO358" i="29"/>
  <c r="AA358" i="29"/>
  <c r="AI367" i="29"/>
  <c r="U367" i="29"/>
  <c r="AR367" i="29"/>
  <c r="AD367" i="29"/>
  <c r="AO370" i="29"/>
  <c r="AA370" i="29"/>
  <c r="AI379" i="29"/>
  <c r="U379" i="29"/>
  <c r="AR379" i="29"/>
  <c r="AD379" i="29"/>
  <c r="AO382" i="29"/>
  <c r="AA382" i="29"/>
  <c r="AI391" i="29"/>
  <c r="U391" i="29"/>
  <c r="AR391" i="29"/>
  <c r="AD391" i="29"/>
  <c r="AO394" i="29"/>
  <c r="AA394" i="29"/>
  <c r="AI403" i="29"/>
  <c r="U403" i="29"/>
  <c r="AR403" i="29"/>
  <c r="AD403" i="29"/>
  <c r="AO406" i="29"/>
  <c r="AA406" i="29"/>
  <c r="AI415" i="29"/>
  <c r="U415" i="29"/>
  <c r="AR415" i="29"/>
  <c r="AD415" i="29"/>
  <c r="AO418" i="29"/>
  <c r="AA418" i="29"/>
  <c r="AI427" i="29"/>
  <c r="U427" i="29"/>
  <c r="AR427" i="29"/>
  <c r="AD427" i="29"/>
  <c r="AO430" i="29"/>
  <c r="AA430" i="29"/>
  <c r="AI439" i="29"/>
  <c r="U439" i="29"/>
  <c r="AR439" i="29"/>
  <c r="AD439" i="29"/>
  <c r="AO442" i="29"/>
  <c r="AA442" i="29"/>
  <c r="AI451" i="29"/>
  <c r="U451" i="29"/>
  <c r="AR451" i="29"/>
  <c r="AD451" i="29"/>
  <c r="AO454" i="29"/>
  <c r="AA454" i="29"/>
  <c r="AI463" i="29"/>
  <c r="U463" i="29"/>
  <c r="AR463" i="29"/>
  <c r="AD463" i="29"/>
  <c r="AO466" i="29"/>
  <c r="AA466" i="29"/>
  <c r="AI475" i="29"/>
  <c r="U475" i="29"/>
  <c r="AR475" i="29"/>
  <c r="AD475" i="29"/>
  <c r="AO478" i="29"/>
  <c r="AA478" i="29"/>
  <c r="AI487" i="29"/>
  <c r="U487" i="29"/>
  <c r="AR487" i="29"/>
  <c r="AD487" i="29"/>
  <c r="AO490" i="29"/>
  <c r="AA490" i="29"/>
  <c r="AI499" i="29"/>
  <c r="U499" i="29"/>
  <c r="AR499" i="29"/>
  <c r="AD499" i="29"/>
  <c r="AO502" i="29"/>
  <c r="AA502" i="29"/>
  <c r="AO207" i="29"/>
  <c r="AA207" i="29"/>
  <c r="AR264" i="29"/>
  <c r="AD264" i="29"/>
  <c r="AR384" i="29"/>
  <c r="AD384" i="29"/>
  <c r="AR122" i="29"/>
  <c r="AD122" i="29"/>
  <c r="AA149" i="29"/>
  <c r="AO149" i="29"/>
  <c r="AD158" i="29"/>
  <c r="AR158" i="29"/>
  <c r="AA245" i="29"/>
  <c r="AO245" i="29"/>
  <c r="AO257" i="29"/>
  <c r="AA257" i="29"/>
  <c r="AO269" i="29"/>
  <c r="AA269" i="29"/>
  <c r="AO281" i="29"/>
  <c r="AA281" i="29"/>
  <c r="AR290" i="29"/>
  <c r="AD290" i="29"/>
  <c r="AR302" i="29"/>
  <c r="AD302" i="29"/>
  <c r="AI338" i="29"/>
  <c r="U338" i="29"/>
  <c r="AO365" i="29"/>
  <c r="AA365" i="29"/>
  <c r="AI386" i="29"/>
  <c r="U386" i="29"/>
  <c r="AR446" i="29"/>
  <c r="AD446" i="29"/>
  <c r="AO119" i="29"/>
  <c r="AA119" i="29"/>
  <c r="AR128" i="29"/>
  <c r="AD128" i="29"/>
  <c r="AA131" i="29"/>
  <c r="AO131" i="29"/>
  <c r="AR140" i="29"/>
  <c r="AD140" i="29"/>
  <c r="AA143" i="29"/>
  <c r="AO143" i="29"/>
  <c r="AD152" i="29"/>
  <c r="AR152" i="29"/>
  <c r="AA155" i="29"/>
  <c r="AO155" i="29"/>
  <c r="AD164" i="29"/>
  <c r="AR164" i="29"/>
  <c r="AO167" i="29"/>
  <c r="AA167" i="29"/>
  <c r="AR176" i="29"/>
  <c r="AD176" i="29"/>
  <c r="AA179" i="29"/>
  <c r="AO179" i="29"/>
  <c r="AR188" i="29"/>
  <c r="AD188" i="29"/>
  <c r="AO191" i="29"/>
  <c r="AA191" i="29"/>
  <c r="AR200" i="29"/>
  <c r="AD200" i="29"/>
  <c r="AO203" i="29"/>
  <c r="AA203" i="29"/>
  <c r="AR212" i="29"/>
  <c r="AD212" i="29"/>
  <c r="AO215" i="29"/>
  <c r="AA215" i="29"/>
  <c r="AD224" i="29"/>
  <c r="AR224" i="29"/>
  <c r="AO227" i="29"/>
  <c r="AA227" i="29"/>
  <c r="AD236" i="29"/>
  <c r="AR236" i="29"/>
  <c r="AA239" i="29"/>
  <c r="AO239" i="29"/>
  <c r="AR248" i="29"/>
  <c r="AD248" i="29"/>
  <c r="AA251" i="29"/>
  <c r="AO251" i="29"/>
  <c r="AI260" i="29"/>
  <c r="U260" i="29"/>
  <c r="AR260" i="29"/>
  <c r="AD260" i="29"/>
  <c r="AO263" i="29"/>
  <c r="AA263" i="29"/>
  <c r="AI272" i="29"/>
  <c r="U272" i="29"/>
  <c r="AR272" i="29"/>
  <c r="AD272" i="29"/>
  <c r="AO275" i="29"/>
  <c r="AA275" i="29"/>
  <c r="AI284" i="29"/>
  <c r="U284" i="29"/>
  <c r="AR284" i="29"/>
  <c r="AD284" i="29"/>
  <c r="AO287" i="29"/>
  <c r="AA287" i="29"/>
  <c r="AI296" i="29"/>
  <c r="U296" i="29"/>
  <c r="AR296" i="29"/>
  <c r="AD296" i="29"/>
  <c r="AO299" i="29"/>
  <c r="AA299" i="29"/>
  <c r="AI308" i="29"/>
  <c r="AR308" i="29"/>
  <c r="AD308" i="29"/>
  <c r="AO311" i="29"/>
  <c r="AA311" i="29"/>
  <c r="AI320" i="29"/>
  <c r="U320" i="29"/>
  <c r="AR320" i="29"/>
  <c r="AD320" i="29"/>
  <c r="AO323" i="29"/>
  <c r="AA323" i="29"/>
  <c r="AI332" i="29"/>
  <c r="U332" i="29"/>
  <c r="AR332" i="29"/>
  <c r="AD332" i="29"/>
  <c r="AO335" i="29"/>
  <c r="AA335" i="29"/>
  <c r="AI344" i="29"/>
  <c r="U344" i="29"/>
  <c r="AR344" i="29"/>
  <c r="AD344" i="29"/>
  <c r="AO347" i="29"/>
  <c r="AA347" i="29"/>
  <c r="AI356" i="29"/>
  <c r="AR356" i="29"/>
  <c r="AD356" i="29"/>
  <c r="AO359" i="29"/>
  <c r="AA359" i="29"/>
  <c r="AI368" i="29"/>
  <c r="U368" i="29"/>
  <c r="AR368" i="29"/>
  <c r="AD368" i="29"/>
  <c r="AO371" i="29"/>
  <c r="AA371" i="29"/>
  <c r="AI380" i="29"/>
  <c r="U380" i="29"/>
  <c r="AR380" i="29"/>
  <c r="AD380" i="29"/>
  <c r="AO383" i="29"/>
  <c r="AA383" i="29"/>
  <c r="AI392" i="29"/>
  <c r="U392" i="29"/>
  <c r="AR392" i="29"/>
  <c r="AD392" i="29"/>
  <c r="AO395" i="29"/>
  <c r="AA395" i="29"/>
  <c r="AI404" i="29"/>
  <c r="AR404" i="29"/>
  <c r="AD404" i="29"/>
  <c r="AO407" i="29"/>
  <c r="AA407" i="29"/>
  <c r="AI416" i="29"/>
  <c r="U416" i="29"/>
  <c r="AR416" i="29"/>
  <c r="AD416" i="29"/>
  <c r="AO419" i="29"/>
  <c r="AA419" i="29"/>
  <c r="AI428" i="29"/>
  <c r="U428" i="29"/>
  <c r="AR428" i="29"/>
  <c r="AD428" i="29"/>
  <c r="AO431" i="29"/>
  <c r="AA431" i="29"/>
  <c r="AI440" i="29"/>
  <c r="U440" i="29"/>
  <c r="AR440" i="29"/>
  <c r="AD440" i="29"/>
  <c r="AO443" i="29"/>
  <c r="AA443" i="29"/>
  <c r="AI452" i="29"/>
  <c r="U452" i="29"/>
  <c r="AR452" i="29"/>
  <c r="AD452" i="29"/>
  <c r="AO455" i="29"/>
  <c r="AA455" i="29"/>
  <c r="AI464" i="29"/>
  <c r="U464" i="29"/>
  <c r="AR464" i="29"/>
  <c r="AD464" i="29"/>
  <c r="AO467" i="29"/>
  <c r="AA467" i="29"/>
  <c r="AI476" i="29"/>
  <c r="U476" i="29"/>
  <c r="AR476" i="29"/>
  <c r="AD476" i="29"/>
  <c r="AO479" i="29"/>
  <c r="AA479" i="29"/>
  <c r="AI488" i="29"/>
  <c r="U488" i="29"/>
  <c r="AR488" i="29"/>
  <c r="AD488" i="29"/>
  <c r="AO491" i="29"/>
  <c r="AA491" i="29"/>
  <c r="AI500" i="29"/>
  <c r="U500" i="29"/>
  <c r="AR500" i="29"/>
  <c r="AD500" i="29"/>
  <c r="AO503" i="29"/>
  <c r="AA503" i="29"/>
  <c r="AD144" i="29"/>
  <c r="AR144" i="29"/>
  <c r="AI410" i="29"/>
  <c r="U410" i="29"/>
  <c r="AO128" i="29"/>
  <c r="AA128" i="29"/>
  <c r="AD137" i="29"/>
  <c r="AR137" i="29"/>
  <c r="AD117" i="29"/>
  <c r="AR117" i="29"/>
  <c r="AO120" i="29"/>
  <c r="AA120" i="29"/>
  <c r="AR129" i="29"/>
  <c r="AD129" i="29"/>
  <c r="AA132" i="29"/>
  <c r="AO132" i="29"/>
  <c r="AR141" i="29"/>
  <c r="AD141" i="29"/>
  <c r="AA144" i="29"/>
  <c r="AO144" i="29"/>
  <c r="AD153" i="29"/>
  <c r="AR153" i="29"/>
  <c r="AA156" i="29"/>
  <c r="AO156" i="29"/>
  <c r="AR165" i="29"/>
  <c r="AD165" i="29"/>
  <c r="AO168" i="29"/>
  <c r="AA168" i="29"/>
  <c r="AR177" i="29"/>
  <c r="AD177" i="29"/>
  <c r="AO180" i="29"/>
  <c r="AA180" i="29"/>
  <c r="AR189" i="29"/>
  <c r="AD189" i="29"/>
  <c r="AO192" i="29"/>
  <c r="AA192" i="29"/>
  <c r="AR201" i="29"/>
  <c r="AD201" i="29"/>
  <c r="AO204" i="29"/>
  <c r="AA204" i="29"/>
  <c r="AR213" i="29"/>
  <c r="AD213" i="29"/>
  <c r="AO216" i="29"/>
  <c r="AA216" i="29"/>
  <c r="AD225" i="29"/>
  <c r="AR225" i="29"/>
  <c r="AA228" i="29"/>
  <c r="AO228" i="29"/>
  <c r="AD237" i="29"/>
  <c r="AR237" i="29"/>
  <c r="AA240" i="29"/>
  <c r="AO240" i="29"/>
  <c r="AR249" i="29"/>
  <c r="AD249" i="29"/>
  <c r="AA252" i="29"/>
  <c r="AO252" i="29"/>
  <c r="AI261" i="29"/>
  <c r="U261" i="29"/>
  <c r="AR261" i="29"/>
  <c r="AD261" i="29"/>
  <c r="AO264" i="29"/>
  <c r="AA264" i="29"/>
  <c r="AI273" i="29"/>
  <c r="U273" i="29"/>
  <c r="AR273" i="29"/>
  <c r="AD273" i="29"/>
  <c r="AO276" i="29"/>
  <c r="AA276" i="29"/>
  <c r="AI285" i="29"/>
  <c r="U285" i="29"/>
  <c r="AR285" i="29"/>
  <c r="AD285" i="29"/>
  <c r="AO288" i="29"/>
  <c r="AA288" i="29"/>
  <c r="AI297" i="29"/>
  <c r="U297" i="29"/>
  <c r="AR297" i="29"/>
  <c r="AD297" i="29"/>
  <c r="AO300" i="29"/>
  <c r="AA300" i="29"/>
  <c r="AI309" i="29"/>
  <c r="U309" i="29"/>
  <c r="AR309" i="29"/>
  <c r="AD309" i="29"/>
  <c r="AO312" i="29"/>
  <c r="AA312" i="29"/>
  <c r="AI321" i="29"/>
  <c r="U321" i="29"/>
  <c r="AR321" i="29"/>
  <c r="AD321" i="29"/>
  <c r="AO324" i="29"/>
  <c r="AA324" i="29"/>
  <c r="AI333" i="29"/>
  <c r="U333" i="29"/>
  <c r="AR333" i="29"/>
  <c r="AD333" i="29"/>
  <c r="AO336" i="29"/>
  <c r="AA336" i="29"/>
  <c r="AI345" i="29"/>
  <c r="U345" i="29"/>
  <c r="AR345" i="29"/>
  <c r="AD345" i="29"/>
  <c r="AO348" i="29"/>
  <c r="AA348" i="29"/>
  <c r="AI357" i="29"/>
  <c r="U357" i="29"/>
  <c r="AR357" i="29"/>
  <c r="AD357" i="29"/>
  <c r="AO360" i="29"/>
  <c r="AA360" i="29"/>
  <c r="AI369" i="29"/>
  <c r="U369" i="29"/>
  <c r="AR369" i="29"/>
  <c r="AD369" i="29"/>
  <c r="AO372" i="29"/>
  <c r="AA372" i="29"/>
  <c r="AI381" i="29"/>
  <c r="U381" i="29"/>
  <c r="AR381" i="29"/>
  <c r="AD381" i="29"/>
  <c r="AO384" i="29"/>
  <c r="AA384" i="29"/>
  <c r="AI393" i="29"/>
  <c r="U393" i="29"/>
  <c r="AR393" i="29"/>
  <c r="AD393" i="29"/>
  <c r="AO396" i="29"/>
  <c r="AA396" i="29"/>
  <c r="AI405" i="29"/>
  <c r="U405" i="29"/>
  <c r="AR405" i="29"/>
  <c r="AD405" i="29"/>
  <c r="AO408" i="29"/>
  <c r="AA408" i="29"/>
  <c r="AI417" i="29"/>
  <c r="U417" i="29"/>
  <c r="AR417" i="29"/>
  <c r="AD417" i="29"/>
  <c r="AO420" i="29"/>
  <c r="AA420" i="29"/>
  <c r="AI429" i="29"/>
  <c r="U429" i="29"/>
  <c r="AR429" i="29"/>
  <c r="AD429" i="29"/>
  <c r="AO432" i="29"/>
  <c r="AA432" i="29"/>
  <c r="AI441" i="29"/>
  <c r="U441" i="29"/>
  <c r="AR441" i="29"/>
  <c r="AD441" i="29"/>
  <c r="AO444" i="29"/>
  <c r="AA444" i="29"/>
  <c r="AI453" i="29"/>
  <c r="U453" i="29"/>
  <c r="AR453" i="29"/>
  <c r="AD453" i="29"/>
  <c r="AO456" i="29"/>
  <c r="AA456" i="29"/>
  <c r="AI465" i="29"/>
  <c r="U465" i="29"/>
  <c r="AR465" i="29"/>
  <c r="AD465" i="29"/>
  <c r="AO468" i="29"/>
  <c r="AA468" i="29"/>
  <c r="AI477" i="29"/>
  <c r="U477" i="29"/>
  <c r="AR477" i="29"/>
  <c r="AD477" i="29"/>
  <c r="AO480" i="29"/>
  <c r="AA480" i="29"/>
  <c r="AI489" i="29"/>
  <c r="U489" i="29"/>
  <c r="AR489" i="29"/>
  <c r="AD489" i="29"/>
  <c r="AO492" i="29"/>
  <c r="AA492" i="29"/>
  <c r="AI501" i="29"/>
  <c r="U501" i="29"/>
  <c r="AR501" i="29"/>
  <c r="AD501" i="29"/>
  <c r="AR168" i="29"/>
  <c r="AD168" i="29"/>
  <c r="AO195" i="29"/>
  <c r="AA195" i="29"/>
  <c r="AR276" i="29"/>
  <c r="AD276" i="29"/>
  <c r="AI420" i="29"/>
  <c r="U420" i="29"/>
  <c r="AR134" i="29"/>
  <c r="AD134" i="29"/>
  <c r="AO197" i="29"/>
  <c r="AA197" i="29"/>
  <c r="AR218" i="29"/>
  <c r="AD218" i="29"/>
  <c r="AR230" i="29"/>
  <c r="AD230" i="29"/>
  <c r="AR242" i="29"/>
  <c r="AD242" i="29"/>
  <c r="AR314" i="29"/>
  <c r="AD314" i="29"/>
  <c r="AR386" i="29"/>
  <c r="AD386" i="29"/>
  <c r="AR398" i="29"/>
  <c r="AD398" i="29"/>
  <c r="AO140" i="29"/>
  <c r="AA140" i="29"/>
  <c r="AD118" i="29"/>
  <c r="AR118" i="29"/>
  <c r="AO121" i="29"/>
  <c r="AA121" i="29"/>
  <c r="AR130" i="29"/>
  <c r="AD130" i="29"/>
  <c r="AO133" i="29"/>
  <c r="AA133" i="29"/>
  <c r="AD142" i="29"/>
  <c r="AR142" i="29"/>
  <c r="AA145" i="29"/>
  <c r="AO145" i="29"/>
  <c r="AD154" i="29"/>
  <c r="AR154" i="29"/>
  <c r="AA157" i="29"/>
  <c r="AO157" i="29"/>
  <c r="AR166" i="29"/>
  <c r="AD166" i="29"/>
  <c r="AO169" i="29"/>
  <c r="AA169" i="29"/>
  <c r="AR178" i="29"/>
  <c r="AD178" i="29"/>
  <c r="AO181" i="29"/>
  <c r="AA181" i="29"/>
  <c r="AR190" i="29"/>
  <c r="AD190" i="29"/>
  <c r="AO193" i="29"/>
  <c r="AA193" i="29"/>
  <c r="AR202" i="29"/>
  <c r="AD202" i="29"/>
  <c r="AO205" i="29"/>
  <c r="AA205" i="29"/>
  <c r="AR214" i="29"/>
  <c r="AD214" i="29"/>
  <c r="AO217" i="29"/>
  <c r="AA217" i="29"/>
  <c r="AD226" i="29"/>
  <c r="AR226" i="29"/>
  <c r="AO229" i="29"/>
  <c r="AA229" i="29"/>
  <c r="AR238" i="29"/>
  <c r="AD238" i="29"/>
  <c r="AO241" i="29"/>
  <c r="AA241" i="29"/>
  <c r="AR250" i="29"/>
  <c r="AD250" i="29"/>
  <c r="AA253" i="29"/>
  <c r="AO253" i="29"/>
  <c r="AI262" i="29"/>
  <c r="U262" i="29"/>
  <c r="AR262" i="29"/>
  <c r="AD262" i="29"/>
  <c r="AO265" i="29"/>
  <c r="AA265" i="29"/>
  <c r="AI274" i="29"/>
  <c r="U274" i="29"/>
  <c r="AR274" i="29"/>
  <c r="AD274" i="29"/>
  <c r="AO277" i="29"/>
  <c r="AA277" i="29"/>
  <c r="AI286" i="29"/>
  <c r="U286" i="29"/>
  <c r="AR286" i="29"/>
  <c r="AD286" i="29"/>
  <c r="AO289" i="29"/>
  <c r="AA289" i="29"/>
  <c r="AI298" i="29"/>
  <c r="AR298" i="29"/>
  <c r="AD298" i="29"/>
  <c r="AO301" i="29"/>
  <c r="AA301" i="29"/>
  <c r="AI310" i="29"/>
  <c r="U310" i="29"/>
  <c r="AR310" i="29"/>
  <c r="AD310" i="29"/>
  <c r="AO313" i="29"/>
  <c r="AA313" i="29"/>
  <c r="AI322" i="29"/>
  <c r="U322" i="29"/>
  <c r="AR322" i="29"/>
  <c r="AD322" i="29"/>
  <c r="AO325" i="29"/>
  <c r="AA325" i="29"/>
  <c r="AI334" i="29"/>
  <c r="U334" i="29"/>
  <c r="AR334" i="29"/>
  <c r="AD334" i="29"/>
  <c r="AA337" i="29"/>
  <c r="AO337" i="29"/>
  <c r="AI346" i="29"/>
  <c r="U346" i="29"/>
  <c r="AR346" i="29"/>
  <c r="AD346" i="29"/>
  <c r="AO349" i="29"/>
  <c r="AA349" i="29"/>
  <c r="AI358" i="29"/>
  <c r="U358" i="29"/>
  <c r="AR358" i="29"/>
  <c r="AD358" i="29"/>
  <c r="AO361" i="29"/>
  <c r="AA361" i="29"/>
  <c r="AI370" i="29"/>
  <c r="U370" i="29"/>
  <c r="AR370" i="29"/>
  <c r="AD370" i="29"/>
  <c r="AO373" i="29"/>
  <c r="AA373" i="29"/>
  <c r="AI382" i="29"/>
  <c r="U382" i="29"/>
  <c r="AR382" i="29"/>
  <c r="AD382" i="29"/>
  <c r="AO385" i="29"/>
  <c r="AA385" i="29"/>
  <c r="AI394" i="29"/>
  <c r="U394" i="29"/>
  <c r="AR394" i="29"/>
  <c r="AD394" i="29"/>
  <c r="AO397" i="29"/>
  <c r="AA397" i="29"/>
  <c r="AI406" i="29"/>
  <c r="U406" i="29"/>
  <c r="AR406" i="29"/>
  <c r="AD406" i="29"/>
  <c r="AO409" i="29"/>
  <c r="AA409" i="29"/>
  <c r="AI418" i="29"/>
  <c r="U418" i="29"/>
  <c r="AR418" i="29"/>
  <c r="AD418" i="29"/>
  <c r="AO421" i="29"/>
  <c r="AA421" i="29"/>
  <c r="AI430" i="29"/>
  <c r="U430" i="29"/>
  <c r="AR430" i="29"/>
  <c r="AD430" i="29"/>
  <c r="AO433" i="29"/>
  <c r="AA433" i="29"/>
  <c r="AI442" i="29"/>
  <c r="U442" i="29"/>
  <c r="AR442" i="29"/>
  <c r="AD442" i="29"/>
  <c r="AO445" i="29"/>
  <c r="AA445" i="29"/>
  <c r="AI454" i="29"/>
  <c r="U454" i="29"/>
  <c r="AR454" i="29"/>
  <c r="AD454" i="29"/>
  <c r="AO457" i="29"/>
  <c r="AA457" i="29"/>
  <c r="AI466" i="29"/>
  <c r="U466" i="29"/>
  <c r="AR466" i="29"/>
  <c r="AD466" i="29"/>
  <c r="AO469" i="29"/>
  <c r="AA469" i="29"/>
  <c r="AI478" i="29"/>
  <c r="U478" i="29"/>
  <c r="AR478" i="29"/>
  <c r="AD478" i="29"/>
  <c r="AO481" i="29"/>
  <c r="AA481" i="29"/>
  <c r="AI490" i="29"/>
  <c r="U490" i="29"/>
  <c r="AR490" i="29"/>
  <c r="AD490" i="29"/>
  <c r="AO493" i="29"/>
  <c r="AA493" i="29"/>
  <c r="AI502" i="29"/>
  <c r="U502" i="29"/>
  <c r="AR502" i="29"/>
  <c r="AD502" i="29"/>
  <c r="AA147" i="29"/>
  <c r="AO147" i="29"/>
  <c r="AR180" i="29"/>
  <c r="AD180" i="29"/>
  <c r="AO267" i="29"/>
  <c r="AA267" i="29"/>
  <c r="AO327" i="29"/>
  <c r="AA327" i="29"/>
  <c r="AI360" i="29"/>
  <c r="U360" i="29"/>
  <c r="AD146" i="29"/>
  <c r="AR146" i="29"/>
  <c r="AR170" i="29"/>
  <c r="AD170" i="29"/>
  <c r="AR182" i="29"/>
  <c r="AD182" i="29"/>
  <c r="AO233" i="29"/>
  <c r="AA233" i="29"/>
  <c r="AR254" i="29"/>
  <c r="AD254" i="29"/>
  <c r="AI302" i="29"/>
  <c r="U302" i="29"/>
  <c r="AR125" i="29"/>
  <c r="AD125" i="29"/>
  <c r="AR119" i="29"/>
  <c r="AD119" i="29"/>
  <c r="AO122" i="29"/>
  <c r="AA122" i="29"/>
  <c r="AD131" i="29"/>
  <c r="AR131" i="29"/>
  <c r="AO134" i="29"/>
  <c r="AA134" i="29"/>
  <c r="AD143" i="29"/>
  <c r="AR143" i="29"/>
  <c r="AA146" i="29"/>
  <c r="AO146" i="29"/>
  <c r="AD155" i="29"/>
  <c r="AR155" i="29"/>
  <c r="AA158" i="29"/>
  <c r="AO158" i="29"/>
  <c r="AR167" i="29"/>
  <c r="AD167" i="29"/>
  <c r="AO170" i="29"/>
  <c r="AA170" i="29"/>
  <c r="AD179" i="29"/>
  <c r="AR179" i="29"/>
  <c r="AO182" i="29"/>
  <c r="AA182" i="29"/>
  <c r="AR191" i="29"/>
  <c r="AD191" i="29"/>
  <c r="AO194" i="29"/>
  <c r="AA194" i="29"/>
  <c r="AR203" i="29"/>
  <c r="AD203" i="29"/>
  <c r="AO206" i="29"/>
  <c r="AA206" i="29"/>
  <c r="AR215" i="29"/>
  <c r="AD215" i="29"/>
  <c r="AO218" i="29"/>
  <c r="AA218" i="29"/>
  <c r="AR227" i="29"/>
  <c r="AD227" i="29"/>
  <c r="AO230" i="29"/>
  <c r="AA230" i="29"/>
  <c r="AD239" i="29"/>
  <c r="AR239" i="29"/>
  <c r="AO242" i="29"/>
  <c r="AA242" i="29"/>
  <c r="AD251" i="29"/>
  <c r="AR251" i="29"/>
  <c r="AO254" i="29"/>
  <c r="AA254" i="29"/>
  <c r="AI263" i="29"/>
  <c r="U263" i="29"/>
  <c r="AR263" i="29"/>
  <c r="AD263" i="29"/>
  <c r="AO266" i="29"/>
  <c r="AA266" i="29"/>
  <c r="AI275" i="29"/>
  <c r="U275" i="29"/>
  <c r="AR275" i="29"/>
  <c r="AD275" i="29"/>
  <c r="AO278" i="29"/>
  <c r="AA278" i="29"/>
  <c r="U287" i="29"/>
  <c r="AI287" i="29"/>
  <c r="AR287" i="29"/>
  <c r="AD287" i="29"/>
  <c r="AO290" i="29"/>
  <c r="AA290" i="29"/>
  <c r="AI299" i="29"/>
  <c r="U299" i="29"/>
  <c r="AR299" i="29"/>
  <c r="AD299" i="29"/>
  <c r="AO302" i="29"/>
  <c r="AA302" i="29"/>
  <c r="AI311" i="29"/>
  <c r="U311" i="29"/>
  <c r="AR311" i="29"/>
  <c r="AD311" i="29"/>
  <c r="AO314" i="29"/>
  <c r="AA314" i="29"/>
  <c r="AI323" i="29"/>
  <c r="U323" i="29"/>
  <c r="AR323" i="29"/>
  <c r="AD323" i="29"/>
  <c r="AO326" i="29"/>
  <c r="AA326" i="29"/>
  <c r="AI335" i="29"/>
  <c r="U335" i="29"/>
  <c r="AR335" i="29"/>
  <c r="AD335" i="29"/>
  <c r="AO338" i="29"/>
  <c r="AA338" i="29"/>
  <c r="AI347" i="29"/>
  <c r="U347" i="29"/>
  <c r="AR347" i="29"/>
  <c r="AD347" i="29"/>
  <c r="AO350" i="29"/>
  <c r="AA350" i="29"/>
  <c r="AI359" i="29"/>
  <c r="U359" i="29"/>
  <c r="AR359" i="29"/>
  <c r="AD359" i="29"/>
  <c r="AO362" i="29"/>
  <c r="AA362" i="29"/>
  <c r="AI371" i="29"/>
  <c r="U371" i="29"/>
  <c r="AR371" i="29"/>
  <c r="AD371" i="29"/>
  <c r="AO374" i="29"/>
  <c r="AA374" i="29"/>
  <c r="AI383" i="29"/>
  <c r="U383" i="29"/>
  <c r="AR383" i="29"/>
  <c r="AD383" i="29"/>
  <c r="AO386" i="29"/>
  <c r="AA386" i="29"/>
  <c r="AI395" i="29"/>
  <c r="U395" i="29"/>
  <c r="AR395" i="29"/>
  <c r="AD395" i="29"/>
  <c r="AO398" i="29"/>
  <c r="AA398" i="29"/>
  <c r="AI407" i="29"/>
  <c r="U407" i="29"/>
  <c r="AR407" i="29"/>
  <c r="AD407" i="29"/>
  <c r="AO410" i="29"/>
  <c r="AA410" i="29"/>
  <c r="AI419" i="29"/>
  <c r="U419" i="29"/>
  <c r="AR419" i="29"/>
  <c r="AD419" i="29"/>
  <c r="AO422" i="29"/>
  <c r="AA422" i="29"/>
  <c r="AI431" i="29"/>
  <c r="U431" i="29"/>
  <c r="AR431" i="29"/>
  <c r="AD431" i="29"/>
  <c r="AO434" i="29"/>
  <c r="AA434" i="29"/>
  <c r="AI443" i="29"/>
  <c r="AR443" i="29"/>
  <c r="AD443" i="29"/>
  <c r="AO446" i="29"/>
  <c r="AA446" i="29"/>
  <c r="AI455" i="29"/>
  <c r="U455" i="29"/>
  <c r="AR455" i="29"/>
  <c r="AD455" i="29"/>
  <c r="AO458" i="29"/>
  <c r="AA458" i="29"/>
  <c r="AI467" i="29"/>
  <c r="U467" i="29"/>
  <c r="AR467" i="29"/>
  <c r="AD467" i="29"/>
  <c r="AO470" i="29"/>
  <c r="AA470" i="29"/>
  <c r="AI479" i="29"/>
  <c r="U479" i="29"/>
  <c r="AR479" i="29"/>
  <c r="AD479" i="29"/>
  <c r="AO482" i="29"/>
  <c r="AA482" i="29"/>
  <c r="AI491" i="29"/>
  <c r="U491" i="29"/>
  <c r="AR491" i="29"/>
  <c r="AD491" i="29"/>
  <c r="AO494" i="29"/>
  <c r="AA494" i="29"/>
  <c r="AI503" i="29"/>
  <c r="U503" i="29"/>
  <c r="AR503" i="29"/>
  <c r="AD503" i="29"/>
  <c r="AA255" i="29"/>
  <c r="AO255" i="29"/>
  <c r="U255" i="29"/>
  <c r="AI255" i="29"/>
  <c r="AD255" i="29"/>
  <c r="AR255" i="29"/>
  <c r="R513" i="29"/>
  <c r="Q513" i="29"/>
  <c r="P513" i="29"/>
  <c r="O513" i="29"/>
  <c r="N513" i="29"/>
  <c r="M513" i="29"/>
  <c r="L513" i="29"/>
  <c r="K513" i="29"/>
  <c r="J513" i="29"/>
  <c r="I513" i="29"/>
  <c r="H513" i="29"/>
  <c r="G513" i="29"/>
  <c r="F513" i="29"/>
  <c r="R512" i="29"/>
  <c r="Q512" i="29"/>
  <c r="P512" i="29"/>
  <c r="O512" i="29"/>
  <c r="N512" i="29"/>
  <c r="M512" i="29"/>
  <c r="L512" i="29"/>
  <c r="K512" i="29"/>
  <c r="J512" i="29"/>
  <c r="I512" i="29"/>
  <c r="H512" i="29"/>
  <c r="G512" i="29"/>
  <c r="F512" i="29"/>
  <c r="R511" i="29"/>
  <c r="Q511" i="29"/>
  <c r="P511" i="29"/>
  <c r="O511" i="29"/>
  <c r="N511" i="29"/>
  <c r="M511" i="29"/>
  <c r="L511" i="29"/>
  <c r="K511" i="29"/>
  <c r="J511" i="29"/>
  <c r="I511" i="29"/>
  <c r="H511" i="29"/>
  <c r="G511" i="29"/>
  <c r="F511" i="29"/>
  <c r="R510" i="29"/>
  <c r="Q510" i="29"/>
  <c r="P510" i="29"/>
  <c r="O510" i="29"/>
  <c r="N510" i="29"/>
  <c r="M510" i="29"/>
  <c r="L510" i="29"/>
  <c r="K510" i="29"/>
  <c r="J510" i="29"/>
  <c r="I510" i="29"/>
  <c r="H510" i="29"/>
  <c r="G510" i="29"/>
  <c r="F510" i="29"/>
  <c r="R509" i="29"/>
  <c r="Q509" i="29"/>
  <c r="P509" i="29"/>
  <c r="O509" i="29"/>
  <c r="N509" i="29"/>
  <c r="M509" i="29"/>
  <c r="L509" i="29"/>
  <c r="K509" i="29"/>
  <c r="J509" i="29"/>
  <c r="I509" i="29"/>
  <c r="H509" i="29"/>
  <c r="G509" i="29"/>
  <c r="F509" i="29"/>
  <c r="R508" i="29"/>
  <c r="Q508" i="29"/>
  <c r="P508" i="29"/>
  <c r="O508" i="29"/>
  <c r="N508" i="29"/>
  <c r="M508" i="29"/>
  <c r="L508" i="29"/>
  <c r="K508" i="29"/>
  <c r="J508" i="29"/>
  <c r="I508" i="29"/>
  <c r="H508" i="29"/>
  <c r="G508" i="29"/>
  <c r="F508" i="29"/>
  <c r="R507" i="29"/>
  <c r="Q507" i="29"/>
  <c r="P507" i="29"/>
  <c r="O507" i="29"/>
  <c r="N507" i="29"/>
  <c r="M507" i="29"/>
  <c r="L507" i="29"/>
  <c r="K507" i="29"/>
  <c r="J507" i="29"/>
  <c r="I507" i="29"/>
  <c r="H507" i="29"/>
  <c r="G507" i="29"/>
  <c r="F507" i="29"/>
  <c r="R506" i="29"/>
  <c r="Q506" i="29"/>
  <c r="P506" i="29"/>
  <c r="O506" i="29"/>
  <c r="N506" i="29"/>
  <c r="M506" i="29"/>
  <c r="L506" i="29"/>
  <c r="K506" i="29"/>
  <c r="J506" i="29"/>
  <c r="I506" i="29"/>
  <c r="H506" i="29"/>
  <c r="G506" i="29"/>
  <c r="F506" i="29"/>
  <c r="R505" i="29"/>
  <c r="Q505" i="29"/>
  <c r="P505" i="29"/>
  <c r="O505" i="29"/>
  <c r="N505" i="29"/>
  <c r="M505" i="29"/>
  <c r="L505" i="29"/>
  <c r="K505" i="29"/>
  <c r="J505" i="29"/>
  <c r="I505" i="29"/>
  <c r="H505" i="29"/>
  <c r="G505" i="29"/>
  <c r="F505" i="29"/>
  <c r="B66" i="29" l="1"/>
  <c r="A66" i="29"/>
  <c r="B65" i="29"/>
  <c r="A65" i="29"/>
  <c r="B64" i="29"/>
  <c r="A64" i="29"/>
  <c r="B63" i="29"/>
  <c r="A63" i="29"/>
  <c r="B62" i="29"/>
  <c r="A62" i="29"/>
  <c r="B61" i="29"/>
  <c r="A61" i="29"/>
  <c r="B60" i="29"/>
  <c r="A60" i="29"/>
  <c r="B59" i="29"/>
  <c r="A59" i="29"/>
  <c r="B58" i="29"/>
  <c r="A58" i="29"/>
  <c r="B56" i="29"/>
  <c r="A56" i="29"/>
  <c r="B55" i="29"/>
  <c r="A55" i="29"/>
  <c r="B54" i="29"/>
  <c r="A54" i="29"/>
  <c r="B53" i="29"/>
  <c r="A53" i="29"/>
  <c r="B52" i="29"/>
  <c r="A52" i="29"/>
  <c r="B51" i="29"/>
  <c r="A51" i="29"/>
  <c r="B50" i="29"/>
  <c r="A50" i="29"/>
  <c r="B49" i="29"/>
  <c r="A49" i="29"/>
  <c r="B48" i="29"/>
  <c r="A48" i="29"/>
  <c r="B47" i="29"/>
  <c r="A47" i="29"/>
  <c r="B45" i="29"/>
  <c r="U448" i="29" s="1"/>
  <c r="A45" i="29"/>
  <c r="B44" i="29"/>
  <c r="A44" i="29"/>
  <c r="B43" i="29"/>
  <c r="A43" i="29"/>
  <c r="B42" i="29"/>
  <c r="A42" i="29"/>
  <c r="B41" i="29"/>
  <c r="A41" i="29"/>
  <c r="B40" i="29"/>
  <c r="U388" i="29" s="1"/>
  <c r="A40" i="29"/>
  <c r="B39" i="29"/>
  <c r="A39" i="29"/>
  <c r="B38" i="29"/>
  <c r="A38" i="29"/>
  <c r="B37" i="29"/>
  <c r="A37" i="29"/>
  <c r="B36" i="29"/>
  <c r="A36" i="29"/>
  <c r="B35" i="29"/>
  <c r="A35" i="29"/>
  <c r="B33" i="29"/>
  <c r="B32" i="29"/>
  <c r="B31" i="29"/>
  <c r="B30" i="29"/>
  <c r="B29" i="29"/>
  <c r="A33" i="29"/>
  <c r="A32" i="29"/>
  <c r="A31" i="29"/>
  <c r="A30" i="29"/>
  <c r="A29" i="29"/>
  <c r="B25" i="29"/>
  <c r="B23" i="29"/>
  <c r="B22" i="29"/>
  <c r="B21" i="29"/>
  <c r="A25" i="29"/>
  <c r="A23" i="29"/>
  <c r="A22" i="29"/>
  <c r="A21" i="29"/>
  <c r="B17" i="29"/>
  <c r="B16" i="29"/>
  <c r="A17" i="29"/>
  <c r="A16" i="29"/>
  <c r="B9" i="29"/>
  <c r="B8" i="29"/>
  <c r="B7" i="29"/>
  <c r="B6" i="29"/>
  <c r="B5" i="29"/>
  <c r="B4" i="29"/>
  <c r="B3" i="29"/>
  <c r="B2" i="29"/>
  <c r="T24" i="29" s="1"/>
  <c r="B28" i="29"/>
  <c r="A28" i="29"/>
  <c r="B27" i="29"/>
  <c r="A27" i="29"/>
  <c r="B20" i="29"/>
  <c r="A20" i="29"/>
  <c r="A19" i="29"/>
  <c r="B15" i="29"/>
  <c r="B14" i="29"/>
  <c r="A15" i="29"/>
  <c r="A11" i="29"/>
  <c r="A14" i="29"/>
  <c r="B13" i="29"/>
  <c r="A13" i="29"/>
  <c r="B12" i="29"/>
  <c r="A12" i="29"/>
  <c r="B11" i="29"/>
  <c r="U24" i="29" l="1"/>
  <c r="AE24" i="29" s="1"/>
  <c r="AG24" i="29" s="1"/>
  <c r="U342" i="29"/>
  <c r="U298" i="29"/>
  <c r="U404" i="29"/>
  <c r="U291" i="29"/>
  <c r="U259" i="29"/>
  <c r="U340" i="29"/>
  <c r="U257" i="29"/>
  <c r="U356" i="29"/>
  <c r="U458" i="29"/>
  <c r="U256" i="29"/>
  <c r="U308" i="29"/>
  <c r="U443" i="29"/>
  <c r="T87" i="29"/>
  <c r="T85" i="29"/>
  <c r="T83" i="29"/>
  <c r="T82" i="29"/>
  <c r="T84" i="29"/>
  <c r="T86" i="29"/>
  <c r="T92" i="29"/>
  <c r="T93" i="29"/>
  <c r="T89" i="29"/>
  <c r="T88" i="29"/>
  <c r="T91" i="29"/>
  <c r="T90" i="29"/>
  <c r="T81" i="29"/>
  <c r="U91" i="29"/>
  <c r="U87" i="29"/>
  <c r="U83" i="29"/>
  <c r="AI86" i="29"/>
  <c r="AI89" i="29"/>
  <c r="AI87" i="29"/>
  <c r="AI83" i="29"/>
  <c r="U86" i="29"/>
  <c r="AI88" i="29"/>
  <c r="AI93" i="29"/>
  <c r="U92" i="29"/>
  <c r="U81" i="29"/>
  <c r="U82" i="29"/>
  <c r="U88" i="29"/>
  <c r="U84" i="29"/>
  <c r="U93" i="29"/>
  <c r="AI82" i="29"/>
  <c r="AI84" i="29"/>
  <c r="U90" i="29"/>
  <c r="AI81" i="29"/>
  <c r="U89" i="29"/>
  <c r="AI85" i="29"/>
  <c r="AI90" i="29"/>
  <c r="AI91" i="29"/>
  <c r="U85" i="29"/>
  <c r="AI92" i="29"/>
  <c r="T73" i="29"/>
  <c r="T76" i="29"/>
  <c r="T60" i="29"/>
  <c r="T62" i="29"/>
  <c r="T68" i="29"/>
  <c r="T69" i="29"/>
  <c r="T77" i="29"/>
  <c r="T66" i="29"/>
  <c r="T64" i="29"/>
  <c r="T63" i="29"/>
  <c r="T72" i="29"/>
  <c r="T67" i="29"/>
  <c r="T78" i="29"/>
  <c r="T80" i="29"/>
  <c r="T75" i="29"/>
  <c r="T65" i="29"/>
  <c r="T61" i="29"/>
  <c r="T74" i="29"/>
  <c r="T70" i="29"/>
  <c r="T79" i="29"/>
  <c r="T71" i="29"/>
  <c r="AN76" i="29"/>
  <c r="AN51" i="29"/>
  <c r="AN58" i="29"/>
  <c r="Z82" i="29"/>
  <c r="AN116" i="29"/>
  <c r="AN10" i="29"/>
  <c r="AN107" i="29"/>
  <c r="Z60" i="29"/>
  <c r="AN25" i="29"/>
  <c r="AN61" i="29"/>
  <c r="AN6" i="29"/>
  <c r="AN19" i="29"/>
  <c r="AN39" i="29"/>
  <c r="Z27" i="29"/>
  <c r="Z4" i="29"/>
  <c r="Z41" i="29"/>
  <c r="AN89" i="29"/>
  <c r="AN54" i="29"/>
  <c r="AN114" i="29"/>
  <c r="Z79" i="29"/>
  <c r="AN5" i="29"/>
  <c r="AN66" i="29"/>
  <c r="AN21" i="29"/>
  <c r="Z58" i="29"/>
  <c r="AN82" i="29"/>
  <c r="Z23" i="29"/>
  <c r="AN59" i="29"/>
  <c r="Z83" i="29"/>
  <c r="AN44" i="29"/>
  <c r="Z25" i="29"/>
  <c r="Z13" i="29"/>
  <c r="AN50" i="29"/>
  <c r="AN75" i="29"/>
  <c r="Z33" i="29"/>
  <c r="AN4" i="29"/>
  <c r="AN41" i="29"/>
  <c r="Z37" i="29"/>
  <c r="Z100" i="29"/>
  <c r="AN113" i="29"/>
  <c r="Z71" i="29"/>
  <c r="Z84" i="29"/>
  <c r="AN38" i="29"/>
  <c r="Z87" i="29"/>
  <c r="AN9" i="29"/>
  <c r="Z11" i="29"/>
  <c r="Z74" i="29"/>
  <c r="Z29" i="29"/>
  <c r="Z114" i="29"/>
  <c r="AN14" i="29"/>
  <c r="AN34" i="29"/>
  <c r="Z14" i="29"/>
  <c r="Z56" i="29"/>
  <c r="Z59" i="29"/>
  <c r="AN83" i="29"/>
  <c r="AN96" i="29"/>
  <c r="AN97" i="29"/>
  <c r="AN67" i="29"/>
  <c r="AN13" i="29"/>
  <c r="Z50" i="29"/>
  <c r="Z86" i="29"/>
  <c r="AN18" i="29"/>
  <c r="Z75" i="29"/>
  <c r="AN111" i="29"/>
  <c r="AN88" i="29"/>
  <c r="Z80" i="29"/>
  <c r="Z52" i="29"/>
  <c r="Z63" i="29"/>
  <c r="AN20" i="29"/>
  <c r="AN55" i="29"/>
  <c r="AN45" i="29"/>
  <c r="Z68" i="29"/>
  <c r="AN78" i="29"/>
  <c r="Z54" i="29"/>
  <c r="Z55" i="29"/>
  <c r="AN22" i="29"/>
  <c r="AN72" i="29"/>
  <c r="AN73" i="29"/>
  <c r="Z67" i="29"/>
  <c r="AN86" i="29"/>
  <c r="AN2" i="29"/>
  <c r="AN64" i="29"/>
  <c r="Z88" i="29"/>
  <c r="Z66" i="29"/>
  <c r="AN77" i="29"/>
  <c r="AN101" i="29"/>
  <c r="Z30" i="29"/>
  <c r="Z90" i="29"/>
  <c r="AN30" i="29"/>
  <c r="AN95" i="29"/>
  <c r="Z32" i="29"/>
  <c r="Z49" i="29"/>
  <c r="Z7" i="29"/>
  <c r="AN52" i="29"/>
  <c r="AN23" i="29"/>
  <c r="AN93" i="29"/>
  <c r="Z22" i="29"/>
  <c r="AN104" i="29"/>
  <c r="Z92" i="29"/>
  <c r="AN26" i="29"/>
  <c r="Z64" i="29"/>
  <c r="Z77" i="29"/>
  <c r="AN90" i="29"/>
  <c r="AN15" i="29"/>
  <c r="Z42" i="29"/>
  <c r="Z46" i="29"/>
  <c r="AN48" i="29"/>
  <c r="AN74" i="29"/>
  <c r="AN102" i="29"/>
  <c r="AN84" i="29"/>
  <c r="Z38" i="29"/>
  <c r="AN32" i="29"/>
  <c r="AN12" i="29"/>
  <c r="AN31" i="29"/>
  <c r="Z93" i="29"/>
  <c r="Z57" i="29"/>
  <c r="AN36" i="29"/>
  <c r="Z108" i="29"/>
  <c r="AN92" i="29"/>
  <c r="Z109" i="29"/>
  <c r="AN80" i="29"/>
  <c r="Z15" i="29"/>
  <c r="AN79" i="29"/>
  <c r="AN16" i="29"/>
  <c r="AN68" i="29"/>
  <c r="AN115" i="29"/>
  <c r="Z51" i="29"/>
  <c r="AN17" i="29"/>
  <c r="AN56" i="29"/>
  <c r="AN37" i="29"/>
  <c r="Z43" i="29"/>
  <c r="AN105" i="29"/>
  <c r="Z70" i="29"/>
  <c r="Z94" i="29"/>
  <c r="Z103" i="29"/>
  <c r="AN57" i="29"/>
  <c r="Z53" i="29"/>
  <c r="Z36" i="29"/>
  <c r="AN108" i="29"/>
  <c r="AN109" i="29"/>
  <c r="AN62" i="29"/>
  <c r="AN98" i="29"/>
  <c r="Z81" i="29"/>
  <c r="AN49" i="29"/>
  <c r="Z21" i="29"/>
  <c r="AN65" i="29"/>
  <c r="AN40" i="29"/>
  <c r="AN27" i="29"/>
  <c r="AN43" i="29"/>
  <c r="Z69" i="29"/>
  <c r="AN46" i="29"/>
  <c r="AN70" i="29"/>
  <c r="AN94" i="29"/>
  <c r="AN103" i="29"/>
  <c r="AN35" i="29"/>
  <c r="AN71" i="29"/>
  <c r="Z20" i="29"/>
  <c r="AN8" i="29"/>
  <c r="AN63" i="29"/>
  <c r="AN87" i="29"/>
  <c r="AN100" i="29"/>
  <c r="AN91" i="29"/>
  <c r="AN81" i="29"/>
  <c r="AN42" i="29"/>
  <c r="Z102" i="29"/>
  <c r="AN53" i="29"/>
  <c r="Z115" i="29"/>
  <c r="AN85" i="29"/>
  <c r="Z91" i="29"/>
  <c r="Z48" i="29"/>
  <c r="Z85" i="29"/>
  <c r="Z110" i="29"/>
  <c r="AN99" i="29"/>
  <c r="AN33" i="29"/>
  <c r="AN106" i="29"/>
  <c r="AN11" i="29"/>
  <c r="AN110" i="29"/>
  <c r="AN7" i="29"/>
  <c r="AN28" i="29"/>
  <c r="AN112" i="29"/>
  <c r="AN29" i="29"/>
  <c r="Z65" i="29"/>
  <c r="Z17" i="29"/>
  <c r="Z78" i="29"/>
  <c r="AN69" i="29"/>
  <c r="Z116" i="29"/>
  <c r="AN47" i="29"/>
  <c r="Z107" i="29"/>
  <c r="AN60" i="29"/>
  <c r="Z76" i="29"/>
  <c r="Z61" i="29"/>
  <c r="Z19" i="29"/>
  <c r="Z39" i="29"/>
  <c r="Z89" i="29"/>
  <c r="AN400" i="29"/>
  <c r="AN281" i="29"/>
  <c r="AN317" i="29"/>
  <c r="AN353" i="29"/>
  <c r="AN389" i="29"/>
  <c r="AN425" i="29"/>
  <c r="AN461" i="29"/>
  <c r="AN497" i="29"/>
  <c r="AN294" i="29"/>
  <c r="Z160" i="29"/>
  <c r="AN316" i="29"/>
  <c r="AN259" i="29"/>
  <c r="AN295" i="29"/>
  <c r="AN331" i="29"/>
  <c r="AN367" i="29"/>
  <c r="AN403" i="29"/>
  <c r="AN439" i="29"/>
  <c r="AN475" i="29"/>
  <c r="Z232" i="29"/>
  <c r="AN140" i="29"/>
  <c r="Z164" i="29"/>
  <c r="AN188" i="29"/>
  <c r="AN212" i="29"/>
  <c r="Z236" i="29"/>
  <c r="Z177" i="29"/>
  <c r="AN201" i="29"/>
  <c r="Z225" i="29"/>
  <c r="AN249" i="29"/>
  <c r="AN285" i="29"/>
  <c r="AN321" i="29"/>
  <c r="AN357" i="29"/>
  <c r="AN393" i="29"/>
  <c r="AN429" i="29"/>
  <c r="AN465" i="29"/>
  <c r="AN501" i="29"/>
  <c r="AN126" i="29"/>
  <c r="Z178" i="29"/>
  <c r="Z202" i="29"/>
  <c r="AN226" i="29"/>
  <c r="Z250" i="29"/>
  <c r="Z286" i="29"/>
  <c r="Z322" i="29"/>
  <c r="Z358" i="29"/>
  <c r="Z394" i="29"/>
  <c r="Z430" i="29"/>
  <c r="Z466" i="29"/>
  <c r="Z502" i="29"/>
  <c r="Z330" i="29"/>
  <c r="Z179" i="29"/>
  <c r="AN203" i="29"/>
  <c r="AN227" i="29"/>
  <c r="Z251" i="29"/>
  <c r="AN287" i="29"/>
  <c r="AN323" i="29"/>
  <c r="AN359" i="29"/>
  <c r="AN395" i="29"/>
  <c r="AN431" i="29"/>
  <c r="AN467" i="29"/>
  <c r="AN503" i="29"/>
  <c r="Z306" i="29"/>
  <c r="AN136" i="29"/>
  <c r="Z186" i="29"/>
  <c r="AN246" i="29"/>
  <c r="Z390" i="29"/>
  <c r="Z170" i="29"/>
  <c r="Z194" i="29"/>
  <c r="Z218" i="29"/>
  <c r="Z242" i="29"/>
  <c r="Z292" i="29"/>
  <c r="AN147" i="29"/>
  <c r="Z352" i="29"/>
  <c r="Z209" i="29"/>
  <c r="Z329" i="29"/>
  <c r="Z365" i="29"/>
  <c r="Z256" i="29"/>
  <c r="AN247" i="29"/>
  <c r="Z487" i="29"/>
  <c r="Z400" i="29"/>
  <c r="Z281" i="29"/>
  <c r="Z317" i="29"/>
  <c r="Z353" i="29"/>
  <c r="Z389" i="29"/>
  <c r="Z425" i="29"/>
  <c r="Z461" i="29"/>
  <c r="Z497" i="29"/>
  <c r="Z294" i="29"/>
  <c r="AN160" i="29"/>
  <c r="Z316" i="29"/>
  <c r="Z259" i="29"/>
  <c r="Z295" i="29"/>
  <c r="Z331" i="29"/>
  <c r="Z367" i="29"/>
  <c r="Z403" i="29"/>
  <c r="Z439" i="29"/>
  <c r="Z475" i="29"/>
  <c r="AN232" i="29"/>
  <c r="Z140" i="29"/>
  <c r="AN164" i="29"/>
  <c r="Z188" i="29"/>
  <c r="Z212" i="29"/>
  <c r="AN236" i="29"/>
  <c r="AN177" i="29"/>
  <c r="Z201" i="29"/>
  <c r="AN225" i="29"/>
  <c r="Z249" i="29"/>
  <c r="Z285" i="29"/>
  <c r="Z321" i="29"/>
  <c r="Z357" i="29"/>
  <c r="Z393" i="29"/>
  <c r="Z429" i="29"/>
  <c r="Z465" i="29"/>
  <c r="Z501" i="29"/>
  <c r="AN154" i="29"/>
  <c r="AN179" i="29"/>
  <c r="Z203" i="29"/>
  <c r="Z227" i="29"/>
  <c r="AN251" i="29"/>
  <c r="Z287" i="29"/>
  <c r="Z323" i="29"/>
  <c r="Z359" i="29"/>
  <c r="Z395" i="29"/>
  <c r="Z431" i="29"/>
  <c r="Z467" i="29"/>
  <c r="Z503" i="29"/>
  <c r="AN141" i="29"/>
  <c r="AN276" i="29"/>
  <c r="Z312" i="29"/>
  <c r="AN348" i="29"/>
  <c r="AN384" i="29"/>
  <c r="AN420" i="29"/>
  <c r="AN456" i="29"/>
  <c r="AN492" i="29"/>
  <c r="AN181" i="29"/>
  <c r="AN205" i="29"/>
  <c r="AN229" i="29"/>
  <c r="Z253" i="29"/>
  <c r="AN289" i="29"/>
  <c r="AN325" i="29"/>
  <c r="AN361" i="29"/>
  <c r="AN397" i="29"/>
  <c r="AN433" i="29"/>
  <c r="AN469" i="29"/>
  <c r="AN258" i="29"/>
  <c r="AN122" i="29"/>
  <c r="AN146" i="29"/>
  <c r="AN266" i="29"/>
  <c r="AN302" i="29"/>
  <c r="AN338" i="29"/>
  <c r="AN374" i="29"/>
  <c r="AN410" i="29"/>
  <c r="AN446" i="29"/>
  <c r="AN482" i="29"/>
  <c r="AN198" i="29"/>
  <c r="AN291" i="29"/>
  <c r="AN327" i="29"/>
  <c r="Z363" i="29"/>
  <c r="AN399" i="29"/>
  <c r="AN435" i="29"/>
  <c r="AN471" i="29"/>
  <c r="Z257" i="29"/>
  <c r="Z175" i="29"/>
  <c r="Z307" i="29"/>
  <c r="AN268" i="29"/>
  <c r="AN448" i="29"/>
  <c r="AN484" i="29"/>
  <c r="AN221" i="29"/>
  <c r="Z245" i="29"/>
  <c r="AN450" i="29"/>
  <c r="AN486" i="29"/>
  <c r="AN139" i="29"/>
  <c r="Z163" i="29"/>
  <c r="AN187" i="29"/>
  <c r="AN211" i="29"/>
  <c r="Z235" i="29"/>
  <c r="AN366" i="29"/>
  <c r="AN127" i="29"/>
  <c r="AN260" i="29"/>
  <c r="AN296" i="29"/>
  <c r="AN332" i="29"/>
  <c r="AN368" i="29"/>
  <c r="AN404" i="29"/>
  <c r="AN440" i="29"/>
  <c r="AN476" i="29"/>
  <c r="AN153" i="29"/>
  <c r="AN426" i="29"/>
  <c r="AN130" i="29"/>
  <c r="AN155" i="29"/>
  <c r="AN124" i="29"/>
  <c r="Z141" i="29"/>
  <c r="Z276" i="29"/>
  <c r="AN312" i="29"/>
  <c r="Z348" i="29"/>
  <c r="Z384" i="29"/>
  <c r="Z420" i="29"/>
  <c r="Z456" i="29"/>
  <c r="Z492" i="29"/>
  <c r="Z181" i="29"/>
  <c r="Z205" i="29"/>
  <c r="Z229" i="29"/>
  <c r="AN253" i="29"/>
  <c r="Z289" i="29"/>
  <c r="Z325" i="29"/>
  <c r="Z361" i="29"/>
  <c r="Z397" i="29"/>
  <c r="Z433" i="29"/>
  <c r="Z469" i="29"/>
  <c r="Z258" i="29"/>
  <c r="Z122" i="29"/>
  <c r="Z266" i="29"/>
  <c r="Z302" i="29"/>
  <c r="Z338" i="29"/>
  <c r="Z374" i="29"/>
  <c r="Z410" i="29"/>
  <c r="Z446" i="29"/>
  <c r="Z482" i="29"/>
  <c r="AN123" i="29"/>
  <c r="Z291" i="29"/>
  <c r="Z327" i="29"/>
  <c r="AN363" i="29"/>
  <c r="Z399" i="29"/>
  <c r="Z435" i="29"/>
  <c r="Z471" i="29"/>
  <c r="Z268" i="29"/>
  <c r="Z448" i="29"/>
  <c r="Z484" i="29"/>
  <c r="AN197" i="29"/>
  <c r="Z221" i="29"/>
  <c r="AN245" i="29"/>
  <c r="Z450" i="29"/>
  <c r="Z486" i="29"/>
  <c r="Z139" i="29"/>
  <c r="AN163" i="29"/>
  <c r="Z187" i="29"/>
  <c r="Z211" i="29"/>
  <c r="AN235" i="29"/>
  <c r="Z366" i="29"/>
  <c r="Z260" i="29"/>
  <c r="Z296" i="29"/>
  <c r="Z332" i="29"/>
  <c r="Z368" i="29"/>
  <c r="Z404" i="29"/>
  <c r="Z440" i="29"/>
  <c r="Z476" i="29"/>
  <c r="AN174" i="29"/>
  <c r="Z426" i="29"/>
  <c r="Z130" i="29"/>
  <c r="AN274" i="29"/>
  <c r="AN310" i="29"/>
  <c r="AN346" i="29"/>
  <c r="AN382" i="29"/>
  <c r="AN418" i="29"/>
  <c r="AN454" i="29"/>
  <c r="AN490" i="29"/>
  <c r="AN131" i="29"/>
  <c r="Z124" i="29"/>
  <c r="AN342" i="29"/>
  <c r="AN168" i="29"/>
  <c r="AN192" i="29"/>
  <c r="AN216" i="29"/>
  <c r="Z240" i="29"/>
  <c r="AN133" i="29"/>
  <c r="AN157" i="29"/>
  <c r="AN210" i="29"/>
  <c r="AN270" i="29"/>
  <c r="AN402" i="29"/>
  <c r="AN340" i="29"/>
  <c r="AN183" i="29"/>
  <c r="AN207" i="29"/>
  <c r="Z231" i="29"/>
  <c r="AN185" i="29"/>
  <c r="Z437" i="29"/>
  <c r="AN223" i="29"/>
  <c r="Z451" i="29"/>
  <c r="AN148" i="29"/>
  <c r="AN412" i="29"/>
  <c r="AN125" i="29"/>
  <c r="Z149" i="29"/>
  <c r="AN173" i="29"/>
  <c r="AN269" i="29"/>
  <c r="AN305" i="29"/>
  <c r="AN341" i="29"/>
  <c r="AN377" i="29"/>
  <c r="AN413" i="29"/>
  <c r="AN449" i="29"/>
  <c r="AN485" i="29"/>
  <c r="AN283" i="29"/>
  <c r="AN319" i="29"/>
  <c r="AN355" i="29"/>
  <c r="AN391" i="29"/>
  <c r="AN427" i="29"/>
  <c r="AN463" i="29"/>
  <c r="AN499" i="29"/>
  <c r="AN273" i="29"/>
  <c r="AN309" i="29"/>
  <c r="AN345" i="29"/>
  <c r="AN381" i="29"/>
  <c r="AN417" i="29"/>
  <c r="AN453" i="29"/>
  <c r="AN489" i="29"/>
  <c r="AN354" i="29"/>
  <c r="Z274" i="29"/>
  <c r="Z310" i="29"/>
  <c r="Z346" i="29"/>
  <c r="Z382" i="29"/>
  <c r="Z418" i="29"/>
  <c r="Z454" i="29"/>
  <c r="Z490" i="29"/>
  <c r="AN275" i="29"/>
  <c r="AN311" i="29"/>
  <c r="AN347" i="29"/>
  <c r="AN383" i="29"/>
  <c r="AN419" i="29"/>
  <c r="AN455" i="29"/>
  <c r="AN491" i="29"/>
  <c r="AN172" i="29"/>
  <c r="Z342" i="29"/>
  <c r="AN144" i="29"/>
  <c r="Z168" i="29"/>
  <c r="Z192" i="29"/>
  <c r="Z216" i="29"/>
  <c r="AN240" i="29"/>
  <c r="Z133" i="29"/>
  <c r="Z210" i="29"/>
  <c r="Z270" i="29"/>
  <c r="Z402" i="29"/>
  <c r="Z340" i="29"/>
  <c r="Z183" i="29"/>
  <c r="Z207" i="29"/>
  <c r="AN231" i="29"/>
  <c r="Z233" i="29"/>
  <c r="Z473" i="29"/>
  <c r="Z199" i="29"/>
  <c r="Z271" i="29"/>
  <c r="Z412" i="29"/>
  <c r="Z125" i="29"/>
  <c r="AN149" i="29"/>
  <c r="Z269" i="29"/>
  <c r="Z305" i="29"/>
  <c r="Z341" i="29"/>
  <c r="Z377" i="29"/>
  <c r="Z413" i="29"/>
  <c r="Z449" i="29"/>
  <c r="Z485" i="29"/>
  <c r="Z283" i="29"/>
  <c r="Z319" i="29"/>
  <c r="Z355" i="29"/>
  <c r="Z391" i="29"/>
  <c r="Z427" i="29"/>
  <c r="Z463" i="29"/>
  <c r="Z499" i="29"/>
  <c r="Z273" i="29"/>
  <c r="Z309" i="29"/>
  <c r="Z345" i="29"/>
  <c r="Z381" i="29"/>
  <c r="Z417" i="29"/>
  <c r="Z453" i="29"/>
  <c r="Z489" i="29"/>
  <c r="Z354" i="29"/>
  <c r="AN190" i="29"/>
  <c r="AN214" i="29"/>
  <c r="AN238" i="29"/>
  <c r="AN129" i="29"/>
  <c r="Z275" i="29"/>
  <c r="Z311" i="29"/>
  <c r="Z347" i="29"/>
  <c r="Z383" i="29"/>
  <c r="Z419" i="29"/>
  <c r="Z455" i="29"/>
  <c r="Z491" i="29"/>
  <c r="Z172" i="29"/>
  <c r="AN120" i="29"/>
  <c r="AN264" i="29"/>
  <c r="AN300" i="29"/>
  <c r="AN336" i="29"/>
  <c r="AN372" i="29"/>
  <c r="AN408" i="29"/>
  <c r="AN444" i="29"/>
  <c r="AN480" i="29"/>
  <c r="AN277" i="29"/>
  <c r="AN313" i="29"/>
  <c r="AN349" i="29"/>
  <c r="AN385" i="29"/>
  <c r="AN421" i="29"/>
  <c r="AN457" i="29"/>
  <c r="AN493" i="29"/>
  <c r="AN282" i="29"/>
  <c r="Z117" i="29"/>
  <c r="AN182" i="29"/>
  <c r="Z206" i="29"/>
  <c r="AN230" i="29"/>
  <c r="AN254" i="29"/>
  <c r="AN290" i="29"/>
  <c r="AN326" i="29"/>
  <c r="AN362" i="29"/>
  <c r="AN398" i="29"/>
  <c r="AN434" i="29"/>
  <c r="AN470" i="29"/>
  <c r="AN159" i="29"/>
  <c r="AN279" i="29"/>
  <c r="AN315" i="29"/>
  <c r="AN351" i="29"/>
  <c r="AN387" i="29"/>
  <c r="AN423" i="29"/>
  <c r="AN459" i="29"/>
  <c r="AN495" i="29"/>
  <c r="Z255" i="29"/>
  <c r="Z379" i="29"/>
  <c r="AN436" i="29"/>
  <c r="AN472" i="29"/>
  <c r="AN474" i="29"/>
  <c r="AN280" i="29"/>
  <c r="AN150" i="29"/>
  <c r="Z152" i="29"/>
  <c r="AN176" i="29"/>
  <c r="AN200" i="29"/>
  <c r="Z224" i="29"/>
  <c r="AN248" i="29"/>
  <c r="AN284" i="29"/>
  <c r="AN320" i="29"/>
  <c r="AN356" i="29"/>
  <c r="AN392" i="29"/>
  <c r="AN428" i="29"/>
  <c r="AN464" i="29"/>
  <c r="AN500" i="29"/>
  <c r="AN189" i="29"/>
  <c r="AN213" i="29"/>
  <c r="Z237" i="29"/>
  <c r="AN220" i="29"/>
  <c r="AN222" i="29"/>
  <c r="AN166" i="29"/>
  <c r="Z190" i="29"/>
  <c r="Z214" i="29"/>
  <c r="Z238" i="29"/>
  <c r="Z129" i="29"/>
  <c r="AN191" i="29"/>
  <c r="AN215" i="29"/>
  <c r="Z239" i="29"/>
  <c r="AN184" i="29"/>
  <c r="AN138" i="29"/>
  <c r="Z120" i="29"/>
  <c r="Z264" i="29"/>
  <c r="Z300" i="29"/>
  <c r="Z336" i="29"/>
  <c r="Z372" i="29"/>
  <c r="Z408" i="29"/>
  <c r="Z444" i="29"/>
  <c r="Z480" i="29"/>
  <c r="Z277" i="29"/>
  <c r="Z313" i="29"/>
  <c r="Z349" i="29"/>
  <c r="Z385" i="29"/>
  <c r="Z421" i="29"/>
  <c r="Z457" i="29"/>
  <c r="Z493" i="29"/>
  <c r="Z282" i="29"/>
  <c r="AN117" i="29"/>
  <c r="AN158" i="29"/>
  <c r="Z182" i="29"/>
  <c r="AN206" i="29"/>
  <c r="Z230" i="29"/>
  <c r="Z254" i="29"/>
  <c r="Z290" i="29"/>
  <c r="Z326" i="29"/>
  <c r="Z362" i="29"/>
  <c r="Z398" i="29"/>
  <c r="Z434" i="29"/>
  <c r="Z470" i="29"/>
  <c r="Z279" i="29"/>
  <c r="Z315" i="29"/>
  <c r="Z351" i="29"/>
  <c r="Z387" i="29"/>
  <c r="Z423" i="29"/>
  <c r="Z459" i="29"/>
  <c r="Z495" i="29"/>
  <c r="AN255" i="29"/>
  <c r="Z293" i="29"/>
  <c r="AN151" i="29"/>
  <c r="Z343" i="29"/>
  <c r="AN208" i="29"/>
  <c r="Z436" i="29"/>
  <c r="Z472" i="29"/>
  <c r="Z474" i="29"/>
  <c r="Z280" i="29"/>
  <c r="AN162" i="29"/>
  <c r="AN128" i="29"/>
  <c r="AN152" i="29"/>
  <c r="Z176" i="29"/>
  <c r="Z200" i="29"/>
  <c r="AN224" i="29"/>
  <c r="Z248" i="29"/>
  <c r="Z284" i="29"/>
  <c r="Z320" i="29"/>
  <c r="Z356" i="29"/>
  <c r="Z392" i="29"/>
  <c r="Z428" i="29"/>
  <c r="Z464" i="29"/>
  <c r="Z500" i="29"/>
  <c r="AN165" i="29"/>
  <c r="Z189" i="29"/>
  <c r="Z213" i="29"/>
  <c r="AN237" i="29"/>
  <c r="Z220" i="29"/>
  <c r="Z222" i="29"/>
  <c r="AN262" i="29"/>
  <c r="AN298" i="29"/>
  <c r="AN334" i="29"/>
  <c r="AN370" i="29"/>
  <c r="AN406" i="29"/>
  <c r="AN442" i="29"/>
  <c r="AN478" i="29"/>
  <c r="AN167" i="29"/>
  <c r="Z191" i="29"/>
  <c r="Z215" i="29"/>
  <c r="AN239" i="29"/>
  <c r="Z184" i="29"/>
  <c r="AN378" i="29"/>
  <c r="AN193" i="29"/>
  <c r="AN217" i="29"/>
  <c r="AN241" i="29"/>
  <c r="AN134" i="29"/>
  <c r="Z244" i="29"/>
  <c r="AN135" i="29"/>
  <c r="Z401" i="29"/>
  <c r="AN352" i="29"/>
  <c r="AN209" i="29"/>
  <c r="AN233" i="29"/>
  <c r="AN257" i="29"/>
  <c r="AN293" i="29"/>
  <c r="AN329" i="29"/>
  <c r="AN365" i="29"/>
  <c r="AN401" i="29"/>
  <c r="AN437" i="29"/>
  <c r="AN473" i="29"/>
  <c r="AN256" i="29"/>
  <c r="Z151" i="29"/>
  <c r="AN175" i="29"/>
  <c r="AN199" i="29"/>
  <c r="Z223" i="29"/>
  <c r="Z247" i="29"/>
  <c r="AN271" i="29"/>
  <c r="AN307" i="29"/>
  <c r="AN343" i="29"/>
  <c r="AN379" i="29"/>
  <c r="AN415" i="29"/>
  <c r="AN451" i="29"/>
  <c r="AN487" i="29"/>
  <c r="AN328" i="29"/>
  <c r="AN261" i="29"/>
  <c r="AN297" i="29"/>
  <c r="AN333" i="29"/>
  <c r="AN369" i="29"/>
  <c r="AN405" i="29"/>
  <c r="AN441" i="29"/>
  <c r="AN477" i="29"/>
  <c r="AN388" i="29"/>
  <c r="Z118" i="29"/>
  <c r="AN142" i="29"/>
  <c r="Z262" i="29"/>
  <c r="Z298" i="29"/>
  <c r="Z334" i="29"/>
  <c r="Z370" i="29"/>
  <c r="Z406" i="29"/>
  <c r="Z442" i="29"/>
  <c r="Z478" i="29"/>
  <c r="Z143" i="29"/>
  <c r="AN263" i="29"/>
  <c r="AN299" i="29"/>
  <c r="AN335" i="29"/>
  <c r="AN371" i="29"/>
  <c r="AN407" i="29"/>
  <c r="AN443" i="29"/>
  <c r="AN479" i="29"/>
  <c r="AN196" i="29"/>
  <c r="Z378" i="29"/>
  <c r="AN169" i="29"/>
  <c r="Z193" i="29"/>
  <c r="Z217" i="29"/>
  <c r="Z241" i="29"/>
  <c r="Z134" i="29"/>
  <c r="AN244" i="29"/>
  <c r="Z415" i="29"/>
  <c r="AN424" i="29"/>
  <c r="Z161" i="29"/>
  <c r="Z344" i="29"/>
  <c r="Z452" i="29"/>
  <c r="Z333" i="29"/>
  <c r="AN118" i="29"/>
  <c r="AN250" i="29"/>
  <c r="AN330" i="29"/>
  <c r="Z263" i="29"/>
  <c r="Z252" i="29"/>
  <c r="AN360" i="29"/>
  <c r="AN468" i="29"/>
  <c r="AN278" i="29"/>
  <c r="AN386" i="29"/>
  <c r="AN494" i="29"/>
  <c r="AN292" i="29"/>
  <c r="AN195" i="29"/>
  <c r="AN339" i="29"/>
  <c r="AN447" i="29"/>
  <c r="AN265" i="29"/>
  <c r="AN373" i="29"/>
  <c r="Z136" i="29"/>
  <c r="AN460" i="29"/>
  <c r="Z272" i="29"/>
  <c r="Z488" i="29"/>
  <c r="Z119" i="29"/>
  <c r="AN306" i="29"/>
  <c r="AN422" i="29"/>
  <c r="Z234" i="29"/>
  <c r="Z483" i="29"/>
  <c r="Z424" i="29"/>
  <c r="AN161" i="29"/>
  <c r="AN462" i="29"/>
  <c r="AN502" i="29"/>
  <c r="AN252" i="29"/>
  <c r="Z360" i="29"/>
  <c r="Z468" i="29"/>
  <c r="AN186" i="29"/>
  <c r="AN194" i="29"/>
  <c r="Z278" i="29"/>
  <c r="Z386" i="29"/>
  <c r="Z494" i="29"/>
  <c r="Z195" i="29"/>
  <c r="Z339" i="29"/>
  <c r="Z447" i="29"/>
  <c r="Z228" i="29"/>
  <c r="AN481" i="29"/>
  <c r="AN242" i="29"/>
  <c r="Z380" i="29"/>
  <c r="Z156" i="29"/>
  <c r="AN375" i="29"/>
  <c r="Z371" i="29"/>
  <c r="Z422" i="29"/>
  <c r="Z137" i="29"/>
  <c r="Z462" i="29"/>
  <c r="Z405" i="29"/>
  <c r="AN322" i="29"/>
  <c r="Z335" i="29"/>
  <c r="AN137" i="29"/>
  <c r="AN414" i="29"/>
  <c r="AN438" i="29"/>
  <c r="AN308" i="29"/>
  <c r="AN416" i="29"/>
  <c r="Z328" i="29"/>
  <c r="Z226" i="29"/>
  <c r="AN228" i="29"/>
  <c r="Z265" i="29"/>
  <c r="Z373" i="29"/>
  <c r="Z481" i="29"/>
  <c r="AN390" i="29"/>
  <c r="AN171" i="29"/>
  <c r="AN286" i="29"/>
  <c r="Z337" i="29"/>
  <c r="Z445" i="29"/>
  <c r="AN314" i="29"/>
  <c r="AN243" i="29"/>
  <c r="Z388" i="29"/>
  <c r="AN358" i="29"/>
  <c r="AN156" i="29"/>
  <c r="Z396" i="29"/>
  <c r="Z314" i="29"/>
  <c r="Z243" i="29"/>
  <c r="AN376" i="29"/>
  <c r="AN496" i="29"/>
  <c r="Z414" i="29"/>
  <c r="Z438" i="29"/>
  <c r="Z308" i="29"/>
  <c r="Z416" i="29"/>
  <c r="Z477" i="29"/>
  <c r="AN394" i="29"/>
  <c r="Z407" i="29"/>
  <c r="AN204" i="29"/>
  <c r="AN324" i="29"/>
  <c r="AN432" i="29"/>
  <c r="AN170" i="29"/>
  <c r="AN350" i="29"/>
  <c r="AN458" i="29"/>
  <c r="AN303" i="29"/>
  <c r="AN411" i="29"/>
  <c r="AN380" i="29"/>
  <c r="Z180" i="29"/>
  <c r="Z460" i="29"/>
  <c r="AN498" i="29"/>
  <c r="AN178" i="29"/>
  <c r="AN132" i="29"/>
  <c r="Z376" i="29"/>
  <c r="Z496" i="29"/>
  <c r="AN364" i="29"/>
  <c r="Z297" i="29"/>
  <c r="AN143" i="29"/>
  <c r="Z204" i="29"/>
  <c r="Z324" i="29"/>
  <c r="Z432" i="29"/>
  <c r="Z350" i="29"/>
  <c r="Z458" i="29"/>
  <c r="Z303" i="29"/>
  <c r="Z411" i="29"/>
  <c r="AN396" i="29"/>
  <c r="Z375" i="29"/>
  <c r="AN304" i="29"/>
  <c r="Z364" i="29"/>
  <c r="AN202" i="29"/>
  <c r="AN466" i="29"/>
  <c r="Z479" i="29"/>
  <c r="AN180" i="29"/>
  <c r="Z145" i="29"/>
  <c r="AN337" i="29"/>
  <c r="AN445" i="29"/>
  <c r="AN488" i="29"/>
  <c r="AN119" i="29"/>
  <c r="Z196" i="29"/>
  <c r="AN483" i="29"/>
  <c r="Z441" i="29"/>
  <c r="Z304" i="29"/>
  <c r="AN272" i="29"/>
  <c r="Z369" i="29"/>
  <c r="Z299" i="29"/>
  <c r="AN145" i="29"/>
  <c r="AN288" i="29"/>
  <c r="AN121" i="29"/>
  <c r="AN267" i="29"/>
  <c r="Z288" i="29"/>
  <c r="Z121" i="29"/>
  <c r="Z267" i="29"/>
  <c r="Z443" i="29"/>
  <c r="Z185" i="29"/>
  <c r="Z498" i="29"/>
  <c r="AN234" i="29"/>
  <c r="Z261" i="29"/>
  <c r="AN318" i="29"/>
  <c r="AN301" i="29"/>
  <c r="AN409" i="29"/>
  <c r="Z246" i="29"/>
  <c r="AN218" i="29"/>
  <c r="AN219" i="29"/>
  <c r="AN344" i="29"/>
  <c r="AN452" i="29"/>
  <c r="AN430" i="29"/>
  <c r="Z318" i="29"/>
  <c r="Z301" i="29"/>
  <c r="Z409" i="29"/>
  <c r="Z219" i="29"/>
  <c r="T59" i="29"/>
  <c r="T55" i="29"/>
  <c r="T50" i="29"/>
  <c r="T58" i="29"/>
  <c r="T52" i="29"/>
  <c r="T53" i="29"/>
  <c r="T54" i="29"/>
  <c r="T49" i="29"/>
  <c r="T57" i="29"/>
  <c r="T56" i="29"/>
  <c r="T48" i="29"/>
  <c r="T51" i="29"/>
  <c r="U48" i="29"/>
  <c r="AI76" i="29"/>
  <c r="AI57" i="29"/>
  <c r="AI58" i="29"/>
  <c r="U52" i="29"/>
  <c r="U49" i="29"/>
  <c r="U58" i="29"/>
  <c r="U54" i="29"/>
  <c r="U79" i="29"/>
  <c r="U75" i="29"/>
  <c r="U71" i="29"/>
  <c r="AI72" i="29"/>
  <c r="U74" i="29"/>
  <c r="U61" i="29"/>
  <c r="AI68" i="29"/>
  <c r="U53" i="29"/>
  <c r="U55" i="29"/>
  <c r="AI50" i="29"/>
  <c r="U64" i="29"/>
  <c r="U60" i="29"/>
  <c r="AI77" i="29"/>
  <c r="AI56" i="29"/>
  <c r="U80" i="29"/>
  <c r="U57" i="29"/>
  <c r="AI62" i="29"/>
  <c r="U76" i="29"/>
  <c r="AI51" i="29"/>
  <c r="U59" i="29"/>
  <c r="AI78" i="29"/>
  <c r="AI67" i="29"/>
  <c r="AI64" i="29"/>
  <c r="U77" i="29"/>
  <c r="U72" i="29"/>
  <c r="U63" i="29"/>
  <c r="AI61" i="29"/>
  <c r="AI65" i="29"/>
  <c r="U65" i="29"/>
  <c r="AI52" i="29"/>
  <c r="U73" i="29"/>
  <c r="U56" i="29"/>
  <c r="AI80" i="29"/>
  <c r="AI63" i="29"/>
  <c r="AI53" i="29"/>
  <c r="AI55" i="29"/>
  <c r="U68" i="29"/>
  <c r="U50" i="29"/>
  <c r="AI54" i="29"/>
  <c r="AI75" i="29"/>
  <c r="U78" i="29"/>
  <c r="U67" i="29"/>
  <c r="AI69" i="29"/>
  <c r="AI70" i="29"/>
  <c r="AI59" i="29"/>
  <c r="AI60" i="29"/>
  <c r="U66" i="29"/>
  <c r="AI79" i="29"/>
  <c r="AI71" i="29"/>
  <c r="AI48" i="29"/>
  <c r="U62" i="29"/>
  <c r="AI73" i="29"/>
  <c r="AI49" i="29"/>
  <c r="AI74" i="29"/>
  <c r="U51" i="29"/>
  <c r="U69" i="29"/>
  <c r="U70" i="29"/>
  <c r="AI66" i="29"/>
  <c r="AQ46" i="29"/>
  <c r="AC33" i="29"/>
  <c r="AC70" i="29"/>
  <c r="AC101" i="29"/>
  <c r="AC84" i="29"/>
  <c r="AQ102" i="29"/>
  <c r="AC25" i="29"/>
  <c r="AC49" i="29"/>
  <c r="AQ55" i="29"/>
  <c r="AC28" i="29"/>
  <c r="AQ33" i="29"/>
  <c r="AC57" i="29"/>
  <c r="AC81" i="29"/>
  <c r="AC23" i="29"/>
  <c r="AQ101" i="29"/>
  <c r="AQ54" i="29"/>
  <c r="AQ69" i="29"/>
  <c r="AQ56" i="29"/>
  <c r="AQ15" i="29"/>
  <c r="AQ67" i="29"/>
  <c r="AQ28" i="29"/>
  <c r="AQ57" i="29"/>
  <c r="AQ34" i="29"/>
  <c r="AC96" i="29"/>
  <c r="AC72" i="29"/>
  <c r="AQ79" i="29"/>
  <c r="AQ52" i="29"/>
  <c r="AC67" i="29"/>
  <c r="AC19" i="29"/>
  <c r="AC92" i="29"/>
  <c r="AC104" i="29"/>
  <c r="AC34" i="29"/>
  <c r="AC82" i="29"/>
  <c r="AQ71" i="29"/>
  <c r="AC83" i="29"/>
  <c r="AC52" i="29"/>
  <c r="AQ31" i="29"/>
  <c r="AQ19" i="29"/>
  <c r="AQ92" i="29"/>
  <c r="AQ104" i="29"/>
  <c r="AQ82" i="29"/>
  <c r="AC71" i="29"/>
  <c r="AQ83" i="29"/>
  <c r="AC108" i="29"/>
  <c r="AQ53" i="29"/>
  <c r="AQ66" i="29"/>
  <c r="AQ73" i="29"/>
  <c r="AQ32" i="29"/>
  <c r="AC31" i="29"/>
  <c r="AC44" i="29"/>
  <c r="AQ68" i="29"/>
  <c r="AC116" i="29"/>
  <c r="AC56" i="29"/>
  <c r="AQ93" i="29"/>
  <c r="AC107" i="29"/>
  <c r="AQ108" i="29"/>
  <c r="AC53" i="29"/>
  <c r="AC66" i="29"/>
  <c r="AC73" i="29"/>
  <c r="AQ85" i="29"/>
  <c r="AQ23" i="29"/>
  <c r="AC6" i="29"/>
  <c r="AC43" i="29"/>
  <c r="AC59" i="29"/>
  <c r="AQ44" i="29"/>
  <c r="AQ116" i="29"/>
  <c r="AC113" i="29"/>
  <c r="AC93" i="29"/>
  <c r="AC41" i="29"/>
  <c r="AC47" i="29"/>
  <c r="AQ107" i="29"/>
  <c r="AC21" i="29"/>
  <c r="AQ20" i="29"/>
  <c r="AQ22" i="29"/>
  <c r="AQ36" i="29"/>
  <c r="AC55" i="29"/>
  <c r="AQ6" i="29"/>
  <c r="AQ43" i="29"/>
  <c r="AC69" i="29"/>
  <c r="AC90" i="29"/>
  <c r="AQ113" i="29"/>
  <c r="AQ105" i="29"/>
  <c r="AQ41" i="29"/>
  <c r="AC94" i="29"/>
  <c r="AQ47" i="29"/>
  <c r="AC22" i="29"/>
  <c r="AQ78" i="29"/>
  <c r="AQ21" i="29"/>
  <c r="AC30" i="29"/>
  <c r="AQ45" i="29"/>
  <c r="AC7" i="29"/>
  <c r="AQ80" i="29"/>
  <c r="AQ106" i="29"/>
  <c r="AC29" i="29"/>
  <c r="AQ48" i="29"/>
  <c r="AC60" i="29"/>
  <c r="AC17" i="29"/>
  <c r="AC12" i="29"/>
  <c r="AC61" i="29"/>
  <c r="AQ17" i="29"/>
  <c r="AQ25" i="29"/>
  <c r="AQ49" i="29"/>
  <c r="AQ100" i="29"/>
  <c r="AQ50" i="29"/>
  <c r="AC86" i="29"/>
  <c r="AC54" i="29"/>
  <c r="AQ112" i="29"/>
  <c r="AC75" i="29"/>
  <c r="AQ90" i="29"/>
  <c r="AQ94" i="29"/>
  <c r="AC18" i="29"/>
  <c r="AC50" i="29"/>
  <c r="AQ86" i="29"/>
  <c r="AC4" i="29"/>
  <c r="AC99" i="29"/>
  <c r="AC91" i="29"/>
  <c r="AQ72" i="29"/>
  <c r="AQ65" i="29"/>
  <c r="AC16" i="29"/>
  <c r="AC98" i="29"/>
  <c r="AQ4" i="29"/>
  <c r="AC79" i="29"/>
  <c r="AQ87" i="29"/>
  <c r="AC88" i="29"/>
  <c r="AC65" i="29"/>
  <c r="AC106" i="29"/>
  <c r="AQ16" i="29"/>
  <c r="AQ60" i="29"/>
  <c r="AQ12" i="29"/>
  <c r="AQ97" i="29"/>
  <c r="AC109" i="29"/>
  <c r="AC89" i="29"/>
  <c r="AC62" i="29"/>
  <c r="AQ98" i="29"/>
  <c r="AQ27" i="29"/>
  <c r="AQ40" i="29"/>
  <c r="AC46" i="29"/>
  <c r="AQ91" i="29"/>
  <c r="AC45" i="29"/>
  <c r="AC32" i="29"/>
  <c r="AC5" i="29"/>
  <c r="AC103" i="29"/>
  <c r="AQ29" i="29"/>
  <c r="AQ96" i="29"/>
  <c r="AC97" i="29"/>
  <c r="AQ109" i="29"/>
  <c r="AC20" i="29"/>
  <c r="AQ89" i="29"/>
  <c r="AQ62" i="29"/>
  <c r="AC110" i="29"/>
  <c r="AC27" i="29"/>
  <c r="AC87" i="29"/>
  <c r="AQ99" i="29"/>
  <c r="AQ63" i="29"/>
  <c r="AC74" i="29"/>
  <c r="AQ5" i="29"/>
  <c r="AQ103" i="29"/>
  <c r="AQ70" i="29"/>
  <c r="AC85" i="29"/>
  <c r="AQ18" i="29"/>
  <c r="AQ110" i="29"/>
  <c r="AQ51" i="29"/>
  <c r="AC100" i="29"/>
  <c r="AQ75" i="29"/>
  <c r="AQ30" i="29"/>
  <c r="AQ7" i="29"/>
  <c r="AC80" i="29"/>
  <c r="AQ77" i="29"/>
  <c r="AC26" i="29"/>
  <c r="AC51" i="29"/>
  <c r="AC38" i="29"/>
  <c r="AC77" i="29"/>
  <c r="AC102" i="29"/>
  <c r="AQ61" i="29"/>
  <c r="AQ26" i="29"/>
  <c r="AC36" i="29"/>
  <c r="AQ59" i="29"/>
  <c r="AC105" i="29"/>
  <c r="AC15" i="29"/>
  <c r="AC78" i="29"/>
  <c r="AC48" i="29"/>
  <c r="AC40" i="29"/>
  <c r="AQ38" i="29"/>
  <c r="AQ74" i="29"/>
  <c r="AC63" i="29"/>
  <c r="AQ35" i="29"/>
  <c r="AC112" i="29"/>
  <c r="AC146" i="29"/>
  <c r="AQ171" i="29"/>
  <c r="AC209" i="29"/>
  <c r="AC245" i="29"/>
  <c r="AQ146" i="29"/>
  <c r="AC171" i="29"/>
  <c r="AQ209" i="29"/>
  <c r="AQ245" i="29"/>
  <c r="AQ194" i="29"/>
  <c r="AQ230" i="29"/>
  <c r="AQ181" i="29"/>
  <c r="AQ208" i="29"/>
  <c r="AC244" i="29"/>
  <c r="AQ183" i="29"/>
  <c r="AC137" i="29"/>
  <c r="AQ173" i="29"/>
  <c r="AC194" i="29"/>
  <c r="AC230" i="29"/>
  <c r="AC181" i="29"/>
  <c r="AC208" i="29"/>
  <c r="AQ244" i="29"/>
  <c r="AC183" i="29"/>
  <c r="AQ137" i="29"/>
  <c r="AC173" i="29"/>
  <c r="AQ122" i="29"/>
  <c r="AQ219" i="29"/>
  <c r="AQ172" i="29"/>
  <c r="AQ221" i="29"/>
  <c r="AC122" i="29"/>
  <c r="AC219" i="29"/>
  <c r="AC172" i="29"/>
  <c r="AC221" i="29"/>
  <c r="AQ170" i="29"/>
  <c r="AQ206" i="29"/>
  <c r="AQ242" i="29"/>
  <c r="AC136" i="29"/>
  <c r="AQ220" i="29"/>
  <c r="AC149" i="29"/>
  <c r="AQ185" i="29"/>
  <c r="AC170" i="29"/>
  <c r="AC206" i="29"/>
  <c r="AC242" i="29"/>
  <c r="AQ136" i="29"/>
  <c r="AC220" i="29"/>
  <c r="AQ149" i="29"/>
  <c r="AC185" i="29"/>
  <c r="AQ134" i="29"/>
  <c r="AC159" i="29"/>
  <c r="AQ205" i="29"/>
  <c r="AQ184" i="29"/>
  <c r="AQ233" i="29"/>
  <c r="AC134" i="29"/>
  <c r="AQ159" i="29"/>
  <c r="AC205" i="29"/>
  <c r="AC184" i="29"/>
  <c r="AC233" i="29"/>
  <c r="AQ182" i="29"/>
  <c r="AQ218" i="29"/>
  <c r="AC148" i="29"/>
  <c r="AC232" i="29"/>
  <c r="AC125" i="29"/>
  <c r="AC161" i="29"/>
  <c r="AQ193" i="29"/>
  <c r="AC243" i="29"/>
  <c r="AQ235" i="29"/>
  <c r="AQ231" i="29"/>
  <c r="AQ152" i="29"/>
  <c r="AC218" i="29"/>
  <c r="AQ222" i="29"/>
  <c r="AC193" i="29"/>
  <c r="AC163" i="29"/>
  <c r="AQ199" i="29"/>
  <c r="AC150" i="29"/>
  <c r="AQ186" i="29"/>
  <c r="AC147" i="29"/>
  <c r="AQ195" i="29"/>
  <c r="AQ163" i="29"/>
  <c r="AC199" i="29"/>
  <c r="AQ150" i="29"/>
  <c r="AC186" i="29"/>
  <c r="AQ147" i="29"/>
  <c r="AC247" i="29"/>
  <c r="AQ128" i="29"/>
  <c r="AC164" i="29"/>
  <c r="AC234" i="29"/>
  <c r="AQ247" i="29"/>
  <c r="AC128" i="29"/>
  <c r="AQ164" i="29"/>
  <c r="AC182" i="29"/>
  <c r="AQ161" i="29"/>
  <c r="AQ234" i="29"/>
  <c r="AQ175" i="29"/>
  <c r="AQ211" i="29"/>
  <c r="AC162" i="29"/>
  <c r="AQ198" i="29"/>
  <c r="AC175" i="29"/>
  <c r="AC211" i="29"/>
  <c r="AQ162" i="29"/>
  <c r="AC198" i="29"/>
  <c r="AQ139" i="29"/>
  <c r="AQ140" i="29"/>
  <c r="AQ176" i="29"/>
  <c r="AC139" i="29"/>
  <c r="AC140" i="29"/>
  <c r="AC176" i="29"/>
  <c r="AQ125" i="29"/>
  <c r="AQ126" i="29"/>
  <c r="AQ187" i="29"/>
  <c r="AQ148" i="29"/>
  <c r="AQ232" i="29"/>
  <c r="AQ174" i="29"/>
  <c r="AQ210" i="29"/>
  <c r="AC126" i="29"/>
  <c r="AC187" i="29"/>
  <c r="AC231" i="29"/>
  <c r="AC178" i="29"/>
  <c r="AQ123" i="29"/>
  <c r="AQ243" i="29"/>
  <c r="AC225" i="29"/>
  <c r="AC142" i="29"/>
  <c r="AC123" i="29"/>
  <c r="AQ188" i="29"/>
  <c r="AQ229" i="29"/>
  <c r="AQ207" i="29"/>
  <c r="AQ141" i="29"/>
  <c r="AQ189" i="29"/>
  <c r="AQ225" i="29"/>
  <c r="AQ142" i="29"/>
  <c r="AC226" i="29"/>
  <c r="AC174" i="29"/>
  <c r="AC188" i="29"/>
  <c r="AC229" i="29"/>
  <c r="AC207" i="29"/>
  <c r="AC141" i="29"/>
  <c r="AC189" i="29"/>
  <c r="AQ190" i="29"/>
  <c r="AQ226" i="29"/>
  <c r="AC152" i="29"/>
  <c r="AC236" i="29"/>
  <c r="AC145" i="29"/>
  <c r="AC190" i="29"/>
  <c r="AQ236" i="29"/>
  <c r="AQ145" i="29"/>
  <c r="AC118" i="29"/>
  <c r="AQ200" i="29"/>
  <c r="AC117" i="29"/>
  <c r="AQ201" i="29"/>
  <c r="AQ118" i="29"/>
  <c r="AQ238" i="29"/>
  <c r="AQ241" i="29"/>
  <c r="AC200" i="29"/>
  <c r="AQ117" i="29"/>
  <c r="AC201" i="29"/>
  <c r="AQ249" i="29"/>
  <c r="AQ166" i="29"/>
  <c r="AQ202" i="29"/>
  <c r="AC238" i="29"/>
  <c r="AC241" i="29"/>
  <c r="AC119" i="29"/>
  <c r="AC235" i="29"/>
  <c r="AQ248" i="29"/>
  <c r="AC253" i="29"/>
  <c r="AQ165" i="29"/>
  <c r="AC249" i="29"/>
  <c r="AC166" i="29"/>
  <c r="AQ124" i="29"/>
  <c r="AC248" i="29"/>
  <c r="AQ253" i="29"/>
  <c r="AC165" i="29"/>
  <c r="AQ130" i="29"/>
  <c r="AC124" i="29"/>
  <c r="AQ212" i="29"/>
  <c r="AQ129" i="29"/>
  <c r="AQ213" i="29"/>
  <c r="AC130" i="29"/>
  <c r="AQ214" i="29"/>
  <c r="AQ250" i="29"/>
  <c r="AC143" i="29"/>
  <c r="AC179" i="29"/>
  <c r="AC135" i="29"/>
  <c r="AC252" i="29"/>
  <c r="AC250" i="29"/>
  <c r="AQ143" i="29"/>
  <c r="AQ179" i="29"/>
  <c r="AQ227" i="29"/>
  <c r="AC157" i="29"/>
  <c r="AQ135" i="29"/>
  <c r="AC138" i="29"/>
  <c r="AQ216" i="29"/>
  <c r="AQ252" i="29"/>
  <c r="AC227" i="29"/>
  <c r="AQ157" i="29"/>
  <c r="AQ120" i="29"/>
  <c r="AC156" i="29"/>
  <c r="AQ192" i="29"/>
  <c r="AC228" i="29"/>
  <c r="AC144" i="29"/>
  <c r="AQ217" i="29"/>
  <c r="AC216" i="29"/>
  <c r="AQ169" i="29"/>
  <c r="AC120" i="29"/>
  <c r="AQ156" i="29"/>
  <c r="AC192" i="29"/>
  <c r="AQ228" i="29"/>
  <c r="AQ144" i="29"/>
  <c r="AC214" i="29"/>
  <c r="AC155" i="29"/>
  <c r="AQ191" i="29"/>
  <c r="AC169" i="29"/>
  <c r="AC212" i="29"/>
  <c r="AC129" i="29"/>
  <c r="AQ155" i="29"/>
  <c r="AC191" i="29"/>
  <c r="AC239" i="29"/>
  <c r="AQ138" i="29"/>
  <c r="AQ239" i="29"/>
  <c r="AC132" i="29"/>
  <c r="AQ168" i="29"/>
  <c r="AQ204" i="29"/>
  <c r="AC240" i="29"/>
  <c r="AQ178" i="29"/>
  <c r="AQ132" i="29"/>
  <c r="AC168" i="29"/>
  <c r="AC204" i="29"/>
  <c r="AQ240" i="29"/>
  <c r="AQ119" i="29"/>
  <c r="AC131" i="29"/>
  <c r="AQ167" i="29"/>
  <c r="AQ203" i="29"/>
  <c r="AC180" i="29"/>
  <c r="AQ131" i="29"/>
  <c r="AC167" i="29"/>
  <c r="AQ180" i="29"/>
  <c r="U7" i="29"/>
  <c r="AI2" i="29"/>
  <c r="U44" i="29"/>
  <c r="AI40" i="29"/>
  <c r="AI41" i="29"/>
  <c r="U32" i="29"/>
  <c r="U31" i="29"/>
  <c r="AI43" i="29"/>
  <c r="U8" i="29"/>
  <c r="U21" i="29"/>
  <c r="U17" i="29"/>
  <c r="AI42" i="29"/>
  <c r="U4" i="29"/>
  <c r="AI8" i="29"/>
  <c r="U40" i="29"/>
  <c r="AI46" i="29"/>
  <c r="AI35" i="29"/>
  <c r="U5" i="29"/>
  <c r="AI17" i="29"/>
  <c r="AI4" i="29"/>
  <c r="AI9" i="29"/>
  <c r="U45" i="29"/>
  <c r="AI5" i="29"/>
  <c r="AI14" i="29"/>
  <c r="U35" i="29"/>
  <c r="U9" i="29"/>
  <c r="U46" i="29"/>
  <c r="U15" i="29"/>
  <c r="U10" i="29"/>
  <c r="AI22" i="29"/>
  <c r="U11" i="29"/>
  <c r="AI6" i="29"/>
  <c r="AI15" i="29"/>
  <c r="AI7" i="29"/>
  <c r="AI39" i="29"/>
  <c r="U16" i="29"/>
  <c r="AI10" i="29"/>
  <c r="AI47" i="29"/>
  <c r="U28" i="29"/>
  <c r="AI19" i="29"/>
  <c r="AI32" i="29"/>
  <c r="AI16" i="29"/>
  <c r="AI44" i="29"/>
  <c r="AI45" i="29"/>
  <c r="AI21" i="29"/>
  <c r="U34" i="29"/>
  <c r="U12" i="29"/>
  <c r="AI13" i="29"/>
  <c r="AI38" i="29"/>
  <c r="AI30" i="29"/>
  <c r="U47" i="29"/>
  <c r="AI29" i="29"/>
  <c r="U27" i="29"/>
  <c r="AI12" i="29"/>
  <c r="U25" i="29"/>
  <c r="U38" i="29"/>
  <c r="U43" i="29"/>
  <c r="U6" i="29"/>
  <c r="U13" i="29"/>
  <c r="U2" i="29"/>
  <c r="AI27" i="29"/>
  <c r="AI25" i="29"/>
  <c r="U29" i="29"/>
  <c r="U26" i="29"/>
  <c r="AI26" i="29"/>
  <c r="AI34" i="29"/>
  <c r="AI31" i="29"/>
  <c r="AI20" i="29"/>
  <c r="U36" i="29"/>
  <c r="U19" i="29"/>
  <c r="U22" i="29"/>
  <c r="U30" i="29"/>
  <c r="U33" i="29"/>
  <c r="AI36" i="29"/>
  <c r="U37" i="29"/>
  <c r="U42" i="29"/>
  <c r="AI37" i="29"/>
  <c r="U20" i="29"/>
  <c r="U14" i="29"/>
  <c r="AI28" i="29"/>
  <c r="U23" i="29"/>
  <c r="AI23" i="29"/>
  <c r="AI18" i="29"/>
  <c r="AI33" i="29"/>
  <c r="U39" i="29"/>
  <c r="U41" i="29"/>
  <c r="U18" i="29"/>
  <c r="AI11" i="29"/>
  <c r="AL22" i="29"/>
  <c r="AL31" i="29"/>
  <c r="X31" i="29"/>
  <c r="AL48" i="29"/>
  <c r="X21" i="29"/>
  <c r="AL107" i="29"/>
  <c r="X32" i="29"/>
  <c r="AL70" i="29"/>
  <c r="AL98" i="29"/>
  <c r="X105" i="29"/>
  <c r="AL112" i="29"/>
  <c r="X54" i="29"/>
  <c r="X16" i="29"/>
  <c r="X41" i="29"/>
  <c r="X53" i="29"/>
  <c r="AL64" i="29"/>
  <c r="X48" i="29"/>
  <c r="AL33" i="29"/>
  <c r="X70" i="29"/>
  <c r="X26" i="29"/>
  <c r="X110" i="29"/>
  <c r="X50" i="29"/>
  <c r="AL105" i="29"/>
  <c r="X99" i="29"/>
  <c r="AL59" i="29"/>
  <c r="AL51" i="29"/>
  <c r="AL79" i="29"/>
  <c r="X63" i="29"/>
  <c r="AL60" i="29"/>
  <c r="X96" i="29"/>
  <c r="X108" i="29"/>
  <c r="X33" i="29"/>
  <c r="X13" i="29"/>
  <c r="AL26" i="29"/>
  <c r="AL110" i="29"/>
  <c r="X27" i="29"/>
  <c r="AL99" i="29"/>
  <c r="X106" i="29"/>
  <c r="X59" i="29"/>
  <c r="AL47" i="29"/>
  <c r="AL4" i="29"/>
  <c r="AL65" i="29"/>
  <c r="AL77" i="29"/>
  <c r="X42" i="29"/>
  <c r="AL63" i="29"/>
  <c r="AL76" i="29"/>
  <c r="AL20" i="29"/>
  <c r="AL9" i="29"/>
  <c r="X23" i="29"/>
  <c r="X60" i="29"/>
  <c r="AL96" i="29"/>
  <c r="AL108" i="29"/>
  <c r="X35" i="29"/>
  <c r="AL13" i="29"/>
  <c r="AL74" i="29"/>
  <c r="AL27" i="29"/>
  <c r="X111" i="29"/>
  <c r="X39" i="29"/>
  <c r="AL106" i="29"/>
  <c r="AL49" i="29"/>
  <c r="X12" i="29"/>
  <c r="AL85" i="29"/>
  <c r="X74" i="29"/>
  <c r="AL111" i="29"/>
  <c r="X28" i="29"/>
  <c r="AL94" i="29"/>
  <c r="AL5" i="29"/>
  <c r="X17" i="29"/>
  <c r="AL66" i="29"/>
  <c r="AL35" i="29"/>
  <c r="AL97" i="29"/>
  <c r="AL32" i="29"/>
  <c r="AL21" i="29"/>
  <c r="X49" i="29"/>
  <c r="AL46" i="29"/>
  <c r="X83" i="29"/>
  <c r="AL12" i="29"/>
  <c r="X25" i="29"/>
  <c r="X85" i="29"/>
  <c r="AL75" i="29"/>
  <c r="AL28" i="29"/>
  <c r="AL69" i="29"/>
  <c r="AL17" i="29"/>
  <c r="X66" i="29"/>
  <c r="X46" i="29"/>
  <c r="AL83" i="29"/>
  <c r="AL25" i="29"/>
  <c r="X37" i="29"/>
  <c r="X64" i="29"/>
  <c r="AL38" i="29"/>
  <c r="X75" i="29"/>
  <c r="X15" i="29"/>
  <c r="X69" i="29"/>
  <c r="X89" i="29"/>
  <c r="AL54" i="29"/>
  <c r="AL37" i="29"/>
  <c r="X61" i="29"/>
  <c r="X38" i="29"/>
  <c r="X86" i="29"/>
  <c r="X2" i="29"/>
  <c r="AL15" i="29"/>
  <c r="AL89" i="29"/>
  <c r="X30" i="29"/>
  <c r="X78" i="29"/>
  <c r="AL50" i="29"/>
  <c r="X11" i="29"/>
  <c r="X84" i="29"/>
  <c r="AL34" i="29"/>
  <c r="AL10" i="29"/>
  <c r="AL73" i="29"/>
  <c r="AL109" i="29"/>
  <c r="AL58" i="29"/>
  <c r="X82" i="29"/>
  <c r="X87" i="29"/>
  <c r="X52" i="29"/>
  <c r="X88" i="29"/>
  <c r="AL100" i="29"/>
  <c r="X113" i="29"/>
  <c r="X51" i="29"/>
  <c r="X81" i="29"/>
  <c r="X76" i="29"/>
  <c r="X107" i="29"/>
  <c r="X94" i="29"/>
  <c r="AL57" i="29"/>
  <c r="X68" i="29"/>
  <c r="AL56" i="29"/>
  <c r="X109" i="29"/>
  <c r="X95" i="29"/>
  <c r="X57" i="29"/>
  <c r="X97" i="29"/>
  <c r="X102" i="29"/>
  <c r="X104" i="29"/>
  <c r="X67" i="29"/>
  <c r="X56" i="29"/>
  <c r="X79" i="29"/>
  <c r="AL23" i="29"/>
  <c r="AL16" i="29"/>
  <c r="AL30" i="29"/>
  <c r="AL95" i="29"/>
  <c r="X43" i="29"/>
  <c r="X9" i="29"/>
  <c r="X62" i="29"/>
  <c r="X90" i="29"/>
  <c r="AL19" i="29"/>
  <c r="AL114" i="29"/>
  <c r="AL36" i="29"/>
  <c r="X10" i="29"/>
  <c r="AL2" i="29"/>
  <c r="AL41" i="29"/>
  <c r="X77" i="29"/>
  <c r="AL113" i="29"/>
  <c r="AL43" i="29"/>
  <c r="X14" i="29"/>
  <c r="X44" i="29"/>
  <c r="X34" i="29"/>
  <c r="AL53" i="29"/>
  <c r="X7" i="29"/>
  <c r="X92" i="29"/>
  <c r="X100" i="29"/>
  <c r="AL7" i="29"/>
  <c r="AL92" i="29"/>
  <c r="X36" i="29"/>
  <c r="AL72" i="29"/>
  <c r="AL82" i="29"/>
  <c r="AL87" i="29"/>
  <c r="AL88" i="29"/>
  <c r="AL55" i="29"/>
  <c r="AL44" i="29"/>
  <c r="AL80" i="29"/>
  <c r="X40" i="29"/>
  <c r="X114" i="29"/>
  <c r="X18" i="29"/>
  <c r="AL116" i="29"/>
  <c r="AL62" i="29"/>
  <c r="AL11" i="29"/>
  <c r="X72" i="29"/>
  <c r="AL84" i="29"/>
  <c r="X98" i="29"/>
  <c r="AL52" i="29"/>
  <c r="X112" i="29"/>
  <c r="X47" i="29"/>
  <c r="X29" i="29"/>
  <c r="AL81" i="29"/>
  <c r="X55" i="29"/>
  <c r="X8" i="29"/>
  <c r="AL93" i="29"/>
  <c r="X80" i="29"/>
  <c r="AL103" i="29"/>
  <c r="AL102" i="29"/>
  <c r="X73" i="29"/>
  <c r="AL14" i="29"/>
  <c r="X20" i="29"/>
  <c r="AL45" i="29"/>
  <c r="AL29" i="29"/>
  <c r="X65" i="29"/>
  <c r="X101" i="29"/>
  <c r="X6" i="29"/>
  <c r="AL91" i="29"/>
  <c r="AL8" i="29"/>
  <c r="X93" i="29"/>
  <c r="AL18" i="29"/>
  <c r="X115" i="29"/>
  <c r="X45" i="29"/>
  <c r="AL101" i="29"/>
  <c r="AL42" i="29"/>
  <c r="AL71" i="29"/>
  <c r="X22" i="29"/>
  <c r="AL6" i="29"/>
  <c r="X91" i="29"/>
  <c r="X116" i="29"/>
  <c r="X5" i="29"/>
  <c r="AL115" i="29"/>
  <c r="AL39" i="29"/>
  <c r="X58" i="29"/>
  <c r="AL86" i="29"/>
  <c r="X4" i="29"/>
  <c r="AL78" i="29"/>
  <c r="X71" i="29"/>
  <c r="X103" i="29"/>
  <c r="X19" i="29"/>
  <c r="AL67" i="29"/>
  <c r="AL40" i="29"/>
  <c r="AL90" i="29"/>
  <c r="AL104" i="29"/>
  <c r="AL61" i="29"/>
  <c r="AL68" i="29"/>
  <c r="AL186" i="29"/>
  <c r="AL390" i="29"/>
  <c r="AL127" i="29"/>
  <c r="AL283" i="29"/>
  <c r="AL319" i="29"/>
  <c r="AL355" i="29"/>
  <c r="AL391" i="29"/>
  <c r="AL427" i="29"/>
  <c r="AL463" i="29"/>
  <c r="AL499" i="29"/>
  <c r="AL174" i="29"/>
  <c r="AL177" i="29"/>
  <c r="X226" i="29"/>
  <c r="AL262" i="29"/>
  <c r="AL298" i="29"/>
  <c r="X186" i="29"/>
  <c r="X390" i="29"/>
  <c r="X127" i="29"/>
  <c r="X283" i="29"/>
  <c r="X319" i="29"/>
  <c r="X355" i="29"/>
  <c r="X391" i="29"/>
  <c r="X427" i="29"/>
  <c r="X463" i="29"/>
  <c r="X499" i="29"/>
  <c r="X174" i="29"/>
  <c r="X177" i="29"/>
  <c r="AL226" i="29"/>
  <c r="X262" i="29"/>
  <c r="X298" i="29"/>
  <c r="AL450" i="29"/>
  <c r="AL486" i="29"/>
  <c r="AL175" i="29"/>
  <c r="AL211" i="29"/>
  <c r="X247" i="29"/>
  <c r="AL212" i="29"/>
  <c r="AL464" i="29"/>
  <c r="AL500" i="29"/>
  <c r="AL141" i="29"/>
  <c r="X225" i="29"/>
  <c r="AL273" i="29"/>
  <c r="AL309" i="29"/>
  <c r="AL345" i="29"/>
  <c r="AL381" i="29"/>
  <c r="AL417" i="29"/>
  <c r="AL453" i="29"/>
  <c r="AL489" i="29"/>
  <c r="AL332" i="29"/>
  <c r="X118" i="29"/>
  <c r="X154" i="29"/>
  <c r="AL190" i="29"/>
  <c r="X450" i="29"/>
  <c r="X486" i="29"/>
  <c r="X175" i="29"/>
  <c r="X211" i="29"/>
  <c r="AL247" i="29"/>
  <c r="X212" i="29"/>
  <c r="X464" i="29"/>
  <c r="X500" i="29"/>
  <c r="X141" i="29"/>
  <c r="AL225" i="29"/>
  <c r="X273" i="29"/>
  <c r="X309" i="29"/>
  <c r="X345" i="29"/>
  <c r="X381" i="29"/>
  <c r="X417" i="29"/>
  <c r="X453" i="29"/>
  <c r="X489" i="29"/>
  <c r="X332" i="29"/>
  <c r="AL118" i="29"/>
  <c r="AL154" i="29"/>
  <c r="X190" i="29"/>
  <c r="AL282" i="29"/>
  <c r="AL139" i="29"/>
  <c r="AL259" i="29"/>
  <c r="AL295" i="29"/>
  <c r="AL331" i="29"/>
  <c r="AL367" i="29"/>
  <c r="AL403" i="29"/>
  <c r="AL439" i="29"/>
  <c r="AL475" i="29"/>
  <c r="AL198" i="29"/>
  <c r="AL189" i="29"/>
  <c r="AL200" i="29"/>
  <c r="AL202" i="29"/>
  <c r="AL238" i="29"/>
  <c r="AL274" i="29"/>
  <c r="X282" i="29"/>
  <c r="X139" i="29"/>
  <c r="X259" i="29"/>
  <c r="X295" i="29"/>
  <c r="X331" i="29"/>
  <c r="X367" i="29"/>
  <c r="X403" i="29"/>
  <c r="X439" i="29"/>
  <c r="X475" i="29"/>
  <c r="X198" i="29"/>
  <c r="X189" i="29"/>
  <c r="X200" i="29"/>
  <c r="X202" i="29"/>
  <c r="X238" i="29"/>
  <c r="X274" i="29"/>
  <c r="X310" i="29"/>
  <c r="AL366" i="29"/>
  <c r="AL426" i="29"/>
  <c r="AL462" i="29"/>
  <c r="AL498" i="29"/>
  <c r="AL187" i="29"/>
  <c r="X223" i="29"/>
  <c r="AL222" i="29"/>
  <c r="AL306" i="29"/>
  <c r="AL128" i="29"/>
  <c r="AL428" i="29"/>
  <c r="AL476" i="29"/>
  <c r="X153" i="29"/>
  <c r="AL201" i="29"/>
  <c r="X237" i="29"/>
  <c r="AL285" i="29"/>
  <c r="AL321" i="29"/>
  <c r="AL357" i="29"/>
  <c r="AL393" i="29"/>
  <c r="AL429" i="29"/>
  <c r="AL465" i="29"/>
  <c r="AL501" i="29"/>
  <c r="AL344" i="29"/>
  <c r="AL130" i="29"/>
  <c r="AL166" i="29"/>
  <c r="X366" i="29"/>
  <c r="X426" i="29"/>
  <c r="X462" i="29"/>
  <c r="X498" i="29"/>
  <c r="X187" i="29"/>
  <c r="AL223" i="29"/>
  <c r="X222" i="29"/>
  <c r="X306" i="29"/>
  <c r="X128" i="29"/>
  <c r="X428" i="29"/>
  <c r="X476" i="29"/>
  <c r="AL153" i="29"/>
  <c r="X201" i="29"/>
  <c r="AL237" i="29"/>
  <c r="X285" i="29"/>
  <c r="X321" i="29"/>
  <c r="X357" i="29"/>
  <c r="X393" i="29"/>
  <c r="X429" i="29"/>
  <c r="X465" i="29"/>
  <c r="X501" i="29"/>
  <c r="X344" i="29"/>
  <c r="X130" i="29"/>
  <c r="X166" i="29"/>
  <c r="AL258" i="29"/>
  <c r="AL294" i="29"/>
  <c r="AL414" i="29"/>
  <c r="X151" i="29"/>
  <c r="AL271" i="29"/>
  <c r="AL307" i="29"/>
  <c r="AL343" i="29"/>
  <c r="AL379" i="29"/>
  <c r="AL415" i="29"/>
  <c r="AL451" i="29"/>
  <c r="AL487" i="29"/>
  <c r="X150" i="29"/>
  <c r="AL330" i="29"/>
  <c r="AL378" i="29"/>
  <c r="AL165" i="29"/>
  <c r="X224" i="29"/>
  <c r="AL129" i="29"/>
  <c r="AL214" i="29"/>
  <c r="AL250" i="29"/>
  <c r="AL286" i="29"/>
  <c r="AL322" i="29"/>
  <c r="X258" i="29"/>
  <c r="X294" i="29"/>
  <c r="X414" i="29"/>
  <c r="AL151" i="29"/>
  <c r="X271" i="29"/>
  <c r="X307" i="29"/>
  <c r="X343" i="29"/>
  <c r="X379" i="29"/>
  <c r="X415" i="29"/>
  <c r="X451" i="29"/>
  <c r="X487" i="29"/>
  <c r="AL150" i="29"/>
  <c r="X330" i="29"/>
  <c r="X378" i="29"/>
  <c r="X165" i="29"/>
  <c r="AL224" i="29"/>
  <c r="X129" i="29"/>
  <c r="X214" i="29"/>
  <c r="X250" i="29"/>
  <c r="X286" i="29"/>
  <c r="X322" i="29"/>
  <c r="AL438" i="29"/>
  <c r="AL474" i="29"/>
  <c r="X163" i="29"/>
  <c r="AL199" i="29"/>
  <c r="X235" i="29"/>
  <c r="AL318" i="29"/>
  <c r="AL440" i="29"/>
  <c r="AL452" i="29"/>
  <c r="AL488" i="29"/>
  <c r="X138" i="29"/>
  <c r="AL213" i="29"/>
  <c r="AL249" i="29"/>
  <c r="AL261" i="29"/>
  <c r="AL297" i="29"/>
  <c r="AL333" i="29"/>
  <c r="AL369" i="29"/>
  <c r="AL405" i="29"/>
  <c r="AL441" i="29"/>
  <c r="AL477" i="29"/>
  <c r="X142" i="29"/>
  <c r="AL178" i="29"/>
  <c r="X474" i="29"/>
  <c r="X239" i="29"/>
  <c r="AL140" i="29"/>
  <c r="X284" i="29"/>
  <c r="AL132" i="29"/>
  <c r="AL252" i="29"/>
  <c r="X270" i="29"/>
  <c r="X133" i="29"/>
  <c r="X169" i="29"/>
  <c r="AL235" i="29"/>
  <c r="AL138" i="29"/>
  <c r="X213" i="29"/>
  <c r="X441" i="29"/>
  <c r="AL239" i="29"/>
  <c r="X140" i="29"/>
  <c r="AL320" i="29"/>
  <c r="AL368" i="29"/>
  <c r="X143" i="29"/>
  <c r="AL180" i="29"/>
  <c r="AL216" i="29"/>
  <c r="AL264" i="29"/>
  <c r="AL300" i="29"/>
  <c r="AL336" i="29"/>
  <c r="AL372" i="29"/>
  <c r="AL408" i="29"/>
  <c r="AL444" i="29"/>
  <c r="AL480" i="29"/>
  <c r="AL188" i="29"/>
  <c r="X452" i="29"/>
  <c r="AL358" i="29"/>
  <c r="AL394" i="29"/>
  <c r="AL430" i="29"/>
  <c r="AL466" i="29"/>
  <c r="AL502" i="29"/>
  <c r="AL167" i="29"/>
  <c r="AL203" i="29"/>
  <c r="X251" i="29"/>
  <c r="AL287" i="29"/>
  <c r="AL323" i="29"/>
  <c r="AL359" i="29"/>
  <c r="AL395" i="29"/>
  <c r="AL431" i="29"/>
  <c r="AL467" i="29"/>
  <c r="AL503" i="29"/>
  <c r="AL402" i="29"/>
  <c r="X320" i="29"/>
  <c r="X368" i="29"/>
  <c r="AL143" i="29"/>
  <c r="X180" i="29"/>
  <c r="X216" i="29"/>
  <c r="X264" i="29"/>
  <c r="X300" i="29"/>
  <c r="X336" i="29"/>
  <c r="X372" i="29"/>
  <c r="X408" i="29"/>
  <c r="X444" i="29"/>
  <c r="X480" i="29"/>
  <c r="X188" i="29"/>
  <c r="X261" i="29"/>
  <c r="X477" i="29"/>
  <c r="X358" i="29"/>
  <c r="X394" i="29"/>
  <c r="X430" i="29"/>
  <c r="X466" i="29"/>
  <c r="X502" i="29"/>
  <c r="X167" i="29"/>
  <c r="X203" i="29"/>
  <c r="AL251" i="29"/>
  <c r="X287" i="29"/>
  <c r="X323" i="29"/>
  <c r="X359" i="29"/>
  <c r="X395" i="29"/>
  <c r="X431" i="29"/>
  <c r="X467" i="29"/>
  <c r="X503" i="29"/>
  <c r="X402" i="29"/>
  <c r="AL260" i="29"/>
  <c r="X144" i="29"/>
  <c r="X228" i="29"/>
  <c r="AL380" i="29"/>
  <c r="X145" i="29"/>
  <c r="AL181" i="29"/>
  <c r="X199" i="29"/>
  <c r="X488" i="29"/>
  <c r="X260" i="29"/>
  <c r="AL144" i="29"/>
  <c r="AL228" i="29"/>
  <c r="X380" i="29"/>
  <c r="AL145" i="29"/>
  <c r="X181" i="29"/>
  <c r="X297" i="29"/>
  <c r="X178" i="29"/>
  <c r="AL310" i="29"/>
  <c r="AL215" i="29"/>
  <c r="X156" i="29"/>
  <c r="AL192" i="29"/>
  <c r="AL276" i="29"/>
  <c r="X312" i="29"/>
  <c r="AL348" i="29"/>
  <c r="AL384" i="29"/>
  <c r="AL420" i="29"/>
  <c r="AL456" i="29"/>
  <c r="AL492" i="29"/>
  <c r="AL210" i="29"/>
  <c r="AL334" i="29"/>
  <c r="AL370" i="29"/>
  <c r="AL406" i="29"/>
  <c r="AL442" i="29"/>
  <c r="AL478" i="29"/>
  <c r="X179" i="29"/>
  <c r="X215" i="29"/>
  <c r="AL263" i="29"/>
  <c r="AL299" i="29"/>
  <c r="AL335" i="29"/>
  <c r="AL371" i="29"/>
  <c r="AL407" i="29"/>
  <c r="AL443" i="29"/>
  <c r="AL479" i="29"/>
  <c r="X162" i="29"/>
  <c r="AL156" i="29"/>
  <c r="X192" i="29"/>
  <c r="X276" i="29"/>
  <c r="AL312" i="29"/>
  <c r="X348" i="29"/>
  <c r="X384" i="29"/>
  <c r="X420" i="29"/>
  <c r="X456" i="29"/>
  <c r="X492" i="29"/>
  <c r="X210" i="29"/>
  <c r="X333" i="29"/>
  <c r="X334" i="29"/>
  <c r="X370" i="29"/>
  <c r="X406" i="29"/>
  <c r="X442" i="29"/>
  <c r="X478" i="29"/>
  <c r="AL179" i="29"/>
  <c r="X263" i="29"/>
  <c r="X299" i="29"/>
  <c r="X335" i="29"/>
  <c r="X371" i="29"/>
  <c r="X407" i="29"/>
  <c r="X443" i="29"/>
  <c r="X479" i="29"/>
  <c r="AL162" i="29"/>
  <c r="AL272" i="29"/>
  <c r="AL392" i="29"/>
  <c r="X240" i="29"/>
  <c r="X152" i="29"/>
  <c r="AL119" i="29"/>
  <c r="AL121" i="29"/>
  <c r="X157" i="29"/>
  <c r="AL163" i="29"/>
  <c r="AL142" i="29"/>
  <c r="AL227" i="29"/>
  <c r="X234" i="29"/>
  <c r="X272" i="29"/>
  <c r="X392" i="29"/>
  <c r="AL240" i="29"/>
  <c r="AL152" i="29"/>
  <c r="X119" i="29"/>
  <c r="X121" i="29"/>
  <c r="AL157" i="29"/>
  <c r="X440" i="29"/>
  <c r="X369" i="29"/>
  <c r="X227" i="29"/>
  <c r="AL234" i="29"/>
  <c r="AL120" i="29"/>
  <c r="AL168" i="29"/>
  <c r="AL204" i="29"/>
  <c r="AL288" i="29"/>
  <c r="AL324" i="29"/>
  <c r="AL360" i="29"/>
  <c r="AL396" i="29"/>
  <c r="AL432" i="29"/>
  <c r="AL468" i="29"/>
  <c r="X438" i="29"/>
  <c r="X318" i="29"/>
  <c r="X249" i="29"/>
  <c r="AL346" i="29"/>
  <c r="AL382" i="29"/>
  <c r="AL418" i="29"/>
  <c r="AL454" i="29"/>
  <c r="AL490" i="29"/>
  <c r="X155" i="29"/>
  <c r="AL191" i="29"/>
  <c r="AL275" i="29"/>
  <c r="AL311" i="29"/>
  <c r="AL347" i="29"/>
  <c r="AL383" i="29"/>
  <c r="AL419" i="29"/>
  <c r="AL455" i="29"/>
  <c r="AL491" i="29"/>
  <c r="AL354" i="29"/>
  <c r="X120" i="29"/>
  <c r="X168" i="29"/>
  <c r="X204" i="29"/>
  <c r="X288" i="29"/>
  <c r="X324" i="29"/>
  <c r="X360" i="29"/>
  <c r="X396" i="29"/>
  <c r="X432" i="29"/>
  <c r="X468" i="29"/>
  <c r="AL241" i="29"/>
  <c r="AL277" i="29"/>
  <c r="AL313" i="29"/>
  <c r="AL349" i="29"/>
  <c r="AL385" i="29"/>
  <c r="AL421" i="29"/>
  <c r="AL457" i="29"/>
  <c r="AL493" i="29"/>
  <c r="X158" i="29"/>
  <c r="X242" i="29"/>
  <c r="AL159" i="29"/>
  <c r="X195" i="29"/>
  <c r="AL279" i="29"/>
  <c r="AL315" i="29"/>
  <c r="AL351" i="29"/>
  <c r="AL387" i="29"/>
  <c r="AL423" i="29"/>
  <c r="AL459" i="29"/>
  <c r="AL495" i="29"/>
  <c r="X236" i="29"/>
  <c r="AL356" i="29"/>
  <c r="X490" i="29"/>
  <c r="X419" i="29"/>
  <c r="X241" i="29"/>
  <c r="X277" i="29"/>
  <c r="X313" i="29"/>
  <c r="X349" i="29"/>
  <c r="X385" i="29"/>
  <c r="X421" i="29"/>
  <c r="X457" i="29"/>
  <c r="X493" i="29"/>
  <c r="AL158" i="29"/>
  <c r="AL290" i="29"/>
  <c r="AL326" i="29"/>
  <c r="AL362" i="29"/>
  <c r="AL398" i="29"/>
  <c r="AL434" i="29"/>
  <c r="AL470" i="29"/>
  <c r="AL123" i="29"/>
  <c r="X279" i="29"/>
  <c r="X315" i="29"/>
  <c r="X351" i="29"/>
  <c r="X387" i="29"/>
  <c r="X423" i="29"/>
  <c r="X459" i="29"/>
  <c r="X495" i="29"/>
  <c r="AL236" i="29"/>
  <c r="X356" i="29"/>
  <c r="AL169" i="29"/>
  <c r="AL205" i="29"/>
  <c r="X131" i="29"/>
  <c r="AL122" i="29"/>
  <c r="AL206" i="29"/>
  <c r="X290" i="29"/>
  <c r="X326" i="29"/>
  <c r="X362" i="29"/>
  <c r="X398" i="29"/>
  <c r="X434" i="29"/>
  <c r="X470" i="29"/>
  <c r="X123" i="29"/>
  <c r="AL207" i="29"/>
  <c r="AL243" i="29"/>
  <c r="AL308" i="29"/>
  <c r="AL124" i="29"/>
  <c r="X191" i="29"/>
  <c r="X455" i="29"/>
  <c r="X132" i="29"/>
  <c r="AL270" i="29"/>
  <c r="X205" i="29"/>
  <c r="AL131" i="29"/>
  <c r="X122" i="29"/>
  <c r="X206" i="29"/>
  <c r="AL254" i="29"/>
  <c r="AL404" i="29"/>
  <c r="AL171" i="29"/>
  <c r="X207" i="29"/>
  <c r="X243" i="29"/>
  <c r="X308" i="29"/>
  <c r="X124" i="29"/>
  <c r="X354" i="29"/>
  <c r="X253" i="29"/>
  <c r="AL289" i="29"/>
  <c r="AL325" i="29"/>
  <c r="AL361" i="29"/>
  <c r="AL397" i="29"/>
  <c r="AL433" i="29"/>
  <c r="AL469" i="29"/>
  <c r="AL170" i="29"/>
  <c r="X254" i="29"/>
  <c r="X404" i="29"/>
  <c r="X171" i="29"/>
  <c r="AL291" i="29"/>
  <c r="AL327" i="29"/>
  <c r="AL363" i="29"/>
  <c r="AL399" i="29"/>
  <c r="AL435" i="29"/>
  <c r="AL471" i="29"/>
  <c r="X405" i="29"/>
  <c r="X346" i="29"/>
  <c r="X275" i="29"/>
  <c r="X491" i="29"/>
  <c r="AL253" i="29"/>
  <c r="X289" i="29"/>
  <c r="X325" i="29"/>
  <c r="X361" i="29"/>
  <c r="X397" i="29"/>
  <c r="X433" i="29"/>
  <c r="X469" i="29"/>
  <c r="X170" i="29"/>
  <c r="AL218" i="29"/>
  <c r="AL266" i="29"/>
  <c r="AL302" i="29"/>
  <c r="AL338" i="29"/>
  <c r="AL374" i="29"/>
  <c r="AL410" i="29"/>
  <c r="AL446" i="29"/>
  <c r="AL482" i="29"/>
  <c r="X135" i="29"/>
  <c r="X291" i="29"/>
  <c r="X327" i="29"/>
  <c r="X363" i="29"/>
  <c r="X399" i="29"/>
  <c r="X435" i="29"/>
  <c r="X471" i="29"/>
  <c r="AL155" i="29"/>
  <c r="AL284" i="29"/>
  <c r="AL217" i="29"/>
  <c r="X246" i="29"/>
  <c r="X164" i="29"/>
  <c r="AL134" i="29"/>
  <c r="AL182" i="29"/>
  <c r="X218" i="29"/>
  <c r="X266" i="29"/>
  <c r="X302" i="29"/>
  <c r="X338" i="29"/>
  <c r="X374" i="29"/>
  <c r="X410" i="29"/>
  <c r="X446" i="29"/>
  <c r="X482" i="29"/>
  <c r="AL135" i="29"/>
  <c r="AL219" i="29"/>
  <c r="X382" i="29"/>
  <c r="X311" i="29"/>
  <c r="AL133" i="29"/>
  <c r="X217" i="29"/>
  <c r="AL246" i="29"/>
  <c r="AL164" i="29"/>
  <c r="X134" i="29"/>
  <c r="X182" i="29"/>
  <c r="AL416" i="29"/>
  <c r="AL183" i="29"/>
  <c r="X219" i="29"/>
  <c r="X252" i="29"/>
  <c r="AL229" i="29"/>
  <c r="AL265" i="29"/>
  <c r="AL301" i="29"/>
  <c r="AL337" i="29"/>
  <c r="AL373" i="29"/>
  <c r="AL409" i="29"/>
  <c r="AL445" i="29"/>
  <c r="AL481" i="29"/>
  <c r="AL342" i="29"/>
  <c r="AL176" i="29"/>
  <c r="X117" i="29"/>
  <c r="X416" i="29"/>
  <c r="X183" i="29"/>
  <c r="AL267" i="29"/>
  <c r="AL303" i="29"/>
  <c r="AL339" i="29"/>
  <c r="AL375" i="29"/>
  <c r="AL411" i="29"/>
  <c r="AL447" i="29"/>
  <c r="AL483" i="29"/>
  <c r="X418" i="29"/>
  <c r="X347" i="29"/>
  <c r="X229" i="29"/>
  <c r="X265" i="29"/>
  <c r="X301" i="29"/>
  <c r="X337" i="29"/>
  <c r="X373" i="29"/>
  <c r="X409" i="29"/>
  <c r="X445" i="29"/>
  <c r="X481" i="29"/>
  <c r="X342" i="29"/>
  <c r="X176" i="29"/>
  <c r="AL117" i="29"/>
  <c r="AL230" i="29"/>
  <c r="AL278" i="29"/>
  <c r="AL314" i="29"/>
  <c r="AL350" i="29"/>
  <c r="AL386" i="29"/>
  <c r="AL422" i="29"/>
  <c r="AL458" i="29"/>
  <c r="AL494" i="29"/>
  <c r="X147" i="29"/>
  <c r="X267" i="29"/>
  <c r="X303" i="29"/>
  <c r="X339" i="29"/>
  <c r="X375" i="29"/>
  <c r="X411" i="29"/>
  <c r="X447" i="29"/>
  <c r="X483" i="29"/>
  <c r="AL193" i="29"/>
  <c r="AL296" i="29"/>
  <c r="X146" i="29"/>
  <c r="AL194" i="29"/>
  <c r="X230" i="29"/>
  <c r="X278" i="29"/>
  <c r="X314" i="29"/>
  <c r="X350" i="29"/>
  <c r="X386" i="29"/>
  <c r="X422" i="29"/>
  <c r="X458" i="29"/>
  <c r="X494" i="29"/>
  <c r="AL147" i="29"/>
  <c r="X231" i="29"/>
  <c r="X454" i="29"/>
  <c r="X160" i="29"/>
  <c r="AL196" i="29"/>
  <c r="AL248" i="29"/>
  <c r="AL281" i="29"/>
  <c r="AL317" i="29"/>
  <c r="AL353" i="29"/>
  <c r="AL389" i="29"/>
  <c r="AL425" i="29"/>
  <c r="AL461" i="29"/>
  <c r="AL497" i="29"/>
  <c r="X352" i="29"/>
  <c r="X161" i="29"/>
  <c r="X193" i="29"/>
  <c r="X296" i="29"/>
  <c r="AL160" i="29"/>
  <c r="X196" i="29"/>
  <c r="X244" i="29"/>
  <c r="AL256" i="29"/>
  <c r="AL292" i="29"/>
  <c r="AL328" i="29"/>
  <c r="X364" i="29"/>
  <c r="AL400" i="29"/>
  <c r="AL436" i="29"/>
  <c r="AL472" i="29"/>
  <c r="X248" i="29"/>
  <c r="X281" i="29"/>
  <c r="X317" i="29"/>
  <c r="X353" i="29"/>
  <c r="X389" i="29"/>
  <c r="X425" i="29"/>
  <c r="X461" i="29"/>
  <c r="X497" i="29"/>
  <c r="X316" i="29"/>
  <c r="AL244" i="29"/>
  <c r="X256" i="29"/>
  <c r="X292" i="29"/>
  <c r="X328" i="29"/>
  <c r="AL364" i="29"/>
  <c r="X400" i="29"/>
  <c r="X436" i="29"/>
  <c r="X472" i="29"/>
  <c r="X137" i="29"/>
  <c r="AL173" i="29"/>
  <c r="AL209" i="29"/>
  <c r="X245" i="29"/>
  <c r="X280" i="29"/>
  <c r="AL146" i="29"/>
  <c r="AL208" i="29"/>
  <c r="AL137" i="29"/>
  <c r="X173" i="29"/>
  <c r="X209" i="29"/>
  <c r="AL245" i="29"/>
  <c r="X496" i="29"/>
  <c r="X159" i="29"/>
  <c r="AL231" i="29"/>
  <c r="X136" i="29"/>
  <c r="AL172" i="29"/>
  <c r="X208" i="29"/>
  <c r="AL257" i="29"/>
  <c r="AL293" i="29"/>
  <c r="AL329" i="29"/>
  <c r="AL365" i="29"/>
  <c r="AL401" i="29"/>
  <c r="AL437" i="29"/>
  <c r="AL473" i="29"/>
  <c r="X424" i="29"/>
  <c r="AL233" i="29"/>
  <c r="X125" i="29"/>
  <c r="AL136" i="29"/>
  <c r="X172" i="29"/>
  <c r="AL220" i="29"/>
  <c r="AL268" i="29"/>
  <c r="AL304" i="29"/>
  <c r="AL340" i="29"/>
  <c r="AL376" i="29"/>
  <c r="AL412" i="29"/>
  <c r="AL448" i="29"/>
  <c r="AL484" i="29"/>
  <c r="X257" i="29"/>
  <c r="X293" i="29"/>
  <c r="X329" i="29"/>
  <c r="X365" i="29"/>
  <c r="X401" i="29"/>
  <c r="X437" i="29"/>
  <c r="X473" i="29"/>
  <c r="X197" i="29"/>
  <c r="X194" i="29"/>
  <c r="X220" i="29"/>
  <c r="X268" i="29"/>
  <c r="X304" i="29"/>
  <c r="X340" i="29"/>
  <c r="X376" i="29"/>
  <c r="X412" i="29"/>
  <c r="X448" i="29"/>
  <c r="X484" i="29"/>
  <c r="X149" i="29"/>
  <c r="AL185" i="29"/>
  <c r="AL221" i="29"/>
  <c r="AL197" i="29"/>
  <c r="X383" i="29"/>
  <c r="AL195" i="29"/>
  <c r="AL126" i="29"/>
  <c r="AL149" i="29"/>
  <c r="X185" i="29"/>
  <c r="X221" i="29"/>
  <c r="AL232" i="29"/>
  <c r="AL242" i="29"/>
  <c r="X148" i="29"/>
  <c r="AL184" i="29"/>
  <c r="X126" i="29"/>
  <c r="AL269" i="29"/>
  <c r="AL305" i="29"/>
  <c r="AL341" i="29"/>
  <c r="AL377" i="29"/>
  <c r="AL413" i="29"/>
  <c r="AL449" i="29"/>
  <c r="AL485" i="29"/>
  <c r="AL255" i="29"/>
  <c r="X460" i="29"/>
  <c r="AL148" i="29"/>
  <c r="X184" i="29"/>
  <c r="X232" i="29"/>
  <c r="AL280" i="29"/>
  <c r="AL316" i="29"/>
  <c r="AL352" i="29"/>
  <c r="AL388" i="29"/>
  <c r="AL424" i="29"/>
  <c r="AL460" i="29"/>
  <c r="AL496" i="29"/>
  <c r="X269" i="29"/>
  <c r="X305" i="29"/>
  <c r="X341" i="29"/>
  <c r="X377" i="29"/>
  <c r="X413" i="29"/>
  <c r="X449" i="29"/>
  <c r="X485" i="29"/>
  <c r="X255" i="29"/>
  <c r="X388" i="29"/>
  <c r="AL125" i="29"/>
  <c r="AL161" i="29"/>
  <c r="X233" i="29"/>
  <c r="T43" i="29"/>
  <c r="T34" i="29"/>
  <c r="T30" i="29"/>
  <c r="T9" i="29"/>
  <c r="T38" i="29"/>
  <c r="T46" i="29"/>
  <c r="T40" i="29"/>
  <c r="T45" i="29"/>
  <c r="T6" i="29"/>
  <c r="T7" i="29"/>
  <c r="T39" i="29"/>
  <c r="T35" i="29"/>
  <c r="T5" i="29"/>
  <c r="T8" i="29"/>
  <c r="T19" i="29"/>
  <c r="T18" i="29"/>
  <c r="T33" i="29"/>
  <c r="T14" i="29"/>
  <c r="T36" i="29"/>
  <c r="T29" i="29"/>
  <c r="T4" i="29"/>
  <c r="T47" i="29"/>
  <c r="T25" i="29"/>
  <c r="T16" i="29"/>
  <c r="T11" i="29"/>
  <c r="T26" i="29"/>
  <c r="T32" i="29"/>
  <c r="T21" i="29"/>
  <c r="T27" i="29"/>
  <c r="T31" i="29"/>
  <c r="T13" i="29"/>
  <c r="T17" i="29"/>
  <c r="T2" i="29"/>
  <c r="T42" i="29"/>
  <c r="T10" i="29"/>
  <c r="T41" i="29"/>
  <c r="T15" i="29"/>
  <c r="T12" i="29"/>
  <c r="T23" i="29"/>
  <c r="T22" i="29"/>
  <c r="T28" i="29"/>
  <c r="T20" i="29"/>
  <c r="T37" i="29"/>
  <c r="T44" i="29"/>
  <c r="AM63" i="29"/>
  <c r="AM76" i="29"/>
  <c r="AM59" i="29"/>
  <c r="Y95" i="29"/>
  <c r="Y107" i="29"/>
  <c r="AM7" i="29"/>
  <c r="AM93" i="29"/>
  <c r="Y58" i="29"/>
  <c r="Y12" i="29"/>
  <c r="AM25" i="29"/>
  <c r="AM109" i="29"/>
  <c r="AM94" i="29"/>
  <c r="Y26" i="29"/>
  <c r="AM98" i="29"/>
  <c r="Y69" i="29"/>
  <c r="Y92" i="29"/>
  <c r="Y41" i="29"/>
  <c r="AM50" i="29"/>
  <c r="AM36" i="29"/>
  <c r="Y59" i="29"/>
  <c r="AM95" i="29"/>
  <c r="AM107" i="29"/>
  <c r="Y22" i="29"/>
  <c r="Y93" i="29"/>
  <c r="AM12" i="29"/>
  <c r="AM73" i="29"/>
  <c r="AM26" i="29"/>
  <c r="AM62" i="29"/>
  <c r="Y110" i="29"/>
  <c r="AM75" i="29"/>
  <c r="AM46" i="29"/>
  <c r="Y105" i="29"/>
  <c r="Y11" i="29"/>
  <c r="Y84" i="29"/>
  <c r="Y73" i="29"/>
  <c r="Y8" i="29"/>
  <c r="Y62" i="29"/>
  <c r="AM110" i="29"/>
  <c r="Y27" i="29"/>
  <c r="Y16" i="29"/>
  <c r="AM53" i="29"/>
  <c r="AM65" i="29"/>
  <c r="Y46" i="29"/>
  <c r="AM105" i="29"/>
  <c r="AM11" i="29"/>
  <c r="AM84" i="29"/>
  <c r="AM49" i="29"/>
  <c r="AM8" i="29"/>
  <c r="AM74" i="29"/>
  <c r="Y19" i="29"/>
  <c r="Y82" i="29"/>
  <c r="AM27" i="29"/>
  <c r="AM23" i="29"/>
  <c r="AM20" i="29"/>
  <c r="Y31" i="29"/>
  <c r="Y81" i="29"/>
  <c r="AM37" i="29"/>
  <c r="Y49" i="29"/>
  <c r="Y64" i="29"/>
  <c r="AM38" i="29"/>
  <c r="Y74" i="29"/>
  <c r="AM19" i="29"/>
  <c r="AM80" i="29"/>
  <c r="AM45" i="29"/>
  <c r="AM82" i="29"/>
  <c r="AM2" i="29"/>
  <c r="AM88" i="29"/>
  <c r="Y29" i="29"/>
  <c r="AM81" i="29"/>
  <c r="AM60" i="29"/>
  <c r="Y37" i="29"/>
  <c r="Y61" i="29"/>
  <c r="AM85" i="29"/>
  <c r="Y38" i="29"/>
  <c r="Y50" i="29"/>
  <c r="Y80" i="29"/>
  <c r="Y45" i="29"/>
  <c r="Y88" i="29"/>
  <c r="AM29" i="29"/>
  <c r="AM14" i="29"/>
  <c r="AM55" i="29"/>
  <c r="AM32" i="29"/>
  <c r="Y23" i="29"/>
  <c r="Y63" i="29"/>
  <c r="AM35" i="29"/>
  <c r="AM71" i="29"/>
  <c r="Y60" i="29"/>
  <c r="AM61" i="29"/>
  <c r="Y85" i="29"/>
  <c r="Y39" i="29"/>
  <c r="AM57" i="29"/>
  <c r="Y28" i="29"/>
  <c r="Y100" i="29"/>
  <c r="AM10" i="29"/>
  <c r="AM13" i="29"/>
  <c r="AM33" i="29"/>
  <c r="Y35" i="29"/>
  <c r="Y71" i="29"/>
  <c r="Y96" i="29"/>
  <c r="Y108" i="29"/>
  <c r="Y86" i="29"/>
  <c r="AM39" i="29"/>
  <c r="AM87" i="29"/>
  <c r="Y99" i="29"/>
  <c r="Y57" i="29"/>
  <c r="AM28" i="29"/>
  <c r="AM100" i="29"/>
  <c r="AM22" i="29"/>
  <c r="Y75" i="29"/>
  <c r="Y10" i="29"/>
  <c r="Y47" i="29"/>
  <c r="Y13" i="29"/>
  <c r="Y48" i="29"/>
  <c r="Y21" i="29"/>
  <c r="Y97" i="29"/>
  <c r="Y77" i="29"/>
  <c r="Y34" i="29"/>
  <c r="AM111" i="29"/>
  <c r="AM106" i="29"/>
  <c r="Y15" i="29"/>
  <c r="Y40" i="29"/>
  <c r="AM89" i="29"/>
  <c r="AM52" i="29"/>
  <c r="AM108" i="29"/>
  <c r="Y25" i="29"/>
  <c r="Y98" i="29"/>
  <c r="Y51" i="29"/>
  <c r="AM9" i="29"/>
  <c r="Y4" i="29"/>
  <c r="Y42" i="29"/>
  <c r="AM78" i="29"/>
  <c r="AM114" i="29"/>
  <c r="Y65" i="29"/>
  <c r="AM67" i="29"/>
  <c r="AM64" i="29"/>
  <c r="Y2" i="29"/>
  <c r="AM15" i="29"/>
  <c r="Y112" i="29"/>
  <c r="Y53" i="29"/>
  <c r="AM68" i="29"/>
  <c r="AM4" i="29"/>
  <c r="AM42" i="29"/>
  <c r="Y78" i="29"/>
  <c r="Y14" i="29"/>
  <c r="AM91" i="29"/>
  <c r="AM69" i="29"/>
  <c r="AM104" i="29"/>
  <c r="Y7" i="29"/>
  <c r="Y20" i="29"/>
  <c r="Y94" i="29"/>
  <c r="AM40" i="29"/>
  <c r="AM112" i="29"/>
  <c r="Y68" i="29"/>
  <c r="Y54" i="29"/>
  <c r="AM99" i="29"/>
  <c r="Y72" i="29"/>
  <c r="AM77" i="29"/>
  <c r="Y83" i="29"/>
  <c r="AM58" i="29"/>
  <c r="AM86" i="29"/>
  <c r="Y87" i="29"/>
  <c r="Y56" i="29"/>
  <c r="Y116" i="29"/>
  <c r="AM54" i="29"/>
  <c r="AM79" i="29"/>
  <c r="Y103" i="29"/>
  <c r="AM83" i="29"/>
  <c r="AM48" i="29"/>
  <c r="AM97" i="29"/>
  <c r="Y32" i="29"/>
  <c r="Y111" i="29"/>
  <c r="AM56" i="29"/>
  <c r="AM116" i="29"/>
  <c r="Y5" i="29"/>
  <c r="Y90" i="29"/>
  <c r="Y43" i="29"/>
  <c r="Y79" i="29"/>
  <c r="Y6" i="29"/>
  <c r="Y115" i="29"/>
  <c r="Y104" i="29"/>
  <c r="Y67" i="29"/>
  <c r="Y30" i="29"/>
  <c r="AM96" i="29"/>
  <c r="AM5" i="29"/>
  <c r="AM90" i="29"/>
  <c r="AM43" i="29"/>
  <c r="AM18" i="29"/>
  <c r="Y52" i="29"/>
  <c r="AM72" i="29"/>
  <c r="Y106" i="29"/>
  <c r="Y44" i="29"/>
  <c r="AM47" i="29"/>
  <c r="AM30" i="29"/>
  <c r="AM92" i="29"/>
  <c r="AM16" i="29"/>
  <c r="AM41" i="29"/>
  <c r="Y102" i="29"/>
  <c r="Y18" i="29"/>
  <c r="AM21" i="29"/>
  <c r="Y33" i="29"/>
  <c r="Y101" i="29"/>
  <c r="Y113" i="29"/>
  <c r="Y17" i="29"/>
  <c r="AM66" i="29"/>
  <c r="AM102" i="29"/>
  <c r="Y70" i="29"/>
  <c r="AM51" i="29"/>
  <c r="Y76" i="29"/>
  <c r="AM34" i="29"/>
  <c r="Y9" i="29"/>
  <c r="Y55" i="29"/>
  <c r="AM31" i="29"/>
  <c r="Y36" i="29"/>
  <c r="Y89" i="29"/>
  <c r="AM101" i="29"/>
  <c r="AM113" i="29"/>
  <c r="AM44" i="29"/>
  <c r="AM17" i="29"/>
  <c r="Y66" i="29"/>
  <c r="Y114" i="29"/>
  <c r="AM70" i="29"/>
  <c r="AM6" i="29"/>
  <c r="Y91" i="29"/>
  <c r="AM103" i="29"/>
  <c r="AM115" i="29"/>
  <c r="Y109" i="29"/>
  <c r="AM449" i="29"/>
  <c r="AM485" i="29"/>
  <c r="AM174" i="29"/>
  <c r="AM210" i="29"/>
  <c r="Y246" i="29"/>
  <c r="AM199" i="29"/>
  <c r="AM259" i="29"/>
  <c r="AM463" i="29"/>
  <c r="AM499" i="29"/>
  <c r="Y149" i="29"/>
  <c r="AM401" i="29"/>
  <c r="AM140" i="29"/>
  <c r="Y224" i="29"/>
  <c r="AM272" i="29"/>
  <c r="AM308" i="29"/>
  <c r="AM344" i="29"/>
  <c r="AM380" i="29"/>
  <c r="AM416" i="29"/>
  <c r="AM452" i="29"/>
  <c r="AM488" i="29"/>
  <c r="Y117" i="29"/>
  <c r="Y153" i="29"/>
  <c r="AM189" i="29"/>
  <c r="Y449" i="29"/>
  <c r="Y485" i="29"/>
  <c r="Y174" i="29"/>
  <c r="Y210" i="29"/>
  <c r="AM246" i="29"/>
  <c r="Y199" i="29"/>
  <c r="Y259" i="29"/>
  <c r="Y463" i="29"/>
  <c r="Y499" i="29"/>
  <c r="AM149" i="29"/>
  <c r="Y401" i="29"/>
  <c r="Y140" i="29"/>
  <c r="AM224" i="29"/>
  <c r="Y272" i="29"/>
  <c r="Y308" i="29"/>
  <c r="Y344" i="29"/>
  <c r="Y380" i="29"/>
  <c r="Y416" i="29"/>
  <c r="Y452" i="29"/>
  <c r="Y488" i="29"/>
  <c r="AM117" i="29"/>
  <c r="AM153" i="29"/>
  <c r="Y189" i="29"/>
  <c r="Y138" i="29"/>
  <c r="AM258" i="29"/>
  <c r="AM294" i="29"/>
  <c r="AM330" i="29"/>
  <c r="AM366" i="29"/>
  <c r="AM402" i="29"/>
  <c r="AM438" i="29"/>
  <c r="AM474" i="29"/>
  <c r="Y245" i="29"/>
  <c r="AM188" i="29"/>
  <c r="AM271" i="29"/>
  <c r="AM201" i="29"/>
  <c r="Y237" i="29"/>
  <c r="AM273" i="29"/>
  <c r="AM309" i="29"/>
  <c r="AM138" i="29"/>
  <c r="Y258" i="29"/>
  <c r="Y294" i="29"/>
  <c r="Y330" i="29"/>
  <c r="Y366" i="29"/>
  <c r="Y402" i="29"/>
  <c r="Y438" i="29"/>
  <c r="Y474" i="29"/>
  <c r="AM245" i="29"/>
  <c r="Y188" i="29"/>
  <c r="Y271" i="29"/>
  <c r="Y201" i="29"/>
  <c r="AM237" i="29"/>
  <c r="Y273" i="29"/>
  <c r="Y309" i="29"/>
  <c r="AM425" i="29"/>
  <c r="AM461" i="29"/>
  <c r="AM497" i="29"/>
  <c r="AM186" i="29"/>
  <c r="AM222" i="29"/>
  <c r="AM341" i="29"/>
  <c r="AM377" i="29"/>
  <c r="AM283" i="29"/>
  <c r="AM427" i="29"/>
  <c r="AM475" i="29"/>
  <c r="Y152" i="29"/>
  <c r="AM200" i="29"/>
  <c r="Y236" i="29"/>
  <c r="AM284" i="29"/>
  <c r="AM320" i="29"/>
  <c r="AM356" i="29"/>
  <c r="AM392" i="29"/>
  <c r="AM428" i="29"/>
  <c r="AM464" i="29"/>
  <c r="AM500" i="29"/>
  <c r="AM173" i="29"/>
  <c r="AM413" i="29"/>
  <c r="AM129" i="29"/>
  <c r="AM165" i="29"/>
  <c r="Y425" i="29"/>
  <c r="Y461" i="29"/>
  <c r="Y497" i="29"/>
  <c r="Y186" i="29"/>
  <c r="Y222" i="29"/>
  <c r="Y341" i="29"/>
  <c r="Y377" i="29"/>
  <c r="Y283" i="29"/>
  <c r="Y427" i="29"/>
  <c r="Y475" i="29"/>
  <c r="AM152" i="29"/>
  <c r="Y200" i="29"/>
  <c r="AM236" i="29"/>
  <c r="Y284" i="29"/>
  <c r="Y320" i="29"/>
  <c r="Y356" i="29"/>
  <c r="Y392" i="29"/>
  <c r="Y428" i="29"/>
  <c r="Y464" i="29"/>
  <c r="Y500" i="29"/>
  <c r="Y173" i="29"/>
  <c r="Y413" i="29"/>
  <c r="Y129" i="29"/>
  <c r="Y165" i="29"/>
  <c r="Y150" i="29"/>
  <c r="AM270" i="29"/>
  <c r="AM306" i="29"/>
  <c r="AM342" i="29"/>
  <c r="AM378" i="29"/>
  <c r="AM414" i="29"/>
  <c r="AM450" i="29"/>
  <c r="AM486" i="29"/>
  <c r="AM353" i="29"/>
  <c r="AM197" i="29"/>
  <c r="Y164" i="29"/>
  <c r="AM128" i="29"/>
  <c r="AM213" i="29"/>
  <c r="AM249" i="29"/>
  <c r="AM285" i="29"/>
  <c r="AM150" i="29"/>
  <c r="Y270" i="29"/>
  <c r="Y306" i="29"/>
  <c r="Y342" i="29"/>
  <c r="Y378" i="29"/>
  <c r="Y414" i="29"/>
  <c r="Y450" i="29"/>
  <c r="Y486" i="29"/>
  <c r="Y353" i="29"/>
  <c r="Y197" i="29"/>
  <c r="AM164" i="29"/>
  <c r="Y128" i="29"/>
  <c r="Y213" i="29"/>
  <c r="Y249" i="29"/>
  <c r="Y285" i="29"/>
  <c r="AM437" i="29"/>
  <c r="AM473" i="29"/>
  <c r="Y162" i="29"/>
  <c r="AM198" i="29"/>
  <c r="Y234" i="29"/>
  <c r="Y247" i="29"/>
  <c r="AM439" i="29"/>
  <c r="AM451" i="29"/>
  <c r="AM487" i="29"/>
  <c r="AM212" i="29"/>
  <c r="Y248" i="29"/>
  <c r="AM260" i="29"/>
  <c r="AM296" i="29"/>
  <c r="AM332" i="29"/>
  <c r="AM368" i="29"/>
  <c r="AM404" i="29"/>
  <c r="AM440" i="29"/>
  <c r="AM476" i="29"/>
  <c r="AM307" i="29"/>
  <c r="AM141" i="29"/>
  <c r="AM177" i="29"/>
  <c r="Y437" i="29"/>
  <c r="Y473" i="29"/>
  <c r="AM162" i="29"/>
  <c r="Y198" i="29"/>
  <c r="AM234" i="29"/>
  <c r="AM247" i="29"/>
  <c r="Y439" i="29"/>
  <c r="Y451" i="29"/>
  <c r="Y487" i="29"/>
  <c r="Y212" i="29"/>
  <c r="AM248" i="29"/>
  <c r="Y260" i="29"/>
  <c r="Y296" i="29"/>
  <c r="Y332" i="29"/>
  <c r="Y368" i="29"/>
  <c r="Y404" i="29"/>
  <c r="Y440" i="29"/>
  <c r="Y476" i="29"/>
  <c r="Y307" i="29"/>
  <c r="Y141" i="29"/>
  <c r="Y177" i="29"/>
  <c r="AM126" i="29"/>
  <c r="AM282" i="29"/>
  <c r="AM318" i="29"/>
  <c r="AM354" i="29"/>
  <c r="AM390" i="29"/>
  <c r="AM426" i="29"/>
  <c r="AM462" i="29"/>
  <c r="AM498" i="29"/>
  <c r="AM176" i="29"/>
  <c r="Y225" i="29"/>
  <c r="AM261" i="29"/>
  <c r="Y126" i="29"/>
  <c r="AM357" i="29"/>
  <c r="AM393" i="29"/>
  <c r="AM429" i="29"/>
  <c r="AM465" i="29"/>
  <c r="AM501" i="29"/>
  <c r="AM166" i="29"/>
  <c r="AM202" i="29"/>
  <c r="AM250" i="29"/>
  <c r="AM286" i="29"/>
  <c r="AM322" i="29"/>
  <c r="AM358" i="29"/>
  <c r="AM394" i="29"/>
  <c r="AM430" i="29"/>
  <c r="AM466" i="29"/>
  <c r="AM502" i="29"/>
  <c r="AM257" i="29"/>
  <c r="AM187" i="29"/>
  <c r="AM179" i="29"/>
  <c r="Y215" i="29"/>
  <c r="Y263" i="29"/>
  <c r="Y299" i="29"/>
  <c r="Y335" i="29"/>
  <c r="Y371" i="29"/>
  <c r="Y407" i="29"/>
  <c r="Y443" i="29"/>
  <c r="Y479" i="29"/>
  <c r="AM142" i="29"/>
  <c r="Y390" i="29"/>
  <c r="Y357" i="29"/>
  <c r="Y393" i="29"/>
  <c r="Y429" i="29"/>
  <c r="Y465" i="29"/>
  <c r="Y501" i="29"/>
  <c r="Y166" i="29"/>
  <c r="Y202" i="29"/>
  <c r="Y250" i="29"/>
  <c r="Y286" i="29"/>
  <c r="Y322" i="29"/>
  <c r="Y358" i="29"/>
  <c r="Y394" i="29"/>
  <c r="Y430" i="29"/>
  <c r="Y466" i="29"/>
  <c r="Y502" i="29"/>
  <c r="Y257" i="29"/>
  <c r="Y187" i="29"/>
  <c r="Y143" i="29"/>
  <c r="AM227" i="29"/>
  <c r="Y144" i="29"/>
  <c r="AM321" i="29"/>
  <c r="AM269" i="29"/>
  <c r="AM365" i="29"/>
  <c r="AM143" i="29"/>
  <c r="Y227" i="29"/>
  <c r="AM144" i="29"/>
  <c r="Y180" i="29"/>
  <c r="Y426" i="29"/>
  <c r="Y321" i="29"/>
  <c r="AM214" i="29"/>
  <c r="Y269" i="29"/>
  <c r="Y365" i="29"/>
  <c r="Y155" i="29"/>
  <c r="AM191" i="29"/>
  <c r="AM275" i="29"/>
  <c r="AM311" i="29"/>
  <c r="AM347" i="29"/>
  <c r="AM383" i="29"/>
  <c r="AM419" i="29"/>
  <c r="AM455" i="29"/>
  <c r="AM491" i="29"/>
  <c r="AM333" i="29"/>
  <c r="AM369" i="29"/>
  <c r="AM405" i="29"/>
  <c r="AM441" i="29"/>
  <c r="AM477" i="29"/>
  <c r="AM178" i="29"/>
  <c r="Y214" i="29"/>
  <c r="AM262" i="29"/>
  <c r="AM298" i="29"/>
  <c r="AM334" i="29"/>
  <c r="AM370" i="29"/>
  <c r="AM406" i="29"/>
  <c r="AM442" i="29"/>
  <c r="AM478" i="29"/>
  <c r="AM155" i="29"/>
  <c r="Y191" i="29"/>
  <c r="Y275" i="29"/>
  <c r="Y311" i="29"/>
  <c r="Y347" i="29"/>
  <c r="Y383" i="29"/>
  <c r="Y419" i="29"/>
  <c r="Y455" i="29"/>
  <c r="Y491" i="29"/>
  <c r="Y462" i="29"/>
  <c r="Y176" i="29"/>
  <c r="Y261" i="29"/>
  <c r="Y333" i="29"/>
  <c r="Y369" i="29"/>
  <c r="Y405" i="29"/>
  <c r="Y441" i="29"/>
  <c r="Y477" i="29"/>
  <c r="Y178" i="29"/>
  <c r="Y262" i="29"/>
  <c r="Y298" i="29"/>
  <c r="Y334" i="29"/>
  <c r="Y370" i="29"/>
  <c r="Y406" i="29"/>
  <c r="Y442" i="29"/>
  <c r="Y478" i="29"/>
  <c r="AM331" i="29"/>
  <c r="Y239" i="29"/>
  <c r="AM120" i="29"/>
  <c r="Y156" i="29"/>
  <c r="Y226" i="29"/>
  <c r="AM329" i="29"/>
  <c r="Y331" i="29"/>
  <c r="AM239" i="29"/>
  <c r="Y120" i="29"/>
  <c r="AM156" i="29"/>
  <c r="Y282" i="29"/>
  <c r="Y498" i="29"/>
  <c r="AM225" i="29"/>
  <c r="AM297" i="29"/>
  <c r="AM226" i="29"/>
  <c r="Y329" i="29"/>
  <c r="AM119" i="29"/>
  <c r="AM167" i="29"/>
  <c r="AM203" i="29"/>
  <c r="AM287" i="29"/>
  <c r="AM323" i="29"/>
  <c r="AM359" i="29"/>
  <c r="AM395" i="29"/>
  <c r="AM431" i="29"/>
  <c r="AM467" i="29"/>
  <c r="AM503" i="29"/>
  <c r="AM221" i="29"/>
  <c r="Y297" i="29"/>
  <c r="AM345" i="29"/>
  <c r="AM381" i="29"/>
  <c r="AM417" i="29"/>
  <c r="AM453" i="29"/>
  <c r="AM489" i="29"/>
  <c r="Y154" i="29"/>
  <c r="AM190" i="29"/>
  <c r="AM274" i="29"/>
  <c r="AM310" i="29"/>
  <c r="AM346" i="29"/>
  <c r="AM382" i="29"/>
  <c r="AM418" i="29"/>
  <c r="AM454" i="29"/>
  <c r="AM490" i="29"/>
  <c r="AM293" i="29"/>
  <c r="Y119" i="29"/>
  <c r="Y167" i="29"/>
  <c r="Y203" i="29"/>
  <c r="Y287" i="29"/>
  <c r="Y323" i="29"/>
  <c r="Y359" i="29"/>
  <c r="Y395" i="29"/>
  <c r="Y431" i="29"/>
  <c r="Y467" i="29"/>
  <c r="Y503" i="29"/>
  <c r="Y221" i="29"/>
  <c r="Y318" i="29"/>
  <c r="Y345" i="29"/>
  <c r="Y381" i="29"/>
  <c r="Y417" i="29"/>
  <c r="Y453" i="29"/>
  <c r="Y489" i="29"/>
  <c r="AM154" i="29"/>
  <c r="Y190" i="29"/>
  <c r="Y274" i="29"/>
  <c r="Y310" i="29"/>
  <c r="Y346" i="29"/>
  <c r="Y382" i="29"/>
  <c r="Y418" i="29"/>
  <c r="Y454" i="29"/>
  <c r="Y490" i="29"/>
  <c r="Y293" i="29"/>
  <c r="Y131" i="29"/>
  <c r="Y251" i="29"/>
  <c r="Y132" i="29"/>
  <c r="AM168" i="29"/>
  <c r="AM238" i="29"/>
  <c r="AM185" i="29"/>
  <c r="AM131" i="29"/>
  <c r="AM251" i="29"/>
  <c r="AM132" i="29"/>
  <c r="Y168" i="29"/>
  <c r="AM204" i="29"/>
  <c r="AM355" i="29"/>
  <c r="AM121" i="29"/>
  <c r="AM205" i="29"/>
  <c r="Y289" i="29"/>
  <c r="Y325" i="29"/>
  <c r="Y361" i="29"/>
  <c r="Y397" i="29"/>
  <c r="Y433" i="29"/>
  <c r="Y469" i="29"/>
  <c r="Y122" i="29"/>
  <c r="AM206" i="29"/>
  <c r="AM242" i="29"/>
  <c r="AM130" i="29"/>
  <c r="AM123" i="29"/>
  <c r="AM407" i="29"/>
  <c r="Y204" i="29"/>
  <c r="Y355" i="29"/>
  <c r="Y121" i="29"/>
  <c r="Y205" i="29"/>
  <c r="Y253" i="29"/>
  <c r="AM170" i="29"/>
  <c r="Y206" i="29"/>
  <c r="Y242" i="29"/>
  <c r="Y130" i="29"/>
  <c r="Y354" i="29"/>
  <c r="Y252" i="29"/>
  <c r="AM288" i="29"/>
  <c r="AM324" i="29"/>
  <c r="AM360" i="29"/>
  <c r="AM396" i="29"/>
  <c r="AM432" i="29"/>
  <c r="AM468" i="29"/>
  <c r="AM389" i="29"/>
  <c r="AM403" i="29"/>
  <c r="AM169" i="29"/>
  <c r="AM253" i="29"/>
  <c r="Y170" i="29"/>
  <c r="AM290" i="29"/>
  <c r="AM326" i="29"/>
  <c r="AM362" i="29"/>
  <c r="AM398" i="29"/>
  <c r="AM434" i="29"/>
  <c r="AM470" i="29"/>
  <c r="AM367" i="29"/>
  <c r="Y179" i="29"/>
  <c r="AM443" i="29"/>
  <c r="AM252" i="29"/>
  <c r="Y288" i="29"/>
  <c r="Y324" i="29"/>
  <c r="Y360" i="29"/>
  <c r="Y396" i="29"/>
  <c r="Y432" i="29"/>
  <c r="Y468" i="29"/>
  <c r="Y389" i="29"/>
  <c r="Y403" i="29"/>
  <c r="Y169" i="29"/>
  <c r="AM217" i="29"/>
  <c r="AM265" i="29"/>
  <c r="AM301" i="29"/>
  <c r="AM337" i="29"/>
  <c r="AM373" i="29"/>
  <c r="AM409" i="29"/>
  <c r="AM445" i="29"/>
  <c r="AM481" i="29"/>
  <c r="AM134" i="29"/>
  <c r="Y290" i="29"/>
  <c r="Y326" i="29"/>
  <c r="Y362" i="29"/>
  <c r="Y398" i="29"/>
  <c r="Y434" i="29"/>
  <c r="Y470" i="29"/>
  <c r="Y367" i="29"/>
  <c r="Y185" i="29"/>
  <c r="AM216" i="29"/>
  <c r="AM211" i="29"/>
  <c r="AM133" i="29"/>
  <c r="AM181" i="29"/>
  <c r="Y217" i="29"/>
  <c r="Y265" i="29"/>
  <c r="Y301" i="29"/>
  <c r="Y337" i="29"/>
  <c r="Y373" i="29"/>
  <c r="Y409" i="29"/>
  <c r="Y445" i="29"/>
  <c r="Y481" i="29"/>
  <c r="Y134" i="29"/>
  <c r="AM218" i="29"/>
  <c r="AM254" i="29"/>
  <c r="AM233" i="29"/>
  <c r="AM139" i="29"/>
  <c r="AM379" i="29"/>
  <c r="AM415" i="29"/>
  <c r="Y238" i="29"/>
  <c r="AM263" i="29"/>
  <c r="AM479" i="29"/>
  <c r="Y216" i="29"/>
  <c r="Y211" i="29"/>
  <c r="Y133" i="29"/>
  <c r="Y181" i="29"/>
  <c r="AM182" i="29"/>
  <c r="Y218" i="29"/>
  <c r="Y254" i="29"/>
  <c r="Y233" i="29"/>
  <c r="Y139" i="29"/>
  <c r="Y379" i="29"/>
  <c r="Y415" i="29"/>
  <c r="Y228" i="29"/>
  <c r="AM264" i="29"/>
  <c r="AM300" i="29"/>
  <c r="AM336" i="29"/>
  <c r="AM372" i="29"/>
  <c r="AM408" i="29"/>
  <c r="AM444" i="29"/>
  <c r="AM480" i="29"/>
  <c r="Y223" i="29"/>
  <c r="Y182" i="29"/>
  <c r="AM266" i="29"/>
  <c r="AM302" i="29"/>
  <c r="AM338" i="29"/>
  <c r="AM374" i="29"/>
  <c r="AM410" i="29"/>
  <c r="AM446" i="29"/>
  <c r="AM482" i="29"/>
  <c r="Y161" i="29"/>
  <c r="Y151" i="29"/>
  <c r="AM319" i="29"/>
  <c r="AM299" i="29"/>
  <c r="AM228" i="29"/>
  <c r="Y264" i="29"/>
  <c r="Y300" i="29"/>
  <c r="Y336" i="29"/>
  <c r="Y372" i="29"/>
  <c r="Y408" i="29"/>
  <c r="Y444" i="29"/>
  <c r="Y480" i="29"/>
  <c r="AM223" i="29"/>
  <c r="AM229" i="29"/>
  <c r="AM277" i="29"/>
  <c r="AM313" i="29"/>
  <c r="AM349" i="29"/>
  <c r="AM385" i="29"/>
  <c r="AM421" i="29"/>
  <c r="AM457" i="29"/>
  <c r="AM493" i="29"/>
  <c r="Y146" i="29"/>
  <c r="Y266" i="29"/>
  <c r="Y302" i="29"/>
  <c r="Y338" i="29"/>
  <c r="Y374" i="29"/>
  <c r="Y410" i="29"/>
  <c r="Y446" i="29"/>
  <c r="Y482" i="29"/>
  <c r="AM161" i="29"/>
  <c r="AM151" i="29"/>
  <c r="Y319" i="29"/>
  <c r="Y142" i="29"/>
  <c r="AM192" i="29"/>
  <c r="Y235" i="29"/>
  <c r="Y145" i="29"/>
  <c r="AM193" i="29"/>
  <c r="Y229" i="29"/>
  <c r="Y277" i="29"/>
  <c r="Y313" i="29"/>
  <c r="Y349" i="29"/>
  <c r="Y385" i="29"/>
  <c r="Y421" i="29"/>
  <c r="Y457" i="29"/>
  <c r="Y493" i="29"/>
  <c r="AM146" i="29"/>
  <c r="AM230" i="29"/>
  <c r="Y163" i="29"/>
  <c r="AM335" i="29"/>
  <c r="AM180" i="29"/>
  <c r="Y192" i="29"/>
  <c r="AM235" i="29"/>
  <c r="AM145" i="29"/>
  <c r="Y193" i="29"/>
  <c r="AM241" i="29"/>
  <c r="AM125" i="29"/>
  <c r="Y158" i="29"/>
  <c r="AM194" i="29"/>
  <c r="Y230" i="29"/>
  <c r="AM163" i="29"/>
  <c r="Y240" i="29"/>
  <c r="AM276" i="29"/>
  <c r="Y312" i="29"/>
  <c r="AM348" i="29"/>
  <c r="AM384" i="29"/>
  <c r="AM420" i="29"/>
  <c r="AM456" i="29"/>
  <c r="AM492" i="29"/>
  <c r="AM127" i="29"/>
  <c r="AM391" i="29"/>
  <c r="Y157" i="29"/>
  <c r="Y241" i="29"/>
  <c r="Y125" i="29"/>
  <c r="AM158" i="29"/>
  <c r="Y194" i="29"/>
  <c r="AM278" i="29"/>
  <c r="AM314" i="29"/>
  <c r="AM350" i="29"/>
  <c r="AM386" i="29"/>
  <c r="AM422" i="29"/>
  <c r="AM458" i="29"/>
  <c r="AM494" i="29"/>
  <c r="AM175" i="29"/>
  <c r="AM343" i="29"/>
  <c r="AM371" i="29"/>
  <c r="AM433" i="29"/>
  <c r="Y243" i="29"/>
  <c r="Y291" i="29"/>
  <c r="Y327" i="29"/>
  <c r="AM363" i="29"/>
  <c r="Y399" i="29"/>
  <c r="Y435" i="29"/>
  <c r="Y471" i="29"/>
  <c r="AM305" i="29"/>
  <c r="Y136" i="29"/>
  <c r="AM172" i="29"/>
  <c r="AM208" i="29"/>
  <c r="Y244" i="29"/>
  <c r="Y159" i="29"/>
  <c r="Y278" i="29"/>
  <c r="AM243" i="29"/>
  <c r="AM327" i="29"/>
  <c r="Y420" i="29"/>
  <c r="Y314" i="29"/>
  <c r="Y123" i="29"/>
  <c r="AM207" i="29"/>
  <c r="Y305" i="29"/>
  <c r="AM136" i="29"/>
  <c r="Y172" i="29"/>
  <c r="Y208" i="29"/>
  <c r="AM244" i="29"/>
  <c r="Y384" i="29"/>
  <c r="AM471" i="29"/>
  <c r="AM469" i="29"/>
  <c r="Y135" i="29"/>
  <c r="AM171" i="29"/>
  <c r="Y207" i="29"/>
  <c r="AM317" i="29"/>
  <c r="AM256" i="29"/>
  <c r="AM292" i="29"/>
  <c r="AM328" i="29"/>
  <c r="AM364" i="29"/>
  <c r="AM400" i="29"/>
  <c r="AM436" i="29"/>
  <c r="AM472" i="29"/>
  <c r="AM157" i="29"/>
  <c r="AM137" i="29"/>
  <c r="AM388" i="29"/>
  <c r="Y494" i="29"/>
  <c r="Y363" i="29"/>
  <c r="Y280" i="29"/>
  <c r="Y352" i="29"/>
  <c r="Y424" i="29"/>
  <c r="Y456" i="29"/>
  <c r="Y350" i="29"/>
  <c r="AM135" i="29"/>
  <c r="Y171" i="29"/>
  <c r="Y219" i="29"/>
  <c r="AM267" i="29"/>
  <c r="AM303" i="29"/>
  <c r="AM339" i="29"/>
  <c r="AM375" i="29"/>
  <c r="AM411" i="29"/>
  <c r="AM447" i="29"/>
  <c r="AM483" i="29"/>
  <c r="Y317" i="29"/>
  <c r="Y256" i="29"/>
  <c r="Y292" i="29"/>
  <c r="Y328" i="29"/>
  <c r="Y364" i="29"/>
  <c r="Y400" i="29"/>
  <c r="Y436" i="29"/>
  <c r="Y472" i="29"/>
  <c r="AM280" i="29"/>
  <c r="AM255" i="29"/>
  <c r="AM289" i="29"/>
  <c r="AM122" i="29"/>
  <c r="AM219" i="29"/>
  <c r="Y267" i="29"/>
  <c r="Y303" i="29"/>
  <c r="Y339" i="29"/>
  <c r="Y375" i="29"/>
  <c r="Y411" i="29"/>
  <c r="Y447" i="29"/>
  <c r="Y483" i="29"/>
  <c r="Y118" i="29"/>
  <c r="Y148" i="29"/>
  <c r="AM184" i="29"/>
  <c r="AM220" i="29"/>
  <c r="AM460" i="29"/>
  <c r="AM159" i="29"/>
  <c r="AM240" i="29"/>
  <c r="Y276" i="29"/>
  <c r="Y492" i="29"/>
  <c r="Y391" i="29"/>
  <c r="Y386" i="29"/>
  <c r="Y343" i="29"/>
  <c r="AM118" i="29"/>
  <c r="AM148" i="29"/>
  <c r="Y184" i="29"/>
  <c r="Y220" i="29"/>
  <c r="AM316" i="29"/>
  <c r="AM399" i="29"/>
  <c r="Y388" i="29"/>
  <c r="Y460" i="29"/>
  <c r="AM325" i="29"/>
  <c r="Y175" i="29"/>
  <c r="Y147" i="29"/>
  <c r="AM183" i="29"/>
  <c r="AM295" i="29"/>
  <c r="AM268" i="29"/>
  <c r="AM304" i="29"/>
  <c r="AM340" i="29"/>
  <c r="AM376" i="29"/>
  <c r="AM412" i="29"/>
  <c r="AM448" i="29"/>
  <c r="AM484" i="29"/>
  <c r="AM195" i="29"/>
  <c r="Y496" i="29"/>
  <c r="AM312" i="29"/>
  <c r="Y422" i="29"/>
  <c r="AM147" i="29"/>
  <c r="Y183" i="29"/>
  <c r="Y231" i="29"/>
  <c r="AM279" i="29"/>
  <c r="AM315" i="29"/>
  <c r="AM351" i="29"/>
  <c r="AM387" i="29"/>
  <c r="AM423" i="29"/>
  <c r="AM459" i="29"/>
  <c r="AM495" i="29"/>
  <c r="Y295" i="29"/>
  <c r="Y268" i="29"/>
  <c r="Y304" i="29"/>
  <c r="Y340" i="29"/>
  <c r="Y376" i="29"/>
  <c r="Y412" i="29"/>
  <c r="Y448" i="29"/>
  <c r="Y484" i="29"/>
  <c r="Y195" i="29"/>
  <c r="Y127" i="29"/>
  <c r="AM361" i="29"/>
  <c r="AM231" i="29"/>
  <c r="Y279" i="29"/>
  <c r="Y315" i="29"/>
  <c r="Y351" i="29"/>
  <c r="Y387" i="29"/>
  <c r="Y423" i="29"/>
  <c r="Y459" i="29"/>
  <c r="Y495" i="29"/>
  <c r="AM281" i="29"/>
  <c r="AM124" i="29"/>
  <c r="Y160" i="29"/>
  <c r="AM196" i="29"/>
  <c r="Y232" i="29"/>
  <c r="AM397" i="29"/>
  <c r="AM352" i="29"/>
  <c r="AM424" i="29"/>
  <c r="AM496" i="29"/>
  <c r="AM291" i="29"/>
  <c r="Y316" i="29"/>
  <c r="Y255" i="29"/>
  <c r="AM215" i="29"/>
  <c r="Y348" i="29"/>
  <c r="Y458" i="29"/>
  <c r="Y137" i="29"/>
  <c r="AM209" i="29"/>
  <c r="Y281" i="29"/>
  <c r="Y124" i="29"/>
  <c r="AM160" i="29"/>
  <c r="Y196" i="29"/>
  <c r="AM232" i="29"/>
  <c r="Y209" i="29"/>
  <c r="AM435" i="29"/>
  <c r="AJ19" i="29"/>
  <c r="AJ38" i="29"/>
  <c r="V39" i="29"/>
  <c r="AJ100" i="29"/>
  <c r="AJ89" i="29"/>
  <c r="AJ6" i="29"/>
  <c r="V43" i="29"/>
  <c r="AJ55" i="29"/>
  <c r="AJ26" i="29"/>
  <c r="AJ32" i="29"/>
  <c r="V104" i="29"/>
  <c r="V62" i="29"/>
  <c r="AJ65" i="29"/>
  <c r="AJ46" i="29"/>
  <c r="AJ22" i="29"/>
  <c r="V38" i="29"/>
  <c r="V2" i="29"/>
  <c r="AJ39" i="29"/>
  <c r="V112" i="29"/>
  <c r="V90" i="29"/>
  <c r="AJ43" i="29"/>
  <c r="V55" i="29"/>
  <c r="AJ91" i="29"/>
  <c r="V103" i="29"/>
  <c r="V20" i="29"/>
  <c r="AJ2" i="29"/>
  <c r="V51" i="29"/>
  <c r="AJ87" i="29"/>
  <c r="AJ76" i="29"/>
  <c r="AJ112" i="29"/>
  <c r="AJ90" i="29"/>
  <c r="V91" i="29"/>
  <c r="AJ103" i="29"/>
  <c r="V72" i="29"/>
  <c r="V116" i="29"/>
  <c r="V50" i="29"/>
  <c r="V77" i="29"/>
  <c r="AJ8" i="29"/>
  <c r="V74" i="29"/>
  <c r="V25" i="29"/>
  <c r="AJ51" i="29"/>
  <c r="V87" i="29"/>
  <c r="V76" i="29"/>
  <c r="V4" i="29"/>
  <c r="V101" i="29"/>
  <c r="V60" i="29"/>
  <c r="V115" i="29"/>
  <c r="AJ62" i="29"/>
  <c r="AJ52" i="29"/>
  <c r="AJ20" i="29"/>
  <c r="AJ10" i="29"/>
  <c r="AJ25" i="29"/>
  <c r="V99" i="29"/>
  <c r="AJ4" i="29"/>
  <c r="V16" i="29"/>
  <c r="AJ101" i="29"/>
  <c r="V46" i="29"/>
  <c r="AJ115" i="29"/>
  <c r="AJ44" i="29"/>
  <c r="AJ56" i="29"/>
  <c r="AJ68" i="29"/>
  <c r="V93" i="29"/>
  <c r="AJ74" i="29"/>
  <c r="AJ7" i="29"/>
  <c r="AJ23" i="29"/>
  <c r="V21" i="29"/>
  <c r="AJ99" i="29"/>
  <c r="AJ16" i="29"/>
  <c r="V29" i="29"/>
  <c r="V113" i="29"/>
  <c r="AJ66" i="29"/>
  <c r="V102" i="29"/>
  <c r="V44" i="29"/>
  <c r="V56" i="29"/>
  <c r="V68" i="29"/>
  <c r="V14" i="29"/>
  <c r="AJ77" i="29"/>
  <c r="AJ57" i="29"/>
  <c r="V105" i="29"/>
  <c r="AJ33" i="29"/>
  <c r="AJ63" i="29"/>
  <c r="V111" i="29"/>
  <c r="AJ29" i="29"/>
  <c r="AJ113" i="29"/>
  <c r="V17" i="29"/>
  <c r="V30" i="29"/>
  <c r="AJ54" i="29"/>
  <c r="V66" i="29"/>
  <c r="AJ102" i="29"/>
  <c r="V12" i="29"/>
  <c r="V80" i="29"/>
  <c r="AJ59" i="29"/>
  <c r="V59" i="29"/>
  <c r="V61" i="29"/>
  <c r="V63" i="29"/>
  <c r="AJ111" i="29"/>
  <c r="V7" i="29"/>
  <c r="V53" i="29"/>
  <c r="AJ17" i="29"/>
  <c r="AJ30" i="29"/>
  <c r="V54" i="29"/>
  <c r="V114" i="29"/>
  <c r="AJ12" i="29"/>
  <c r="AJ80" i="29"/>
  <c r="V45" i="29"/>
  <c r="AJ60" i="29"/>
  <c r="AJ97" i="29"/>
  <c r="V49" i="29"/>
  <c r="AJ96" i="29"/>
  <c r="AJ27" i="29"/>
  <c r="AJ75" i="29"/>
  <c r="AJ98" i="29"/>
  <c r="AJ28" i="29"/>
  <c r="AJ40" i="29"/>
  <c r="AJ64" i="29"/>
  <c r="V78" i="29"/>
  <c r="AJ85" i="29"/>
  <c r="AJ67" i="29"/>
  <c r="V79" i="29"/>
  <c r="V92" i="29"/>
  <c r="AJ86" i="29"/>
  <c r="V81" i="29"/>
  <c r="AJ14" i="29"/>
  <c r="AJ49" i="29"/>
  <c r="V22" i="29"/>
  <c r="V64" i="29"/>
  <c r="AJ53" i="29"/>
  <c r="V65" i="29"/>
  <c r="AJ69" i="29"/>
  <c r="AJ93" i="29"/>
  <c r="AJ105" i="29"/>
  <c r="V106" i="29"/>
  <c r="AJ95" i="29"/>
  <c r="V10" i="29"/>
  <c r="AJ109" i="29"/>
  <c r="V40" i="29"/>
  <c r="AJ73" i="29"/>
  <c r="V42" i="29"/>
  <c r="AJ31" i="29"/>
  <c r="V67" i="29"/>
  <c r="AJ92" i="29"/>
  <c r="V69" i="29"/>
  <c r="V108" i="29"/>
  <c r="AJ70" i="29"/>
  <c r="AJ106" i="29"/>
  <c r="V107" i="29"/>
  <c r="V36" i="29"/>
  <c r="V18" i="29"/>
  <c r="AJ104" i="29"/>
  <c r="AJ5" i="29"/>
  <c r="V58" i="29"/>
  <c r="AJ48" i="29"/>
  <c r="V88" i="29"/>
  <c r="V13" i="29"/>
  <c r="AJ9" i="29"/>
  <c r="AJ42" i="29"/>
  <c r="V31" i="29"/>
  <c r="AJ50" i="29"/>
  <c r="AJ108" i="29"/>
  <c r="AJ34" i="29"/>
  <c r="V70" i="29"/>
  <c r="AJ107" i="29"/>
  <c r="V19" i="29"/>
  <c r="AJ15" i="29"/>
  <c r="V110" i="29"/>
  <c r="AJ36" i="29"/>
  <c r="V9" i="29"/>
  <c r="V52" i="29"/>
  <c r="AJ110" i="29"/>
  <c r="V48" i="29"/>
  <c r="V28" i="29"/>
  <c r="V57" i="29"/>
  <c r="V34" i="29"/>
  <c r="V73" i="29"/>
  <c r="V37" i="29"/>
  <c r="AJ71" i="29"/>
  <c r="AJ88" i="29"/>
  <c r="V94" i="29"/>
  <c r="AJ72" i="29"/>
  <c r="AJ81" i="29"/>
  <c r="V96" i="29"/>
  <c r="V26" i="29"/>
  <c r="V97" i="29"/>
  <c r="V82" i="29"/>
  <c r="AJ37" i="29"/>
  <c r="V71" i="29"/>
  <c r="V47" i="29"/>
  <c r="V98" i="29"/>
  <c r="V95" i="29"/>
  <c r="AJ21" i="29"/>
  <c r="V6" i="29"/>
  <c r="AJ116" i="29"/>
  <c r="V84" i="29"/>
  <c r="AJ82" i="29"/>
  <c r="V23" i="29"/>
  <c r="AJ35" i="29"/>
  <c r="V27" i="29"/>
  <c r="V35" i="29"/>
  <c r="AJ94" i="29"/>
  <c r="V75" i="29"/>
  <c r="AJ114" i="29"/>
  <c r="V86" i="29"/>
  <c r="V11" i="29"/>
  <c r="AJ84" i="29"/>
  <c r="AJ13" i="29"/>
  <c r="AJ61" i="29"/>
  <c r="V100" i="29"/>
  <c r="V41" i="29"/>
  <c r="V8" i="29"/>
  <c r="V33" i="29"/>
  <c r="AJ11" i="29"/>
  <c r="AJ18" i="29"/>
  <c r="AJ83" i="29"/>
  <c r="AJ47" i="29"/>
  <c r="V15" i="29"/>
  <c r="AJ41" i="29"/>
  <c r="AJ78" i="29"/>
  <c r="V85" i="29"/>
  <c r="AJ79" i="29"/>
  <c r="V32" i="29"/>
  <c r="AJ45" i="29"/>
  <c r="V5" i="29"/>
  <c r="AJ58" i="29"/>
  <c r="V109" i="29"/>
  <c r="V83" i="29"/>
  <c r="V89" i="29"/>
  <c r="AJ345" i="29"/>
  <c r="V118" i="29"/>
  <c r="V154" i="29"/>
  <c r="AJ274" i="29"/>
  <c r="AJ310" i="29"/>
  <c r="AJ346" i="29"/>
  <c r="AJ382" i="29"/>
  <c r="AJ418" i="29"/>
  <c r="AJ454" i="29"/>
  <c r="AJ490" i="29"/>
  <c r="AJ369" i="29"/>
  <c r="AJ168" i="29"/>
  <c r="V251" i="29"/>
  <c r="AJ217" i="29"/>
  <c r="V253" i="29"/>
  <c r="AJ289" i="29"/>
  <c r="V345" i="29"/>
  <c r="AJ118" i="29"/>
  <c r="AJ154" i="29"/>
  <c r="V274" i="29"/>
  <c r="V310" i="29"/>
  <c r="V346" i="29"/>
  <c r="V382" i="29"/>
  <c r="V418" i="29"/>
  <c r="V454" i="29"/>
  <c r="V490" i="29"/>
  <c r="V369" i="29"/>
  <c r="V168" i="29"/>
  <c r="AJ251" i="29"/>
  <c r="V217" i="29"/>
  <c r="AJ253" i="29"/>
  <c r="V289" i="29"/>
  <c r="AJ441" i="29"/>
  <c r="AJ477" i="29"/>
  <c r="AJ166" i="29"/>
  <c r="AJ202" i="29"/>
  <c r="AJ238" i="29"/>
  <c r="AJ285" i="29"/>
  <c r="AJ405" i="29"/>
  <c r="AJ275" i="29"/>
  <c r="AJ335" i="29"/>
  <c r="AJ443" i="29"/>
  <c r="AJ455" i="29"/>
  <c r="AJ491" i="29"/>
  <c r="V132" i="29"/>
  <c r="AJ216" i="29"/>
  <c r="V252" i="29"/>
  <c r="AJ264" i="29"/>
  <c r="AJ300" i="29"/>
  <c r="AJ336" i="29"/>
  <c r="AJ372" i="29"/>
  <c r="AJ408" i="29"/>
  <c r="AJ444" i="29"/>
  <c r="AJ480" i="29"/>
  <c r="AJ165" i="29"/>
  <c r="V145" i="29"/>
  <c r="AJ181" i="29"/>
  <c r="V441" i="29"/>
  <c r="V477" i="29"/>
  <c r="V166" i="29"/>
  <c r="V202" i="29"/>
  <c r="V238" i="29"/>
  <c r="V285" i="29"/>
  <c r="V405" i="29"/>
  <c r="V275" i="29"/>
  <c r="V335" i="29"/>
  <c r="V443" i="29"/>
  <c r="V455" i="29"/>
  <c r="V491" i="29"/>
  <c r="AJ132" i="29"/>
  <c r="V216" i="29"/>
  <c r="AJ252" i="29"/>
  <c r="V264" i="29"/>
  <c r="V300" i="29"/>
  <c r="V336" i="29"/>
  <c r="V372" i="29"/>
  <c r="V408" i="29"/>
  <c r="V444" i="29"/>
  <c r="V480" i="29"/>
  <c r="V165" i="29"/>
  <c r="AJ145" i="29"/>
  <c r="V181" i="29"/>
  <c r="AJ141" i="29"/>
  <c r="AJ321" i="29"/>
  <c r="AJ130" i="29"/>
  <c r="AJ286" i="29"/>
  <c r="AJ322" i="29"/>
  <c r="AJ358" i="29"/>
  <c r="AJ394" i="29"/>
  <c r="AJ430" i="29"/>
  <c r="AJ466" i="29"/>
  <c r="AJ502" i="29"/>
  <c r="AJ417" i="29"/>
  <c r="AJ249" i="29"/>
  <c r="AJ180" i="29"/>
  <c r="AJ383" i="29"/>
  <c r="AJ229" i="29"/>
  <c r="AJ265" i="29"/>
  <c r="AJ301" i="29"/>
  <c r="V141" i="29"/>
  <c r="V321" i="29"/>
  <c r="V130" i="29"/>
  <c r="V286" i="29"/>
  <c r="V322" i="29"/>
  <c r="V358" i="29"/>
  <c r="V394" i="29"/>
  <c r="V430" i="29"/>
  <c r="V466" i="29"/>
  <c r="V502" i="29"/>
  <c r="V417" i="29"/>
  <c r="V249" i="29"/>
  <c r="V180" i="29"/>
  <c r="V383" i="29"/>
  <c r="V229" i="29"/>
  <c r="V265" i="29"/>
  <c r="V301" i="29"/>
  <c r="AJ453" i="29"/>
  <c r="AJ489" i="29"/>
  <c r="AJ178" i="29"/>
  <c r="AJ214" i="29"/>
  <c r="AJ250" i="29"/>
  <c r="V239" i="29"/>
  <c r="AJ467" i="29"/>
  <c r="AJ503" i="29"/>
  <c r="AJ273" i="29"/>
  <c r="V144" i="29"/>
  <c r="V228" i="29"/>
  <c r="AJ276" i="29"/>
  <c r="AJ312" i="29"/>
  <c r="AJ348" i="29"/>
  <c r="AJ384" i="29"/>
  <c r="AJ420" i="29"/>
  <c r="AJ456" i="29"/>
  <c r="AJ492" i="29"/>
  <c r="AJ299" i="29"/>
  <c r="AJ121" i="29"/>
  <c r="V157" i="29"/>
  <c r="AJ193" i="29"/>
  <c r="V453" i="29"/>
  <c r="V489" i="29"/>
  <c r="V178" i="29"/>
  <c r="V214" i="29"/>
  <c r="V250" i="29"/>
  <c r="AJ239" i="29"/>
  <c r="V467" i="29"/>
  <c r="V503" i="29"/>
  <c r="V273" i="29"/>
  <c r="AJ144" i="29"/>
  <c r="AJ228" i="29"/>
  <c r="V276" i="29"/>
  <c r="V312" i="29"/>
  <c r="V348" i="29"/>
  <c r="V384" i="29"/>
  <c r="V420" i="29"/>
  <c r="V456" i="29"/>
  <c r="V492" i="29"/>
  <c r="V299" i="29"/>
  <c r="V121" i="29"/>
  <c r="AJ157" i="29"/>
  <c r="V193" i="29"/>
  <c r="V142" i="29"/>
  <c r="AJ262" i="29"/>
  <c r="AJ298" i="29"/>
  <c r="AJ334" i="29"/>
  <c r="AJ370" i="29"/>
  <c r="AJ406" i="29"/>
  <c r="AJ442" i="29"/>
  <c r="AJ478" i="29"/>
  <c r="AJ129" i="29"/>
  <c r="AJ192" i="29"/>
  <c r="AJ205" i="29"/>
  <c r="AJ241" i="29"/>
  <c r="AJ277" i="29"/>
  <c r="AJ313" i="29"/>
  <c r="AJ142" i="29"/>
  <c r="V262" i="29"/>
  <c r="V298" i="29"/>
  <c r="V334" i="29"/>
  <c r="V370" i="29"/>
  <c r="V406" i="29"/>
  <c r="V442" i="29"/>
  <c r="V478" i="29"/>
  <c r="V129" i="29"/>
  <c r="V192" i="29"/>
  <c r="V205" i="29"/>
  <c r="V241" i="29"/>
  <c r="V277" i="29"/>
  <c r="V313" i="29"/>
  <c r="AJ381" i="29"/>
  <c r="AJ429" i="29"/>
  <c r="AJ465" i="29"/>
  <c r="AJ501" i="29"/>
  <c r="AJ190" i="29"/>
  <c r="V226" i="29"/>
  <c r="AJ311" i="29"/>
  <c r="AJ431" i="29"/>
  <c r="AJ479" i="29"/>
  <c r="V156" i="29"/>
  <c r="AJ204" i="29"/>
  <c r="V240" i="29"/>
  <c r="AJ288" i="29"/>
  <c r="AJ324" i="29"/>
  <c r="AJ360" i="29"/>
  <c r="AJ396" i="29"/>
  <c r="AJ432" i="29"/>
  <c r="AJ468" i="29"/>
  <c r="AJ133" i="29"/>
  <c r="AJ169" i="29"/>
  <c r="V381" i="29"/>
  <c r="V431" i="29"/>
  <c r="V360" i="29"/>
  <c r="AJ230" i="29"/>
  <c r="AJ309" i="29"/>
  <c r="AJ357" i="29"/>
  <c r="AJ393" i="29"/>
  <c r="V359" i="29"/>
  <c r="V134" i="29"/>
  <c r="V243" i="29"/>
  <c r="AJ153" i="29"/>
  <c r="V124" i="29"/>
  <c r="AJ160" i="29"/>
  <c r="V429" i="29"/>
  <c r="V133" i="29"/>
  <c r="V230" i="29"/>
  <c r="V309" i="29"/>
  <c r="V357" i="29"/>
  <c r="V393" i="29"/>
  <c r="AJ123" i="29"/>
  <c r="AJ171" i="29"/>
  <c r="AJ207" i="29"/>
  <c r="AJ291" i="29"/>
  <c r="AJ327" i="29"/>
  <c r="AJ363" i="29"/>
  <c r="AJ399" i="29"/>
  <c r="AJ435" i="29"/>
  <c r="AJ471" i="29"/>
  <c r="AJ189" i="29"/>
  <c r="V131" i="29"/>
  <c r="AJ263" i="29"/>
  <c r="V396" i="29"/>
  <c r="AJ349" i="29"/>
  <c r="AJ385" i="29"/>
  <c r="AJ421" i="29"/>
  <c r="AJ457" i="29"/>
  <c r="AJ493" i="29"/>
  <c r="V158" i="29"/>
  <c r="AJ194" i="29"/>
  <c r="AJ278" i="29"/>
  <c r="AJ314" i="29"/>
  <c r="AJ350" i="29"/>
  <c r="AJ386" i="29"/>
  <c r="AJ422" i="29"/>
  <c r="AJ458" i="29"/>
  <c r="AJ494" i="29"/>
  <c r="V123" i="29"/>
  <c r="V171" i="29"/>
  <c r="V207" i="29"/>
  <c r="V291" i="29"/>
  <c r="V327" i="29"/>
  <c r="V363" i="29"/>
  <c r="V399" i="29"/>
  <c r="V435" i="29"/>
  <c r="V471" i="29"/>
  <c r="V189" i="29"/>
  <c r="AJ131" i="29"/>
  <c r="V263" i="29"/>
  <c r="V465" i="29"/>
  <c r="AJ156" i="29"/>
  <c r="AJ240" i="29"/>
  <c r="V349" i="29"/>
  <c r="V385" i="29"/>
  <c r="V421" i="29"/>
  <c r="V457" i="29"/>
  <c r="V493" i="29"/>
  <c r="AJ158" i="29"/>
  <c r="V194" i="29"/>
  <c r="V278" i="29"/>
  <c r="V314" i="29"/>
  <c r="V350" i="29"/>
  <c r="V386" i="29"/>
  <c r="V422" i="29"/>
  <c r="V458" i="29"/>
  <c r="V494" i="29"/>
  <c r="V135" i="29"/>
  <c r="V136" i="29"/>
  <c r="AJ172" i="29"/>
  <c r="V432" i="29"/>
  <c r="AJ242" i="29"/>
  <c r="AJ213" i="29"/>
  <c r="V155" i="29"/>
  <c r="AJ135" i="29"/>
  <c r="AJ136" i="29"/>
  <c r="V172" i="29"/>
  <c r="V501" i="29"/>
  <c r="V242" i="29"/>
  <c r="V213" i="29"/>
  <c r="AJ155" i="29"/>
  <c r="AJ215" i="29"/>
  <c r="AJ183" i="29"/>
  <c r="AJ219" i="29"/>
  <c r="AJ267" i="29"/>
  <c r="AJ303" i="29"/>
  <c r="AJ339" i="29"/>
  <c r="AJ375" i="29"/>
  <c r="AJ411" i="29"/>
  <c r="AJ447" i="29"/>
  <c r="AJ483" i="29"/>
  <c r="V143" i="29"/>
  <c r="AJ226" i="29"/>
  <c r="V204" i="29"/>
  <c r="V468" i="29"/>
  <c r="AJ325" i="29"/>
  <c r="AJ361" i="29"/>
  <c r="AJ397" i="29"/>
  <c r="AJ433" i="29"/>
  <c r="AJ469" i="29"/>
  <c r="AJ170" i="29"/>
  <c r="AJ206" i="29"/>
  <c r="AJ254" i="29"/>
  <c r="AJ290" i="29"/>
  <c r="AJ326" i="29"/>
  <c r="AJ362" i="29"/>
  <c r="AJ398" i="29"/>
  <c r="AJ434" i="29"/>
  <c r="AJ470" i="29"/>
  <c r="V215" i="29"/>
  <c r="V183" i="29"/>
  <c r="V219" i="29"/>
  <c r="V267" i="29"/>
  <c r="V303" i="29"/>
  <c r="V339" i="29"/>
  <c r="V375" i="29"/>
  <c r="V411" i="29"/>
  <c r="V447" i="29"/>
  <c r="V483" i="29"/>
  <c r="AJ143" i="29"/>
  <c r="V479" i="29"/>
  <c r="V325" i="29"/>
  <c r="V361" i="29"/>
  <c r="V397" i="29"/>
  <c r="V433" i="29"/>
  <c r="V469" i="29"/>
  <c r="V170" i="29"/>
  <c r="V206" i="29"/>
  <c r="V254" i="29"/>
  <c r="V290" i="29"/>
  <c r="V326" i="29"/>
  <c r="V362" i="29"/>
  <c r="V398" i="29"/>
  <c r="V434" i="29"/>
  <c r="V470" i="29"/>
  <c r="V147" i="29"/>
  <c r="V231" i="29"/>
  <c r="V148" i="29"/>
  <c r="V288" i="29"/>
  <c r="AJ177" i="29"/>
  <c r="AJ119" i="29"/>
  <c r="AJ147" i="29"/>
  <c r="AJ231" i="29"/>
  <c r="AJ148" i="29"/>
  <c r="AJ218" i="29"/>
  <c r="V177" i="29"/>
  <c r="V119" i="29"/>
  <c r="V159" i="29"/>
  <c r="AJ195" i="29"/>
  <c r="AJ279" i="29"/>
  <c r="AJ315" i="29"/>
  <c r="AJ351" i="29"/>
  <c r="AJ387" i="29"/>
  <c r="AJ423" i="29"/>
  <c r="AJ459" i="29"/>
  <c r="AJ495" i="29"/>
  <c r="AJ227" i="29"/>
  <c r="V287" i="29"/>
  <c r="V190" i="29"/>
  <c r="V324" i="29"/>
  <c r="V169" i="29"/>
  <c r="AJ337" i="29"/>
  <c r="AJ373" i="29"/>
  <c r="AJ409" i="29"/>
  <c r="AJ445" i="29"/>
  <c r="AJ481" i="29"/>
  <c r="V146" i="29"/>
  <c r="AJ182" i="29"/>
  <c r="V218" i="29"/>
  <c r="AJ266" i="29"/>
  <c r="AJ302" i="29"/>
  <c r="AJ338" i="29"/>
  <c r="AJ374" i="29"/>
  <c r="AJ410" i="29"/>
  <c r="AJ446" i="29"/>
  <c r="AJ482" i="29"/>
  <c r="V179" i="29"/>
  <c r="AJ159" i="29"/>
  <c r="V195" i="29"/>
  <c r="V279" i="29"/>
  <c r="V315" i="29"/>
  <c r="V351" i="29"/>
  <c r="V387" i="29"/>
  <c r="V423" i="29"/>
  <c r="V459" i="29"/>
  <c r="V495" i="29"/>
  <c r="V227" i="29"/>
  <c r="AJ287" i="29"/>
  <c r="V409" i="29"/>
  <c r="AJ146" i="29"/>
  <c r="V338" i="29"/>
  <c r="V153" i="29"/>
  <c r="V232" i="29"/>
  <c r="AJ268" i="29"/>
  <c r="AJ304" i="29"/>
  <c r="AJ340" i="29"/>
  <c r="AJ376" i="29"/>
  <c r="AJ412" i="29"/>
  <c r="AJ448" i="29"/>
  <c r="AJ484" i="29"/>
  <c r="AJ203" i="29"/>
  <c r="AJ395" i="29"/>
  <c r="AJ122" i="29"/>
  <c r="V186" i="29"/>
  <c r="AJ270" i="29"/>
  <c r="AJ306" i="29"/>
  <c r="AJ342" i="29"/>
  <c r="AJ378" i="29"/>
  <c r="AJ414" i="29"/>
  <c r="AJ450" i="29"/>
  <c r="AJ486" i="29"/>
  <c r="AJ359" i="29"/>
  <c r="AJ243" i="29"/>
  <c r="AJ124" i="29"/>
  <c r="AJ232" i="29"/>
  <c r="V268" i="29"/>
  <c r="V304" i="29"/>
  <c r="V340" i="29"/>
  <c r="V376" i="29"/>
  <c r="V412" i="29"/>
  <c r="V448" i="29"/>
  <c r="V484" i="29"/>
  <c r="V203" i="29"/>
  <c r="V395" i="29"/>
  <c r="V122" i="29"/>
  <c r="AJ233" i="29"/>
  <c r="AJ281" i="29"/>
  <c r="AJ317" i="29"/>
  <c r="AJ353" i="29"/>
  <c r="AJ389" i="29"/>
  <c r="AJ425" i="29"/>
  <c r="AJ461" i="29"/>
  <c r="AJ497" i="29"/>
  <c r="V150" i="29"/>
  <c r="V270" i="29"/>
  <c r="V306" i="29"/>
  <c r="V342" i="29"/>
  <c r="V378" i="29"/>
  <c r="V414" i="29"/>
  <c r="V450" i="29"/>
  <c r="V486" i="29"/>
  <c r="V445" i="29"/>
  <c r="V374" i="29"/>
  <c r="AJ196" i="29"/>
  <c r="V149" i="29"/>
  <c r="AJ197" i="29"/>
  <c r="V233" i="29"/>
  <c r="V281" i="29"/>
  <c r="V317" i="29"/>
  <c r="V353" i="29"/>
  <c r="V389" i="29"/>
  <c r="V425" i="29"/>
  <c r="V461" i="29"/>
  <c r="V497" i="29"/>
  <c r="AJ150" i="29"/>
  <c r="V234" i="29"/>
  <c r="V225" i="29"/>
  <c r="AJ407" i="29"/>
  <c r="AJ134" i="29"/>
  <c r="V196" i="29"/>
  <c r="AJ149" i="29"/>
  <c r="V197" i="29"/>
  <c r="V245" i="29"/>
  <c r="V162" i="29"/>
  <c r="AJ198" i="29"/>
  <c r="AJ234" i="29"/>
  <c r="AJ225" i="29"/>
  <c r="V407" i="29"/>
  <c r="V481" i="29"/>
  <c r="V410" i="29"/>
  <c r="V244" i="29"/>
  <c r="AJ280" i="29"/>
  <c r="AJ316" i="29"/>
  <c r="AJ352" i="29"/>
  <c r="AJ388" i="29"/>
  <c r="AJ424" i="29"/>
  <c r="AJ460" i="29"/>
  <c r="AJ496" i="29"/>
  <c r="V237" i="29"/>
  <c r="AJ297" i="29"/>
  <c r="AJ371" i="29"/>
  <c r="V161" i="29"/>
  <c r="AJ245" i="29"/>
  <c r="AJ162" i="29"/>
  <c r="V198" i="29"/>
  <c r="AJ282" i="29"/>
  <c r="AJ318" i="29"/>
  <c r="AJ354" i="29"/>
  <c r="AJ390" i="29"/>
  <c r="AJ426" i="29"/>
  <c r="AJ462" i="29"/>
  <c r="AJ498" i="29"/>
  <c r="V311" i="29"/>
  <c r="AJ244" i="29"/>
  <c r="V280" i="29"/>
  <c r="V316" i="29"/>
  <c r="V352" i="29"/>
  <c r="V388" i="29"/>
  <c r="V424" i="29"/>
  <c r="V460" i="29"/>
  <c r="V496" i="29"/>
  <c r="AJ237" i="29"/>
  <c r="V297" i="29"/>
  <c r="V371" i="29"/>
  <c r="AJ161" i="29"/>
  <c r="AJ257" i="29"/>
  <c r="AJ293" i="29"/>
  <c r="AJ329" i="29"/>
  <c r="AJ365" i="29"/>
  <c r="AJ401" i="29"/>
  <c r="AJ437" i="29"/>
  <c r="AJ473" i="29"/>
  <c r="AJ126" i="29"/>
  <c r="V282" i="29"/>
  <c r="V318" i="29"/>
  <c r="V354" i="29"/>
  <c r="V390" i="29"/>
  <c r="V426" i="29"/>
  <c r="V462" i="29"/>
  <c r="V498" i="29"/>
  <c r="V446" i="29"/>
  <c r="AJ208" i="29"/>
  <c r="AJ333" i="29"/>
  <c r="AJ125" i="29"/>
  <c r="AJ209" i="29"/>
  <c r="V257" i="29"/>
  <c r="V293" i="29"/>
  <c r="V329" i="29"/>
  <c r="V365" i="29"/>
  <c r="V401" i="29"/>
  <c r="V437" i="29"/>
  <c r="V473" i="29"/>
  <c r="V126" i="29"/>
  <c r="AJ210" i="29"/>
  <c r="V246" i="29"/>
  <c r="V208" i="29"/>
  <c r="V333" i="29"/>
  <c r="V125" i="29"/>
  <c r="V209" i="29"/>
  <c r="AJ174" i="29"/>
  <c r="V210" i="29"/>
  <c r="AJ246" i="29"/>
  <c r="V337" i="29"/>
  <c r="V182" i="29"/>
  <c r="V266" i="29"/>
  <c r="V482" i="29"/>
  <c r="AJ179" i="29"/>
  <c r="V160" i="29"/>
  <c r="AJ256" i="29"/>
  <c r="AJ292" i="29"/>
  <c r="AJ328" i="29"/>
  <c r="AJ364" i="29"/>
  <c r="AJ400" i="29"/>
  <c r="AJ436" i="29"/>
  <c r="AJ472" i="29"/>
  <c r="AJ173" i="29"/>
  <c r="V174" i="29"/>
  <c r="AJ258" i="29"/>
  <c r="AJ294" i="29"/>
  <c r="AJ330" i="29"/>
  <c r="AJ366" i="29"/>
  <c r="AJ402" i="29"/>
  <c r="AJ438" i="29"/>
  <c r="AJ474" i="29"/>
  <c r="AJ323" i="29"/>
  <c r="V256" i="29"/>
  <c r="V292" i="29"/>
  <c r="V328" i="29"/>
  <c r="V364" i="29"/>
  <c r="V400" i="29"/>
  <c r="V436" i="29"/>
  <c r="V472" i="29"/>
  <c r="V173" i="29"/>
  <c r="AJ221" i="29"/>
  <c r="AJ269" i="29"/>
  <c r="AJ305" i="29"/>
  <c r="AJ341" i="29"/>
  <c r="AJ377" i="29"/>
  <c r="AJ413" i="29"/>
  <c r="AJ449" i="29"/>
  <c r="AJ485" i="29"/>
  <c r="V138" i="29"/>
  <c r="V258" i="29"/>
  <c r="V294" i="29"/>
  <c r="V330" i="29"/>
  <c r="V366" i="29"/>
  <c r="V402" i="29"/>
  <c r="V438" i="29"/>
  <c r="V474" i="29"/>
  <c r="V323" i="29"/>
  <c r="V373" i="29"/>
  <c r="V302" i="29"/>
  <c r="AJ184" i="29"/>
  <c r="AJ220" i="29"/>
  <c r="AJ191" i="29"/>
  <c r="AJ347" i="29"/>
  <c r="AJ120" i="29"/>
  <c r="V137" i="29"/>
  <c r="AJ185" i="29"/>
  <c r="V221" i="29"/>
  <c r="V269" i="29"/>
  <c r="V305" i="29"/>
  <c r="V341" i="29"/>
  <c r="V377" i="29"/>
  <c r="V413" i="29"/>
  <c r="V449" i="29"/>
  <c r="V485" i="29"/>
  <c r="AJ138" i="29"/>
  <c r="AJ222" i="29"/>
  <c r="V117" i="29"/>
  <c r="AJ186" i="29"/>
  <c r="V151" i="29"/>
  <c r="AJ187" i="29"/>
  <c r="AJ272" i="29"/>
  <c r="AJ308" i="29"/>
  <c r="AJ344" i="29"/>
  <c r="AJ380" i="29"/>
  <c r="AJ416" i="29"/>
  <c r="AJ452" i="29"/>
  <c r="AJ488" i="29"/>
  <c r="V307" i="29"/>
  <c r="V487" i="29"/>
  <c r="AJ152" i="29"/>
  <c r="AJ151" i="29"/>
  <c r="V187" i="29"/>
  <c r="V235" i="29"/>
  <c r="AJ283" i="29"/>
  <c r="AJ319" i="29"/>
  <c r="AJ355" i="29"/>
  <c r="AJ391" i="29"/>
  <c r="AJ427" i="29"/>
  <c r="AJ463" i="29"/>
  <c r="AJ499" i="29"/>
  <c r="V272" i="29"/>
  <c r="V308" i="29"/>
  <c r="V344" i="29"/>
  <c r="V380" i="29"/>
  <c r="V416" i="29"/>
  <c r="V452" i="29"/>
  <c r="V488" i="29"/>
  <c r="V191" i="29"/>
  <c r="AJ235" i="29"/>
  <c r="V283" i="29"/>
  <c r="V319" i="29"/>
  <c r="V355" i="29"/>
  <c r="V391" i="29"/>
  <c r="V427" i="29"/>
  <c r="V463" i="29"/>
  <c r="V499" i="29"/>
  <c r="AJ419" i="29"/>
  <c r="AJ128" i="29"/>
  <c r="V164" i="29"/>
  <c r="AJ200" i="29"/>
  <c r="V236" i="29"/>
  <c r="V451" i="29"/>
  <c r="AJ188" i="29"/>
  <c r="V220" i="29"/>
  <c r="V419" i="29"/>
  <c r="V128" i="29"/>
  <c r="AJ164" i="29"/>
  <c r="V200" i="29"/>
  <c r="AJ236" i="29"/>
  <c r="AJ223" i="29"/>
  <c r="V415" i="29"/>
  <c r="AJ224" i="29"/>
  <c r="AJ117" i="29"/>
  <c r="AJ127" i="29"/>
  <c r="V163" i="29"/>
  <c r="AJ199" i="29"/>
  <c r="AJ261" i="29"/>
  <c r="AJ284" i="29"/>
  <c r="AJ320" i="29"/>
  <c r="AJ356" i="29"/>
  <c r="AJ392" i="29"/>
  <c r="AJ428" i="29"/>
  <c r="AJ464" i="29"/>
  <c r="AJ500" i="29"/>
  <c r="AJ255" i="29"/>
  <c r="V379" i="29"/>
  <c r="V127" i="29"/>
  <c r="AJ163" i="29"/>
  <c r="V199" i="29"/>
  <c r="V247" i="29"/>
  <c r="AJ259" i="29"/>
  <c r="AJ295" i="29"/>
  <c r="AJ331" i="29"/>
  <c r="AJ367" i="29"/>
  <c r="AJ403" i="29"/>
  <c r="AJ439" i="29"/>
  <c r="AJ475" i="29"/>
  <c r="V261" i="29"/>
  <c r="V284" i="29"/>
  <c r="V320" i="29"/>
  <c r="V356" i="29"/>
  <c r="V392" i="29"/>
  <c r="V428" i="29"/>
  <c r="V464" i="29"/>
  <c r="V500" i="29"/>
  <c r="V255" i="29"/>
  <c r="V184" i="29"/>
  <c r="AJ247" i="29"/>
  <c r="V259" i="29"/>
  <c r="V295" i="29"/>
  <c r="V331" i="29"/>
  <c r="V367" i="29"/>
  <c r="V403" i="29"/>
  <c r="V439" i="29"/>
  <c r="V475" i="29"/>
  <c r="AJ140" i="29"/>
  <c r="AJ176" i="29"/>
  <c r="AJ212" i="29"/>
  <c r="AJ248" i="29"/>
  <c r="V343" i="29"/>
  <c r="V188" i="29"/>
  <c r="AJ211" i="29"/>
  <c r="AJ201" i="29"/>
  <c r="V140" i="29"/>
  <c r="V176" i="29"/>
  <c r="V212" i="29"/>
  <c r="V248" i="29"/>
  <c r="V120" i="29"/>
  <c r="AJ139" i="29"/>
  <c r="AJ175" i="29"/>
  <c r="V211" i="29"/>
  <c r="V201" i="29"/>
  <c r="AJ167" i="29"/>
  <c r="AJ260" i="29"/>
  <c r="AJ296" i="29"/>
  <c r="AJ332" i="29"/>
  <c r="AJ368" i="29"/>
  <c r="AJ404" i="29"/>
  <c r="AJ440" i="29"/>
  <c r="AJ476" i="29"/>
  <c r="V271" i="29"/>
  <c r="V152" i="29"/>
  <c r="V185" i="29"/>
  <c r="AJ137" i="29"/>
  <c r="V222" i="29"/>
  <c r="V139" i="29"/>
  <c r="V175" i="29"/>
  <c r="V223" i="29"/>
  <c r="AJ271" i="29"/>
  <c r="AJ307" i="29"/>
  <c r="AJ343" i="29"/>
  <c r="AJ379" i="29"/>
  <c r="AJ415" i="29"/>
  <c r="AJ451" i="29"/>
  <c r="AJ487" i="29"/>
  <c r="V167" i="29"/>
  <c r="V260" i="29"/>
  <c r="V296" i="29"/>
  <c r="V332" i="29"/>
  <c r="V368" i="29"/>
  <c r="V404" i="29"/>
  <c r="V440" i="29"/>
  <c r="V476" i="29"/>
  <c r="V347" i="29"/>
  <c r="V224" i="29"/>
  <c r="AK49" i="29"/>
  <c r="AK63" i="29"/>
  <c r="AK8" i="29"/>
  <c r="W71" i="29"/>
  <c r="W12" i="29"/>
  <c r="AK85" i="29"/>
  <c r="AK74" i="29"/>
  <c r="AK110" i="29"/>
  <c r="W39" i="29"/>
  <c r="W88" i="29"/>
  <c r="AK89" i="29"/>
  <c r="AK101" i="29"/>
  <c r="W114" i="29"/>
  <c r="AK48" i="29"/>
  <c r="AK9" i="29"/>
  <c r="W49" i="29"/>
  <c r="W10" i="29"/>
  <c r="AK12" i="29"/>
  <c r="W85" i="29"/>
  <c r="W74" i="29"/>
  <c r="W2" i="29"/>
  <c r="W99" i="29"/>
  <c r="W113" i="29"/>
  <c r="AK73" i="29"/>
  <c r="AK10" i="29"/>
  <c r="AK2" i="29"/>
  <c r="AK99" i="29"/>
  <c r="AK113" i="29"/>
  <c r="W58" i="29"/>
  <c r="AK35" i="29"/>
  <c r="W17" i="29"/>
  <c r="W42" i="29"/>
  <c r="W54" i="29"/>
  <c r="W106" i="29"/>
  <c r="W91" i="29"/>
  <c r="AK60" i="29"/>
  <c r="AK23" i="29"/>
  <c r="W50" i="29"/>
  <c r="W27" i="29"/>
  <c r="W111" i="29"/>
  <c r="AK64" i="29"/>
  <c r="W100" i="29"/>
  <c r="W93" i="29"/>
  <c r="AK97" i="29"/>
  <c r="AK21" i="29"/>
  <c r="W61" i="29"/>
  <c r="W109" i="29"/>
  <c r="W53" i="29"/>
  <c r="AK27" i="29"/>
  <c r="AK111" i="29"/>
  <c r="W15" i="29"/>
  <c r="W28" i="29"/>
  <c r="W52" i="29"/>
  <c r="W64" i="29"/>
  <c r="AK100" i="29"/>
  <c r="AK5" i="29"/>
  <c r="AK78" i="29"/>
  <c r="W43" i="29"/>
  <c r="W55" i="29"/>
  <c r="AK103" i="29"/>
  <c r="AK62" i="29"/>
  <c r="AK31" i="29"/>
  <c r="W82" i="29"/>
  <c r="AK61" i="29"/>
  <c r="AK109" i="29"/>
  <c r="W51" i="29"/>
  <c r="AK75" i="29"/>
  <c r="AK15" i="29"/>
  <c r="AK28" i="29"/>
  <c r="AK52" i="29"/>
  <c r="W112" i="29"/>
  <c r="W8" i="29"/>
  <c r="W107" i="29"/>
  <c r="AK72" i="29"/>
  <c r="W78" i="29"/>
  <c r="AK43" i="29"/>
  <c r="AK14" i="29"/>
  <c r="AK22" i="29"/>
  <c r="AK82" i="29"/>
  <c r="W13" i="29"/>
  <c r="W86" i="29"/>
  <c r="AK51" i="29"/>
  <c r="W75" i="29"/>
  <c r="W40" i="29"/>
  <c r="AK112" i="29"/>
  <c r="AK59" i="29"/>
  <c r="W29" i="29"/>
  <c r="AK107" i="29"/>
  <c r="W72" i="29"/>
  <c r="AK34" i="29"/>
  <c r="W25" i="29"/>
  <c r="AK13" i="29"/>
  <c r="W26" i="29"/>
  <c r="AK86" i="29"/>
  <c r="AK40" i="29"/>
  <c r="AK76" i="29"/>
  <c r="W60" i="29"/>
  <c r="W59" i="29"/>
  <c r="AK29" i="29"/>
  <c r="AK77" i="29"/>
  <c r="W16" i="29"/>
  <c r="AK18" i="29"/>
  <c r="AK67" i="29"/>
  <c r="AK53" i="29"/>
  <c r="AK66" i="29"/>
  <c r="AK50" i="29"/>
  <c r="AK20" i="29"/>
  <c r="W21" i="29"/>
  <c r="W37" i="29"/>
  <c r="AK98" i="29"/>
  <c r="W87" i="29"/>
  <c r="AK70" i="29"/>
  <c r="AK4" i="29"/>
  <c r="W41" i="29"/>
  <c r="AK11" i="29"/>
  <c r="AK30" i="29"/>
  <c r="W102" i="29"/>
  <c r="W65" i="29"/>
  <c r="AK90" i="29"/>
  <c r="AK115" i="29"/>
  <c r="AK19" i="29"/>
  <c r="AK32" i="29"/>
  <c r="W68" i="29"/>
  <c r="W116" i="29"/>
  <c r="AK84" i="29"/>
  <c r="W57" i="29"/>
  <c r="AK105" i="29"/>
  <c r="W94" i="29"/>
  <c r="W48" i="29"/>
  <c r="AK57" i="29"/>
  <c r="W9" i="29"/>
  <c r="W83" i="29"/>
  <c r="W32" i="29"/>
  <c r="AK116" i="29"/>
  <c r="W96" i="29"/>
  <c r="AK69" i="29"/>
  <c r="W73" i="29"/>
  <c r="W20" i="29"/>
  <c r="W70" i="29"/>
  <c r="W115" i="29"/>
  <c r="W105" i="29"/>
  <c r="W23" i="29"/>
  <c r="W22" i="29"/>
  <c r="AK26" i="29"/>
  <c r="W110" i="29"/>
  <c r="AK55" i="29"/>
  <c r="W14" i="29"/>
  <c r="W62" i="29"/>
  <c r="AK83" i="29"/>
  <c r="W80" i="29"/>
  <c r="AK96" i="29"/>
  <c r="W69" i="29"/>
  <c r="AK33" i="29"/>
  <c r="AK92" i="29"/>
  <c r="W101" i="29"/>
  <c r="W19" i="29"/>
  <c r="AK39" i="29"/>
  <c r="W35" i="29"/>
  <c r="W11" i="29"/>
  <c r="AK17" i="29"/>
  <c r="AK80" i="29"/>
  <c r="W6" i="29"/>
  <c r="AK54" i="29"/>
  <c r="W4" i="29"/>
  <c r="AK16" i="29"/>
  <c r="AK42" i="29"/>
  <c r="AK114" i="29"/>
  <c r="AK44" i="29"/>
  <c r="W97" i="29"/>
  <c r="AK6" i="29"/>
  <c r="W5" i="29"/>
  <c r="AK71" i="29"/>
  <c r="W66" i="29"/>
  <c r="W104" i="29"/>
  <c r="AK65" i="29"/>
  <c r="W90" i="29"/>
  <c r="AK91" i="29"/>
  <c r="AK37" i="29"/>
  <c r="AK88" i="29"/>
  <c r="W89" i="29"/>
  <c r="W47" i="29"/>
  <c r="W95" i="29"/>
  <c r="W108" i="29"/>
  <c r="W44" i="29"/>
  <c r="W36" i="29"/>
  <c r="W81" i="29"/>
  <c r="AK79" i="29"/>
  <c r="W103" i="29"/>
  <c r="W84" i="29"/>
  <c r="AK93" i="29"/>
  <c r="W31" i="29"/>
  <c r="W98" i="29"/>
  <c r="AK58" i="29"/>
  <c r="AK47" i="29"/>
  <c r="AK95" i="29"/>
  <c r="AK108" i="29"/>
  <c r="AK56" i="29"/>
  <c r="AK36" i="29"/>
  <c r="W38" i="29"/>
  <c r="W79" i="29"/>
  <c r="AK104" i="29"/>
  <c r="W63" i="29"/>
  <c r="W76" i="29"/>
  <c r="W77" i="29"/>
  <c r="W30" i="29"/>
  <c r="AK106" i="29"/>
  <c r="W18" i="29"/>
  <c r="W56" i="29"/>
  <c r="AK46" i="29"/>
  <c r="W34" i="29"/>
  <c r="AK25" i="29"/>
  <c r="AK7" i="29"/>
  <c r="W45" i="29"/>
  <c r="AK94" i="29"/>
  <c r="W67" i="29"/>
  <c r="AK102" i="29"/>
  <c r="W7" i="29"/>
  <c r="W92" i="29"/>
  <c r="W46" i="29"/>
  <c r="W33" i="29"/>
  <c r="AK45" i="29"/>
  <c r="AK81" i="29"/>
  <c r="AK38" i="29"/>
  <c r="AK87" i="29"/>
  <c r="AK41" i="29"/>
  <c r="AK68" i="29"/>
  <c r="AK439" i="29"/>
  <c r="AK475" i="29"/>
  <c r="W164" i="29"/>
  <c r="AK200" i="29"/>
  <c r="W236" i="29"/>
  <c r="AK441" i="29"/>
  <c r="AK453" i="29"/>
  <c r="AK489" i="29"/>
  <c r="AK214" i="29"/>
  <c r="AK250" i="29"/>
  <c r="AK262" i="29"/>
  <c r="AK298" i="29"/>
  <c r="AK334" i="29"/>
  <c r="AK370" i="29"/>
  <c r="AK406" i="29"/>
  <c r="AK442" i="29"/>
  <c r="AK478" i="29"/>
  <c r="W143" i="29"/>
  <c r="W179" i="29"/>
  <c r="W439" i="29"/>
  <c r="W475" i="29"/>
  <c r="AK164" i="29"/>
  <c r="W200" i="29"/>
  <c r="AK236" i="29"/>
  <c r="W441" i="29"/>
  <c r="W453" i="29"/>
  <c r="W489" i="29"/>
  <c r="W214" i="29"/>
  <c r="W250" i="29"/>
  <c r="W262" i="29"/>
  <c r="W298" i="29"/>
  <c r="W334" i="29"/>
  <c r="W370" i="29"/>
  <c r="W406" i="29"/>
  <c r="W442" i="29"/>
  <c r="W478" i="29"/>
  <c r="AK143" i="29"/>
  <c r="AK179" i="29"/>
  <c r="AK128" i="29"/>
  <c r="AK284" i="29"/>
  <c r="AK320" i="29"/>
  <c r="AK356" i="29"/>
  <c r="AK392" i="29"/>
  <c r="AK428" i="29"/>
  <c r="AK464" i="29"/>
  <c r="AK500" i="29"/>
  <c r="AK307" i="29"/>
  <c r="AK355" i="29"/>
  <c r="AK178" i="29"/>
  <c r="AK227" i="29"/>
  <c r="AK263" i="29"/>
  <c r="AK299" i="29"/>
  <c r="W128" i="29"/>
  <c r="W284" i="29"/>
  <c r="W320" i="29"/>
  <c r="W356" i="29"/>
  <c r="W392" i="29"/>
  <c r="W428" i="29"/>
  <c r="W464" i="29"/>
  <c r="W500" i="29"/>
  <c r="W307" i="29"/>
  <c r="W355" i="29"/>
  <c r="W178" i="29"/>
  <c r="W227" i="29"/>
  <c r="W263" i="29"/>
  <c r="W299" i="29"/>
  <c r="AK451" i="29"/>
  <c r="AK487" i="29"/>
  <c r="AK176" i="29"/>
  <c r="AK212" i="29"/>
  <c r="AK248" i="29"/>
  <c r="AK465" i="29"/>
  <c r="AK501" i="29"/>
  <c r="W142" i="29"/>
  <c r="W226" i="29"/>
  <c r="AK274" i="29"/>
  <c r="AK310" i="29"/>
  <c r="AK346" i="29"/>
  <c r="AK382" i="29"/>
  <c r="AK418" i="29"/>
  <c r="AK454" i="29"/>
  <c r="AK490" i="29"/>
  <c r="AK119" i="29"/>
  <c r="W155" i="29"/>
  <c r="AK191" i="29"/>
  <c r="W451" i="29"/>
  <c r="W487" i="29"/>
  <c r="W176" i="29"/>
  <c r="W212" i="29"/>
  <c r="W248" i="29"/>
  <c r="W465" i="29"/>
  <c r="W501" i="29"/>
  <c r="AK142" i="29"/>
  <c r="AK226" i="29"/>
  <c r="W274" i="29"/>
  <c r="W310" i="29"/>
  <c r="W346" i="29"/>
  <c r="W382" i="29"/>
  <c r="W418" i="29"/>
  <c r="W454" i="29"/>
  <c r="W490" i="29"/>
  <c r="W119" i="29"/>
  <c r="AK155" i="29"/>
  <c r="W191" i="29"/>
  <c r="AK331" i="29"/>
  <c r="AK140" i="29"/>
  <c r="AK260" i="29"/>
  <c r="AK296" i="29"/>
  <c r="AK332" i="29"/>
  <c r="AK368" i="29"/>
  <c r="AK404" i="29"/>
  <c r="AK440" i="29"/>
  <c r="AK476" i="29"/>
  <c r="AK357" i="29"/>
  <c r="AK367" i="29"/>
  <c r="AK190" i="29"/>
  <c r="AK203" i="29"/>
  <c r="W239" i="29"/>
  <c r="AK275" i="29"/>
  <c r="AK311" i="29"/>
  <c r="W331" i="29"/>
  <c r="W140" i="29"/>
  <c r="W260" i="29"/>
  <c r="W296" i="29"/>
  <c r="W332" i="29"/>
  <c r="W368" i="29"/>
  <c r="W404" i="29"/>
  <c r="W440" i="29"/>
  <c r="W476" i="29"/>
  <c r="W357" i="29"/>
  <c r="W367" i="29"/>
  <c r="W190" i="29"/>
  <c r="W203" i="29"/>
  <c r="AK239" i="29"/>
  <c r="W275" i="29"/>
  <c r="W311" i="29"/>
  <c r="W163" i="29"/>
  <c r="AK427" i="29"/>
  <c r="AK463" i="29"/>
  <c r="AK499" i="29"/>
  <c r="AK188" i="29"/>
  <c r="W224" i="29"/>
  <c r="AK391" i="29"/>
  <c r="AK429" i="29"/>
  <c r="AK477" i="29"/>
  <c r="W154" i="29"/>
  <c r="AK202" i="29"/>
  <c r="AK238" i="29"/>
  <c r="AK286" i="29"/>
  <c r="AK322" i="29"/>
  <c r="AK358" i="29"/>
  <c r="AK394" i="29"/>
  <c r="AK430" i="29"/>
  <c r="AK466" i="29"/>
  <c r="AK502" i="29"/>
  <c r="AK211" i="29"/>
  <c r="W131" i="29"/>
  <c r="AK167" i="29"/>
  <c r="AK163" i="29"/>
  <c r="W427" i="29"/>
  <c r="W463" i="29"/>
  <c r="W499" i="29"/>
  <c r="W188" i="29"/>
  <c r="AK224" i="29"/>
  <c r="W391" i="29"/>
  <c r="W429" i="29"/>
  <c r="W477" i="29"/>
  <c r="AK154" i="29"/>
  <c r="W202" i="29"/>
  <c r="W238" i="29"/>
  <c r="W286" i="29"/>
  <c r="W322" i="29"/>
  <c r="W358" i="29"/>
  <c r="W394" i="29"/>
  <c r="W430" i="29"/>
  <c r="W466" i="29"/>
  <c r="W502" i="29"/>
  <c r="W211" i="29"/>
  <c r="AK131" i="29"/>
  <c r="W167" i="29"/>
  <c r="W152" i="29"/>
  <c r="AK272" i="29"/>
  <c r="AK308" i="29"/>
  <c r="AK344" i="29"/>
  <c r="AK380" i="29"/>
  <c r="W416" i="29"/>
  <c r="AK452" i="29"/>
  <c r="AK488" i="29"/>
  <c r="W223" i="29"/>
  <c r="AK295" i="29"/>
  <c r="AK166" i="29"/>
  <c r="AK139" i="29"/>
  <c r="AK130" i="29"/>
  <c r="AK215" i="29"/>
  <c r="W251" i="29"/>
  <c r="W287" i="29"/>
  <c r="W308" i="29"/>
  <c r="W215" i="29"/>
  <c r="AK347" i="29"/>
  <c r="AK383" i="29"/>
  <c r="AK419" i="29"/>
  <c r="AK455" i="29"/>
  <c r="AK491" i="29"/>
  <c r="W156" i="29"/>
  <c r="AK192" i="29"/>
  <c r="AK276" i="29"/>
  <c r="AK312" i="29"/>
  <c r="AK348" i="29"/>
  <c r="AK384" i="29"/>
  <c r="AK420" i="29"/>
  <c r="AK456" i="29"/>
  <c r="AK492" i="29"/>
  <c r="W405" i="29"/>
  <c r="W121" i="29"/>
  <c r="W169" i="29"/>
  <c r="W205" i="29"/>
  <c r="W289" i="29"/>
  <c r="W325" i="29"/>
  <c r="W361" i="29"/>
  <c r="W397" i="29"/>
  <c r="W433" i="29"/>
  <c r="W469" i="29"/>
  <c r="W369" i="29"/>
  <c r="AK152" i="29"/>
  <c r="W347" i="29"/>
  <c r="W383" i="29"/>
  <c r="W419" i="29"/>
  <c r="W455" i="29"/>
  <c r="W491" i="29"/>
  <c r="AK156" i="29"/>
  <c r="W192" i="29"/>
  <c r="W276" i="29"/>
  <c r="W312" i="29"/>
  <c r="W348" i="29"/>
  <c r="W384" i="29"/>
  <c r="W420" i="29"/>
  <c r="W456" i="29"/>
  <c r="W492" i="29"/>
  <c r="AK249" i="29"/>
  <c r="AK133" i="29"/>
  <c r="W253" i="29"/>
  <c r="AK309" i="29"/>
  <c r="AK134" i="29"/>
  <c r="AK170" i="29"/>
  <c r="W344" i="29"/>
  <c r="W240" i="29"/>
  <c r="AK319" i="29"/>
  <c r="W249" i="29"/>
  <c r="W133" i="29"/>
  <c r="AK253" i="29"/>
  <c r="W309" i="29"/>
  <c r="W134" i="29"/>
  <c r="W170" i="29"/>
  <c r="AK240" i="29"/>
  <c r="W319" i="29"/>
  <c r="AK181" i="29"/>
  <c r="AK217" i="29"/>
  <c r="AK265" i="29"/>
  <c r="AK301" i="29"/>
  <c r="AK337" i="29"/>
  <c r="AK373" i="29"/>
  <c r="AK409" i="29"/>
  <c r="AK445" i="29"/>
  <c r="AK481" i="29"/>
  <c r="AK199" i="29"/>
  <c r="W380" i="29"/>
  <c r="AK323" i="29"/>
  <c r="AK359" i="29"/>
  <c r="AK395" i="29"/>
  <c r="AK431" i="29"/>
  <c r="AK467" i="29"/>
  <c r="AK503" i="29"/>
  <c r="AK168" i="29"/>
  <c r="AK204" i="29"/>
  <c r="W252" i="29"/>
  <c r="AK288" i="29"/>
  <c r="AK324" i="29"/>
  <c r="AK360" i="29"/>
  <c r="AK396" i="29"/>
  <c r="AK432" i="29"/>
  <c r="AK468" i="29"/>
  <c r="AK283" i="29"/>
  <c r="W181" i="29"/>
  <c r="W217" i="29"/>
  <c r="W265" i="29"/>
  <c r="W301" i="29"/>
  <c r="W337" i="29"/>
  <c r="W373" i="29"/>
  <c r="W409" i="29"/>
  <c r="W445" i="29"/>
  <c r="W481" i="29"/>
  <c r="W199" i="29"/>
  <c r="W323" i="29"/>
  <c r="W359" i="29"/>
  <c r="W395" i="29"/>
  <c r="W431" i="29"/>
  <c r="W467" i="29"/>
  <c r="W503" i="29"/>
  <c r="W168" i="29"/>
  <c r="W204" i="29"/>
  <c r="AK252" i="29"/>
  <c r="W288" i="29"/>
  <c r="W324" i="29"/>
  <c r="W360" i="29"/>
  <c r="W396" i="29"/>
  <c r="W432" i="29"/>
  <c r="W468" i="29"/>
  <c r="W283" i="29"/>
  <c r="AK381" i="29"/>
  <c r="W145" i="29"/>
  <c r="AK229" i="29"/>
  <c r="AK201" i="29"/>
  <c r="AK273" i="29"/>
  <c r="AK393" i="29"/>
  <c r="W146" i="29"/>
  <c r="AK182" i="29"/>
  <c r="AK416" i="29"/>
  <c r="AK223" i="29"/>
  <c r="W130" i="29"/>
  <c r="AK415" i="29"/>
  <c r="W381" i="29"/>
  <c r="AK145" i="29"/>
  <c r="W229" i="29"/>
  <c r="W201" i="29"/>
  <c r="W273" i="29"/>
  <c r="W393" i="29"/>
  <c r="AK146" i="29"/>
  <c r="W182" i="29"/>
  <c r="AK216" i="29"/>
  <c r="W415" i="29"/>
  <c r="W157" i="29"/>
  <c r="AK193" i="29"/>
  <c r="AK277" i="29"/>
  <c r="AK313" i="29"/>
  <c r="AK349" i="29"/>
  <c r="AK385" i="29"/>
  <c r="AK421" i="29"/>
  <c r="AK457" i="29"/>
  <c r="AK493" i="29"/>
  <c r="W452" i="29"/>
  <c r="W139" i="29"/>
  <c r="AK251" i="29"/>
  <c r="AK335" i="29"/>
  <c r="AK371" i="29"/>
  <c r="AK407" i="29"/>
  <c r="AK443" i="29"/>
  <c r="AK479" i="29"/>
  <c r="W144" i="29"/>
  <c r="AK180" i="29"/>
  <c r="W216" i="29"/>
  <c r="AK264" i="29"/>
  <c r="AK300" i="29"/>
  <c r="AK336" i="29"/>
  <c r="AK372" i="29"/>
  <c r="AK408" i="29"/>
  <c r="AK444" i="29"/>
  <c r="AK480" i="29"/>
  <c r="AK343" i="29"/>
  <c r="AK157" i="29"/>
  <c r="W193" i="29"/>
  <c r="W277" i="29"/>
  <c r="W313" i="29"/>
  <c r="W349" i="29"/>
  <c r="W385" i="29"/>
  <c r="W421" i="29"/>
  <c r="W457" i="29"/>
  <c r="W493" i="29"/>
  <c r="W335" i="29"/>
  <c r="W371" i="29"/>
  <c r="W407" i="29"/>
  <c r="W443" i="29"/>
  <c r="W479" i="29"/>
  <c r="AK144" i="29"/>
  <c r="W180" i="29"/>
  <c r="W264" i="29"/>
  <c r="W300" i="29"/>
  <c r="W336" i="29"/>
  <c r="W372" i="29"/>
  <c r="W408" i="29"/>
  <c r="W444" i="29"/>
  <c r="W480" i="29"/>
  <c r="W343" i="29"/>
  <c r="W237" i="29"/>
  <c r="AK241" i="29"/>
  <c r="AK165" i="29"/>
  <c r="AK122" i="29"/>
  <c r="W158" i="29"/>
  <c r="W272" i="29"/>
  <c r="W488" i="29"/>
  <c r="W166" i="29"/>
  <c r="AK287" i="29"/>
  <c r="W228" i="29"/>
  <c r="W247" i="29"/>
  <c r="AK237" i="29"/>
  <c r="W241" i="29"/>
  <c r="W165" i="29"/>
  <c r="W122" i="29"/>
  <c r="AK158" i="29"/>
  <c r="AK325" i="29"/>
  <c r="AK194" i="29"/>
  <c r="W147" i="29"/>
  <c r="AK195" i="29"/>
  <c r="AK231" i="29"/>
  <c r="W279" i="29"/>
  <c r="W315" i="29"/>
  <c r="W351" i="29"/>
  <c r="W387" i="29"/>
  <c r="W423" i="29"/>
  <c r="W459" i="29"/>
  <c r="W495" i="29"/>
  <c r="AK148" i="29"/>
  <c r="W232" i="29"/>
  <c r="AK127" i="29"/>
  <c r="AK297" i="29"/>
  <c r="W194" i="29"/>
  <c r="AK147" i="29"/>
  <c r="W195" i="29"/>
  <c r="AK243" i="29"/>
  <c r="AK175" i="29"/>
  <c r="W160" i="29"/>
  <c r="AK196" i="29"/>
  <c r="AK232" i="29"/>
  <c r="W127" i="29"/>
  <c r="W297" i="29"/>
  <c r="AK361" i="29"/>
  <c r="AK242" i="29"/>
  <c r="AK278" i="29"/>
  <c r="AK314" i="29"/>
  <c r="AK350" i="29"/>
  <c r="AK386" i="29"/>
  <c r="AK422" i="29"/>
  <c r="AK458" i="29"/>
  <c r="AK494" i="29"/>
  <c r="AK271" i="29"/>
  <c r="W159" i="29"/>
  <c r="W243" i="29"/>
  <c r="W175" i="29"/>
  <c r="AK160" i="29"/>
  <c r="W196" i="29"/>
  <c r="AK280" i="29"/>
  <c r="AK316" i="29"/>
  <c r="AK352" i="29"/>
  <c r="AK388" i="29"/>
  <c r="AK424" i="29"/>
  <c r="AK460" i="29"/>
  <c r="AK496" i="29"/>
  <c r="AK369" i="29"/>
  <c r="W242" i="29"/>
  <c r="W278" i="29"/>
  <c r="W314" i="29"/>
  <c r="W350" i="29"/>
  <c r="W386" i="29"/>
  <c r="W422" i="29"/>
  <c r="W458" i="29"/>
  <c r="W494" i="29"/>
  <c r="W271" i="29"/>
  <c r="AK159" i="29"/>
  <c r="AK291" i="29"/>
  <c r="AK327" i="29"/>
  <c r="AK363" i="29"/>
  <c r="AK399" i="29"/>
  <c r="AK435" i="29"/>
  <c r="AK471" i="29"/>
  <c r="AK124" i="29"/>
  <c r="W280" i="29"/>
  <c r="W316" i="29"/>
  <c r="W352" i="29"/>
  <c r="W388" i="29"/>
  <c r="W424" i="29"/>
  <c r="W460" i="29"/>
  <c r="W496" i="29"/>
  <c r="AK205" i="29"/>
  <c r="AK397" i="29"/>
  <c r="AK206" i="29"/>
  <c r="AK403" i="29"/>
  <c r="AK333" i="29"/>
  <c r="AK417" i="29"/>
  <c r="AK123" i="29"/>
  <c r="AK207" i="29"/>
  <c r="W291" i="29"/>
  <c r="W327" i="29"/>
  <c r="W363" i="29"/>
  <c r="W399" i="29"/>
  <c r="W435" i="29"/>
  <c r="W471" i="29"/>
  <c r="W124" i="29"/>
  <c r="AK208" i="29"/>
  <c r="W244" i="29"/>
  <c r="W151" i="29"/>
  <c r="W206" i="29"/>
  <c r="W403" i="29"/>
  <c r="W333" i="29"/>
  <c r="W417" i="29"/>
  <c r="W123" i="29"/>
  <c r="W207" i="29"/>
  <c r="AK172" i="29"/>
  <c r="W208" i="29"/>
  <c r="AK244" i="29"/>
  <c r="AK151" i="29"/>
  <c r="AK405" i="29"/>
  <c r="AK433" i="29"/>
  <c r="AK254" i="29"/>
  <c r="AK290" i="29"/>
  <c r="AK326" i="29"/>
  <c r="AK362" i="29"/>
  <c r="AK398" i="29"/>
  <c r="AK434" i="29"/>
  <c r="AK470" i="29"/>
  <c r="W117" i="29"/>
  <c r="AK285" i="29"/>
  <c r="AK171" i="29"/>
  <c r="W172" i="29"/>
  <c r="AK256" i="29"/>
  <c r="AK292" i="29"/>
  <c r="AK328" i="29"/>
  <c r="AK364" i="29"/>
  <c r="AK400" i="29"/>
  <c r="AK436" i="29"/>
  <c r="AK472" i="29"/>
  <c r="W118" i="29"/>
  <c r="W254" i="29"/>
  <c r="W290" i="29"/>
  <c r="W326" i="29"/>
  <c r="W362" i="29"/>
  <c r="W398" i="29"/>
  <c r="W434" i="29"/>
  <c r="W470" i="29"/>
  <c r="AK117" i="29"/>
  <c r="W285" i="29"/>
  <c r="W171" i="29"/>
  <c r="AK219" i="29"/>
  <c r="AK267" i="29"/>
  <c r="AK303" i="29"/>
  <c r="AK339" i="29"/>
  <c r="AK375" i="29"/>
  <c r="AK411" i="29"/>
  <c r="AK447" i="29"/>
  <c r="AK483" i="29"/>
  <c r="W136" i="29"/>
  <c r="W256" i="29"/>
  <c r="W292" i="29"/>
  <c r="W328" i="29"/>
  <c r="W364" i="29"/>
  <c r="W400" i="29"/>
  <c r="W436" i="29"/>
  <c r="W472" i="29"/>
  <c r="AK118" i="29"/>
  <c r="AK121" i="29"/>
  <c r="AK169" i="29"/>
  <c r="AK469" i="29"/>
  <c r="AK218" i="29"/>
  <c r="W135" i="29"/>
  <c r="AK183" i="29"/>
  <c r="W219" i="29"/>
  <c r="W267" i="29"/>
  <c r="W303" i="29"/>
  <c r="W339" i="29"/>
  <c r="W375" i="29"/>
  <c r="W411" i="29"/>
  <c r="W447" i="29"/>
  <c r="W483" i="29"/>
  <c r="AK136" i="29"/>
  <c r="AK220" i="29"/>
  <c r="W225" i="29"/>
  <c r="AK247" i="29"/>
  <c r="W218" i="29"/>
  <c r="AK135" i="29"/>
  <c r="W183" i="29"/>
  <c r="AK120" i="29"/>
  <c r="AK184" i="29"/>
  <c r="W220" i="29"/>
  <c r="AK225" i="29"/>
  <c r="W295" i="29"/>
  <c r="AK228" i="29"/>
  <c r="AK289" i="29"/>
  <c r="AK230" i="29"/>
  <c r="AK266" i="29"/>
  <c r="AK302" i="29"/>
  <c r="AK338" i="29"/>
  <c r="AK374" i="29"/>
  <c r="AK410" i="29"/>
  <c r="AK446" i="29"/>
  <c r="AK482" i="29"/>
  <c r="AK259" i="29"/>
  <c r="AK379" i="29"/>
  <c r="W120" i="29"/>
  <c r="W184" i="29"/>
  <c r="AK268" i="29"/>
  <c r="AK304" i="29"/>
  <c r="AK340" i="29"/>
  <c r="AK376" i="29"/>
  <c r="AK412" i="29"/>
  <c r="AK448" i="29"/>
  <c r="AK484" i="29"/>
  <c r="AK187" i="29"/>
  <c r="W338" i="29"/>
  <c r="W259" i="29"/>
  <c r="W448" i="29"/>
  <c r="W233" i="29"/>
  <c r="W281" i="29"/>
  <c r="W317" i="29"/>
  <c r="W353" i="29"/>
  <c r="W389" i="29"/>
  <c r="W425" i="29"/>
  <c r="W461" i="29"/>
  <c r="W497" i="29"/>
  <c r="W235" i="29"/>
  <c r="AK177" i="29"/>
  <c r="AK345" i="29"/>
  <c r="AK126" i="29"/>
  <c r="W162" i="29"/>
  <c r="AK198" i="29"/>
  <c r="W234" i="29"/>
  <c r="W230" i="29"/>
  <c r="AK321" i="29"/>
  <c r="AK342" i="29"/>
  <c r="AK414" i="29"/>
  <c r="AK486" i="29"/>
  <c r="AK149" i="29"/>
  <c r="AK461" i="29"/>
  <c r="W270" i="29"/>
  <c r="W342" i="29"/>
  <c r="W231" i="29"/>
  <c r="AK387" i="29"/>
  <c r="AK235" i="29"/>
  <c r="W177" i="29"/>
  <c r="W345" i="29"/>
  <c r="W126" i="29"/>
  <c r="AK162" i="29"/>
  <c r="W198" i="29"/>
  <c r="AK234" i="29"/>
  <c r="W412" i="29"/>
  <c r="AK425" i="29"/>
  <c r="W374" i="29"/>
  <c r="W268" i="29"/>
  <c r="W484" i="29"/>
  <c r="AK125" i="29"/>
  <c r="W161" i="29"/>
  <c r="AK197" i="29"/>
  <c r="AK141" i="29"/>
  <c r="AK282" i="29"/>
  <c r="AK318" i="29"/>
  <c r="AK354" i="29"/>
  <c r="AK390" i="29"/>
  <c r="AK426" i="29"/>
  <c r="AK462" i="29"/>
  <c r="AK498" i="29"/>
  <c r="W185" i="29"/>
  <c r="W379" i="29"/>
  <c r="AK423" i="29"/>
  <c r="W125" i="29"/>
  <c r="AK161" i="29"/>
  <c r="W197" i="29"/>
  <c r="W245" i="29"/>
  <c r="AK257" i="29"/>
  <c r="AK293" i="29"/>
  <c r="AK329" i="29"/>
  <c r="AK365" i="29"/>
  <c r="AK401" i="29"/>
  <c r="AK437" i="29"/>
  <c r="AK473" i="29"/>
  <c r="W141" i="29"/>
  <c r="W282" i="29"/>
  <c r="W318" i="29"/>
  <c r="W354" i="29"/>
  <c r="W390" i="29"/>
  <c r="W426" i="29"/>
  <c r="W462" i="29"/>
  <c r="W498" i="29"/>
  <c r="AK281" i="29"/>
  <c r="AK389" i="29"/>
  <c r="W414" i="29"/>
  <c r="W486" i="29"/>
  <c r="W410" i="29"/>
  <c r="W304" i="29"/>
  <c r="AK245" i="29"/>
  <c r="W257" i="29"/>
  <c r="W293" i="29"/>
  <c r="W329" i="29"/>
  <c r="W365" i="29"/>
  <c r="W401" i="29"/>
  <c r="W437" i="29"/>
  <c r="W473" i="29"/>
  <c r="AK189" i="29"/>
  <c r="AK261" i="29"/>
  <c r="W138" i="29"/>
  <c r="AK174" i="29"/>
  <c r="AK210" i="29"/>
  <c r="W246" i="29"/>
  <c r="AK129" i="29"/>
  <c r="AK378" i="29"/>
  <c r="AK317" i="29"/>
  <c r="AK497" i="29"/>
  <c r="AK459" i="29"/>
  <c r="W148" i="29"/>
  <c r="AK209" i="29"/>
  <c r="W189" i="29"/>
  <c r="W261" i="29"/>
  <c r="AK138" i="29"/>
  <c r="W174" i="29"/>
  <c r="W210" i="29"/>
  <c r="AK246" i="29"/>
  <c r="AK353" i="29"/>
  <c r="W446" i="29"/>
  <c r="W340" i="29"/>
  <c r="W137" i="29"/>
  <c r="AK173" i="29"/>
  <c r="W209" i="29"/>
  <c r="W153" i="29"/>
  <c r="AK258" i="29"/>
  <c r="AK294" i="29"/>
  <c r="AK330" i="29"/>
  <c r="AK366" i="29"/>
  <c r="AK402" i="29"/>
  <c r="AK438" i="29"/>
  <c r="AK474" i="29"/>
  <c r="AK255" i="29"/>
  <c r="W302" i="29"/>
  <c r="AK279" i="29"/>
  <c r="AK495" i="29"/>
  <c r="AK137" i="29"/>
  <c r="W173" i="29"/>
  <c r="AK221" i="29"/>
  <c r="AK269" i="29"/>
  <c r="AK305" i="29"/>
  <c r="AK341" i="29"/>
  <c r="AK377" i="29"/>
  <c r="AK413" i="29"/>
  <c r="AK449" i="29"/>
  <c r="AK485" i="29"/>
  <c r="AK153" i="29"/>
  <c r="W258" i="29"/>
  <c r="W294" i="29"/>
  <c r="W330" i="29"/>
  <c r="W366" i="29"/>
  <c r="W402" i="29"/>
  <c r="W438" i="29"/>
  <c r="W474" i="29"/>
  <c r="W255" i="29"/>
  <c r="W266" i="29"/>
  <c r="W482" i="29"/>
  <c r="W376" i="29"/>
  <c r="W221" i="29"/>
  <c r="W269" i="29"/>
  <c r="W305" i="29"/>
  <c r="W341" i="29"/>
  <c r="W377" i="29"/>
  <c r="W413" i="29"/>
  <c r="W449" i="29"/>
  <c r="W485" i="29"/>
  <c r="AK213" i="29"/>
  <c r="W132" i="29"/>
  <c r="W150" i="29"/>
  <c r="AK186" i="29"/>
  <c r="AK222" i="29"/>
  <c r="AK270" i="29"/>
  <c r="W378" i="29"/>
  <c r="AK315" i="29"/>
  <c r="W187" i="29"/>
  <c r="W213" i="29"/>
  <c r="AK132" i="29"/>
  <c r="AK150" i="29"/>
  <c r="W186" i="29"/>
  <c r="W222" i="29"/>
  <c r="W149" i="29"/>
  <c r="AK185" i="29"/>
  <c r="AK306" i="29"/>
  <c r="AK450" i="29"/>
  <c r="AK351" i="29"/>
  <c r="AK233" i="29"/>
  <c r="W129" i="29"/>
  <c r="W321" i="29"/>
  <c r="W306" i="29"/>
  <c r="W450" i="29"/>
  <c r="U242" i="29"/>
  <c r="AI244" i="29"/>
  <c r="U233" i="29"/>
  <c r="U248" i="29"/>
  <c r="AI250" i="29"/>
  <c r="U235" i="29"/>
  <c r="U224" i="29"/>
  <c r="AI223" i="29"/>
  <c r="AI237" i="29"/>
  <c r="AI226" i="29"/>
  <c r="U250" i="29"/>
  <c r="AI239" i="29"/>
  <c r="U228" i="29"/>
  <c r="U247" i="29"/>
  <c r="U240" i="29"/>
  <c r="U237" i="29"/>
  <c r="AI229" i="29"/>
  <c r="AI253" i="29"/>
  <c r="U229" i="29"/>
  <c r="AI224" i="29"/>
  <c r="U252" i="29"/>
  <c r="U236" i="29"/>
  <c r="U231" i="29"/>
  <c r="AI233" i="29"/>
  <c r="AI231" i="29"/>
  <c r="AI246" i="29"/>
  <c r="AI235" i="29"/>
  <c r="U253" i="29"/>
  <c r="U225" i="29"/>
  <c r="AI248" i="29"/>
  <c r="AI252" i="29"/>
  <c r="AI245" i="29"/>
  <c r="AI234" i="29"/>
  <c r="AI228" i="29"/>
  <c r="AI249" i="29"/>
  <c r="AI238" i="29"/>
  <c r="AI251" i="29"/>
  <c r="U232" i="29"/>
  <c r="U226" i="29"/>
  <c r="AI227" i="29"/>
  <c r="U239" i="29"/>
  <c r="AI240" i="29"/>
  <c r="AI232" i="29"/>
  <c r="U249" i="29"/>
  <c r="U238" i="29"/>
  <c r="U244" i="29"/>
  <c r="AI241" i="29"/>
  <c r="AI236" i="29"/>
  <c r="AI225" i="29"/>
  <c r="U227" i="29"/>
  <c r="U245" i="29"/>
  <c r="U251" i="29"/>
  <c r="U243" i="29"/>
  <c r="U230" i="29"/>
  <c r="U246" i="29"/>
  <c r="AI242" i="29"/>
  <c r="U223" i="29"/>
  <c r="U241" i="29"/>
  <c r="AI243" i="29"/>
  <c r="AI230" i="29"/>
  <c r="AI247" i="29"/>
  <c r="U234" i="29"/>
  <c r="AI183" i="29"/>
  <c r="U208" i="29"/>
  <c r="U182" i="29"/>
  <c r="AI218" i="29"/>
  <c r="U189" i="29"/>
  <c r="AI216" i="29"/>
  <c r="AI178" i="29"/>
  <c r="AI202" i="29"/>
  <c r="AI203" i="29"/>
  <c r="U179" i="29"/>
  <c r="U203" i="29"/>
  <c r="AI215" i="29"/>
  <c r="U186" i="29"/>
  <c r="AI182" i="29"/>
  <c r="U183" i="29"/>
  <c r="AI204" i="29"/>
  <c r="AI184" i="29"/>
  <c r="AI185" i="29"/>
  <c r="AI209" i="29"/>
  <c r="U218" i="29"/>
  <c r="U216" i="29"/>
  <c r="U178" i="29"/>
  <c r="U202" i="29"/>
  <c r="AI206" i="29"/>
  <c r="AI211" i="29"/>
  <c r="AI205" i="29"/>
  <c r="AI207" i="29"/>
  <c r="U210" i="29"/>
  <c r="U181" i="29"/>
  <c r="U212" i="29"/>
  <c r="AI189" i="29"/>
  <c r="U204" i="29"/>
  <c r="U184" i="29"/>
  <c r="U185" i="29"/>
  <c r="U209" i="29"/>
  <c r="U206" i="29"/>
  <c r="U214" i="29"/>
  <c r="AI212" i="29"/>
  <c r="U205" i="29"/>
  <c r="U207" i="29"/>
  <c r="U213" i="29"/>
  <c r="AI198" i="29"/>
  <c r="AI199" i="29"/>
  <c r="AI179" i="29"/>
  <c r="AI214" i="29"/>
  <c r="AI194" i="29"/>
  <c r="AI213" i="29"/>
  <c r="U194" i="29"/>
  <c r="AI193" i="29"/>
  <c r="AI217" i="29"/>
  <c r="AI219" i="29"/>
  <c r="U198" i="29"/>
  <c r="U199" i="29"/>
  <c r="AI200" i="29"/>
  <c r="U187" i="29"/>
  <c r="U193" i="29"/>
  <c r="U217" i="29"/>
  <c r="U219" i="29"/>
  <c r="AI220" i="29"/>
  <c r="U200" i="29"/>
  <c r="AI177" i="29"/>
  <c r="AI201" i="29"/>
  <c r="U211" i="29"/>
  <c r="AI195" i="29"/>
  <c r="U220" i="29"/>
  <c r="AI221" i="29"/>
  <c r="AI176" i="29"/>
  <c r="U177" i="29"/>
  <c r="U201" i="29"/>
  <c r="AI180" i="29"/>
  <c r="AI190" i="29"/>
  <c r="AI192" i="29"/>
  <c r="U195" i="29"/>
  <c r="AI196" i="29"/>
  <c r="AI197" i="29"/>
  <c r="U221" i="29"/>
  <c r="U176" i="29"/>
  <c r="U180" i="29"/>
  <c r="U190" i="29"/>
  <c r="U215" i="29"/>
  <c r="AI210" i="29"/>
  <c r="AI181" i="29"/>
  <c r="AI188" i="29"/>
  <c r="U192" i="29"/>
  <c r="U196" i="29"/>
  <c r="U197" i="29"/>
  <c r="AI186" i="29"/>
  <c r="AI187" i="29"/>
  <c r="AI208" i="29"/>
  <c r="U188" i="29"/>
  <c r="AI191" i="29"/>
  <c r="U191" i="29"/>
  <c r="AI222" i="29"/>
  <c r="U222" i="29"/>
  <c r="AH114" i="29"/>
  <c r="AH115" i="29"/>
  <c r="AH101" i="29"/>
  <c r="AH112" i="29"/>
  <c r="AH107" i="29"/>
  <c r="AH111" i="29"/>
  <c r="AH108" i="29"/>
  <c r="T94" i="29"/>
  <c r="T112" i="29"/>
  <c r="AH97" i="29"/>
  <c r="AH110" i="29"/>
  <c r="T96" i="29"/>
  <c r="AH104" i="29"/>
  <c r="AH94" i="29"/>
  <c r="T106" i="29"/>
  <c r="T115" i="29"/>
  <c r="T99" i="29"/>
  <c r="T100" i="29"/>
  <c r="T97" i="29"/>
  <c r="T101" i="29"/>
  <c r="AH98" i="29"/>
  <c r="AH113" i="29"/>
  <c r="AH106" i="29"/>
  <c r="T105" i="29"/>
  <c r="T95" i="29"/>
  <c r="T111" i="29"/>
  <c r="T113" i="29"/>
  <c r="AH99" i="29"/>
  <c r="AH103" i="29"/>
  <c r="T109" i="29"/>
  <c r="T107" i="29"/>
  <c r="T98" i="29"/>
  <c r="AH105" i="29"/>
  <c r="T108" i="29"/>
  <c r="AH102" i="29"/>
  <c r="AH95" i="29"/>
  <c r="AH100" i="29"/>
  <c r="AH96" i="29"/>
  <c r="T103" i="29"/>
  <c r="T110" i="29"/>
  <c r="AH116" i="29"/>
  <c r="AH109" i="29"/>
  <c r="T102" i="29"/>
  <c r="T104" i="29"/>
  <c r="T116" i="29"/>
  <c r="T114" i="29"/>
  <c r="AH159" i="29"/>
  <c r="T209" i="29"/>
  <c r="AH318" i="29"/>
  <c r="T374" i="29"/>
  <c r="AH356" i="29"/>
  <c r="AH380" i="29"/>
  <c r="T276" i="29"/>
  <c r="T444" i="29"/>
  <c r="T468" i="29"/>
  <c r="T492" i="29"/>
  <c r="AE492" i="29" s="1"/>
  <c r="AG492" i="29" s="1"/>
  <c r="AH193" i="29"/>
  <c r="AH229" i="29"/>
  <c r="T324" i="29"/>
  <c r="T396" i="29"/>
  <c r="T350" i="29"/>
  <c r="AH135" i="29"/>
  <c r="AH183" i="29"/>
  <c r="T219" i="29"/>
  <c r="AH243" i="29"/>
  <c r="T134" i="29"/>
  <c r="AH326" i="29"/>
  <c r="AH398" i="29"/>
  <c r="AH136" i="29"/>
  <c r="AH160" i="29"/>
  <c r="T196" i="29"/>
  <c r="AH220" i="29"/>
  <c r="AH120" i="29"/>
  <c r="T173" i="29"/>
  <c r="AH384" i="29"/>
  <c r="T278" i="29"/>
  <c r="AH162" i="29"/>
  <c r="T198" i="29"/>
  <c r="AH270" i="29"/>
  <c r="AH294" i="29"/>
  <c r="AH342" i="29"/>
  <c r="AH366" i="29"/>
  <c r="AH390" i="29"/>
  <c r="AH414" i="29"/>
  <c r="AH438" i="29"/>
  <c r="AH462" i="29"/>
  <c r="AH486" i="29"/>
  <c r="T314" i="29"/>
  <c r="AH139" i="29"/>
  <c r="AH199" i="29"/>
  <c r="AH170" i="29"/>
  <c r="T386" i="29"/>
  <c r="AH128" i="29"/>
  <c r="AH212" i="29"/>
  <c r="AH260" i="29"/>
  <c r="AH284" i="29"/>
  <c r="AH308" i="29"/>
  <c r="AH332" i="29"/>
  <c r="AH404" i="29"/>
  <c r="AH277" i="29"/>
  <c r="AH482" i="29"/>
  <c r="AH327" i="29"/>
  <c r="AH399" i="29"/>
  <c r="T326" i="29"/>
  <c r="AH244" i="29"/>
  <c r="AH484" i="29"/>
  <c r="AH197" i="29"/>
  <c r="AH377" i="29"/>
  <c r="AH425" i="29"/>
  <c r="T462" i="29"/>
  <c r="T168" i="29"/>
  <c r="T139" i="29"/>
  <c r="T199" i="29"/>
  <c r="AH319" i="29"/>
  <c r="AH439" i="29"/>
  <c r="AH133" i="29"/>
  <c r="T193" i="29"/>
  <c r="T229" i="29"/>
  <c r="AH301" i="29"/>
  <c r="AH325" i="29"/>
  <c r="AH349" i="29"/>
  <c r="AH373" i="29"/>
  <c r="AH397" i="29"/>
  <c r="AH421" i="29"/>
  <c r="AH445" i="29"/>
  <c r="AH469" i="29"/>
  <c r="AH493" i="29"/>
  <c r="AH254" i="29"/>
  <c r="AH458" i="29"/>
  <c r="T183" i="29"/>
  <c r="AH207" i="29"/>
  <c r="T243" i="29"/>
  <c r="AH279" i="29"/>
  <c r="AH303" i="29"/>
  <c r="AH351" i="29"/>
  <c r="AH375" i="29"/>
  <c r="AH423" i="29"/>
  <c r="AH447" i="29"/>
  <c r="AH471" i="29"/>
  <c r="AH495" i="29"/>
  <c r="AH290" i="29"/>
  <c r="AH362" i="29"/>
  <c r="T398" i="29"/>
  <c r="AH184" i="29"/>
  <c r="T220" i="29"/>
  <c r="AH268" i="29"/>
  <c r="AH292" i="29"/>
  <c r="AH316" i="29"/>
  <c r="AH340" i="29"/>
  <c r="AH364" i="29"/>
  <c r="AH388" i="29"/>
  <c r="AH412" i="29"/>
  <c r="AH436" i="29"/>
  <c r="AH460" i="29"/>
  <c r="T120" i="29"/>
  <c r="AH233" i="29"/>
  <c r="AH257" i="29"/>
  <c r="AH281" i="29"/>
  <c r="AH305" i="29"/>
  <c r="AH329" i="29"/>
  <c r="AH353" i="29"/>
  <c r="AH401" i="29"/>
  <c r="AH449" i="29"/>
  <c r="AH473" i="29"/>
  <c r="AH497" i="29"/>
  <c r="T384" i="29"/>
  <c r="AH138" i="29"/>
  <c r="AH186" i="29"/>
  <c r="AH222" i="29"/>
  <c r="AH246" i="29"/>
  <c r="T270" i="29"/>
  <c r="T294" i="29"/>
  <c r="T318" i="29"/>
  <c r="T342" i="29"/>
  <c r="T366" i="29"/>
  <c r="T390" i="29"/>
  <c r="T414" i="29"/>
  <c r="T438" i="29"/>
  <c r="T486" i="29"/>
  <c r="AH168" i="29"/>
  <c r="AH163" i="29"/>
  <c r="AH247" i="29"/>
  <c r="AH271" i="29"/>
  <c r="AH295" i="29"/>
  <c r="AH343" i="29"/>
  <c r="AH367" i="29"/>
  <c r="AH391" i="29"/>
  <c r="AH415" i="29"/>
  <c r="AH463" i="29"/>
  <c r="AH487" i="29"/>
  <c r="T170" i="29"/>
  <c r="AH218" i="29"/>
  <c r="T128" i="29"/>
  <c r="AH176" i="29"/>
  <c r="T212" i="29"/>
  <c r="AH236" i="29"/>
  <c r="T260" i="29"/>
  <c r="T284" i="29"/>
  <c r="T308" i="29"/>
  <c r="AH432" i="29"/>
  <c r="T327" i="29"/>
  <c r="T375" i="29"/>
  <c r="T423" i="29"/>
  <c r="T268" i="29"/>
  <c r="T292" i="29"/>
  <c r="T316" i="29"/>
  <c r="T340" i="29"/>
  <c r="T364" i="29"/>
  <c r="T388" i="29"/>
  <c r="T412" i="29"/>
  <c r="T436" i="29"/>
  <c r="T233" i="29"/>
  <c r="T271" i="29"/>
  <c r="T295" i="29"/>
  <c r="T319" i="29"/>
  <c r="T439" i="29"/>
  <c r="T463" i="29"/>
  <c r="T487" i="29"/>
  <c r="AH264" i="29"/>
  <c r="AH456" i="29"/>
  <c r="AH480" i="29"/>
  <c r="T133" i="29"/>
  <c r="AH157" i="29"/>
  <c r="AH217" i="29"/>
  <c r="AH253" i="29"/>
  <c r="T277" i="29"/>
  <c r="T301" i="29"/>
  <c r="T325" i="29"/>
  <c r="T349" i="29"/>
  <c r="T373" i="29"/>
  <c r="T397" i="29"/>
  <c r="T421" i="29"/>
  <c r="T445" i="29"/>
  <c r="T469" i="29"/>
  <c r="T493" i="29"/>
  <c r="AH252" i="29"/>
  <c r="AH312" i="29"/>
  <c r="T254" i="29"/>
  <c r="T458" i="29"/>
  <c r="T482" i="29"/>
  <c r="AH348" i="29"/>
  <c r="AH171" i="29"/>
  <c r="T207" i="29"/>
  <c r="T279" i="29"/>
  <c r="T303" i="29"/>
  <c r="T351" i="29"/>
  <c r="T399" i="29"/>
  <c r="T447" i="29"/>
  <c r="T471" i="29"/>
  <c r="T495" i="29"/>
  <c r="T290" i="29"/>
  <c r="T362" i="29"/>
  <c r="AH124" i="29"/>
  <c r="T184" i="29"/>
  <c r="AH208" i="29"/>
  <c r="T460" i="29"/>
  <c r="T484" i="29"/>
  <c r="AH161" i="29"/>
  <c r="T197" i="29"/>
  <c r="T257" i="29"/>
  <c r="T281" i="29"/>
  <c r="T305" i="29"/>
  <c r="T329" i="29"/>
  <c r="T353" i="29"/>
  <c r="T377" i="29"/>
  <c r="T401" i="29"/>
  <c r="T425" i="29"/>
  <c r="T449" i="29"/>
  <c r="T473" i="29"/>
  <c r="T497" i="29"/>
  <c r="AH230" i="29"/>
  <c r="AH266" i="29"/>
  <c r="T186" i="29"/>
  <c r="T222" i="29"/>
  <c r="AH182" i="29"/>
  <c r="AH127" i="29"/>
  <c r="AH187" i="29"/>
  <c r="AH223" i="29"/>
  <c r="T343" i="29"/>
  <c r="T367" i="29"/>
  <c r="T391" i="29"/>
  <c r="T415" i="29"/>
  <c r="T218" i="29"/>
  <c r="AH152" i="29"/>
  <c r="T176" i="29"/>
  <c r="AH200" i="29"/>
  <c r="AH410" i="29"/>
  <c r="T129" i="29"/>
  <c r="T181" i="29"/>
  <c r="AH231" i="29"/>
  <c r="T124" i="29"/>
  <c r="AH172" i="29"/>
  <c r="AH185" i="29"/>
  <c r="T266" i="29"/>
  <c r="AH210" i="29"/>
  <c r="AH306" i="29"/>
  <c r="AH498" i="29"/>
  <c r="T187" i="29"/>
  <c r="T264" i="29"/>
  <c r="AH408" i="29"/>
  <c r="T432" i="29"/>
  <c r="T456" i="29"/>
  <c r="T480" i="29"/>
  <c r="AH121" i="29"/>
  <c r="AH181" i="29"/>
  <c r="T217" i="29"/>
  <c r="AH192" i="29"/>
  <c r="T312" i="29"/>
  <c r="T348" i="29"/>
  <c r="AH147" i="29"/>
  <c r="T171" i="29"/>
  <c r="AH132" i="29"/>
  <c r="AH204" i="29"/>
  <c r="AH242" i="29"/>
  <c r="AH446" i="29"/>
  <c r="AH148" i="29"/>
  <c r="T208" i="29"/>
  <c r="AH221" i="29"/>
  <c r="AH288" i="29"/>
  <c r="AH372" i="29"/>
  <c r="T230" i="29"/>
  <c r="AH422" i="29"/>
  <c r="AH174" i="29"/>
  <c r="AH258" i="29"/>
  <c r="AH282" i="29"/>
  <c r="AH330" i="29"/>
  <c r="AH354" i="29"/>
  <c r="AH378" i="29"/>
  <c r="AH402" i="29"/>
  <c r="AH426" i="29"/>
  <c r="AH450" i="29"/>
  <c r="AH474" i="29"/>
  <c r="T182" i="29"/>
  <c r="T127" i="29"/>
  <c r="AH338" i="29"/>
  <c r="T200" i="29"/>
  <c r="AH248" i="29"/>
  <c r="AH272" i="29"/>
  <c r="AH296" i="29"/>
  <c r="AH320" i="29"/>
  <c r="AH344" i="29"/>
  <c r="AH368" i="29"/>
  <c r="AH392" i="29"/>
  <c r="T121" i="29"/>
  <c r="AH481" i="29"/>
  <c r="AH339" i="29"/>
  <c r="AH483" i="29"/>
  <c r="T172" i="29"/>
  <c r="AH376" i="29"/>
  <c r="AH437" i="29"/>
  <c r="T422" i="29"/>
  <c r="T174" i="29"/>
  <c r="T498" i="29"/>
  <c r="AH144" i="29"/>
  <c r="AH259" i="29"/>
  <c r="AH307" i="29"/>
  <c r="AH427" i="29"/>
  <c r="AH224" i="29"/>
  <c r="AH276" i="29"/>
  <c r="AH468" i="29"/>
  <c r="AH145" i="29"/>
  <c r="AH396" i="29"/>
  <c r="AH146" i="29"/>
  <c r="T256" i="29"/>
  <c r="T280" i="29"/>
  <c r="T304" i="29"/>
  <c r="T328" i="29"/>
  <c r="T352" i="29"/>
  <c r="T376" i="29"/>
  <c r="T400" i="29"/>
  <c r="T424" i="29"/>
  <c r="AH278" i="29"/>
  <c r="T211" i="29"/>
  <c r="T283" i="29"/>
  <c r="T307" i="29"/>
  <c r="AH451" i="29"/>
  <c r="T475" i="29"/>
  <c r="T499" i="29"/>
  <c r="AH361" i="29"/>
  <c r="T385" i="29"/>
  <c r="AH434" i="29"/>
  <c r="T470" i="29"/>
  <c r="AH267" i="29"/>
  <c r="T291" i="29"/>
  <c r="AH134" i="29"/>
  <c r="AH448" i="29"/>
  <c r="T472" i="29"/>
  <c r="T437" i="29"/>
  <c r="AH234" i="29"/>
  <c r="T331" i="29"/>
  <c r="T123" i="29"/>
  <c r="AH189" i="29"/>
  <c r="AH225" i="29"/>
  <c r="AH249" i="29"/>
  <c r="AH273" i="29"/>
  <c r="AH297" i="29"/>
  <c r="AH321" i="29"/>
  <c r="AH345" i="29"/>
  <c r="AH369" i="29"/>
  <c r="AH393" i="29"/>
  <c r="AH441" i="29"/>
  <c r="AH465" i="29"/>
  <c r="AH489" i="29"/>
  <c r="AH180" i="29"/>
  <c r="T166" i="29"/>
  <c r="AH226" i="29"/>
  <c r="AH274" i="29"/>
  <c r="AH346" i="29"/>
  <c r="AH370" i="29"/>
  <c r="AH394" i="29"/>
  <c r="AH418" i="29"/>
  <c r="AH442" i="29"/>
  <c r="AH466" i="29"/>
  <c r="AH490" i="29"/>
  <c r="AH206" i="29"/>
  <c r="T119" i="29"/>
  <c r="AH143" i="29"/>
  <c r="AH167" i="29"/>
  <c r="T203" i="29"/>
  <c r="T252" i="29"/>
  <c r="T147" i="29"/>
  <c r="T244" i="29"/>
  <c r="T150" i="29"/>
  <c r="T151" i="29"/>
  <c r="T152" i="29"/>
  <c r="T225" i="29"/>
  <c r="T226" i="29"/>
  <c r="T239" i="29"/>
  <c r="T165" i="29"/>
  <c r="AH205" i="29"/>
  <c r="AH387" i="29"/>
  <c r="T411" i="29"/>
  <c r="AH256" i="29"/>
  <c r="AH352" i="29"/>
  <c r="AH269" i="29"/>
  <c r="T293" i="29"/>
  <c r="AH413" i="29"/>
  <c r="T330" i="29"/>
  <c r="T426" i="29"/>
  <c r="T368" i="29"/>
  <c r="AH452" i="29"/>
  <c r="AH129" i="29"/>
  <c r="AH190" i="29"/>
  <c r="T322" i="29"/>
  <c r="AH360" i="29"/>
  <c r="AH299" i="29"/>
  <c r="T145" i="29"/>
  <c r="AH209" i="29"/>
  <c r="AH235" i="29"/>
  <c r="AH142" i="29"/>
  <c r="AH202" i="29"/>
  <c r="AH337" i="29"/>
  <c r="T361" i="29"/>
  <c r="T434" i="29"/>
  <c r="T267" i="29"/>
  <c r="AH232" i="29"/>
  <c r="T448" i="29"/>
  <c r="AH173" i="29"/>
  <c r="T372" i="29"/>
  <c r="T210" i="29"/>
  <c r="T248" i="29"/>
  <c r="AH428" i="29"/>
  <c r="AH476" i="29"/>
  <c r="AH500" i="29"/>
  <c r="T189" i="29"/>
  <c r="T249" i="29"/>
  <c r="T273" i="29"/>
  <c r="T297" i="29"/>
  <c r="T321" i="29"/>
  <c r="T345" i="29"/>
  <c r="T369" i="29"/>
  <c r="T393" i="29"/>
  <c r="T417" i="29"/>
  <c r="T441" i="29"/>
  <c r="T465" i="29"/>
  <c r="T489" i="29"/>
  <c r="T180" i="29"/>
  <c r="AH130" i="29"/>
  <c r="AH250" i="29"/>
  <c r="T274" i="29"/>
  <c r="T298" i="29"/>
  <c r="AH322" i="29"/>
  <c r="T346" i="29"/>
  <c r="T370" i="29"/>
  <c r="T394" i="29"/>
  <c r="T418" i="29"/>
  <c r="T442" i="29"/>
  <c r="T466" i="29"/>
  <c r="T490" i="29"/>
  <c r="T206" i="29"/>
  <c r="T167" i="29"/>
  <c r="AH191" i="29"/>
  <c r="AH227" i="29"/>
  <c r="AH275" i="29"/>
  <c r="AH323" i="29"/>
  <c r="AH347" i="29"/>
  <c r="AH371" i="29"/>
  <c r="AH395" i="29"/>
  <c r="AH419" i="29"/>
  <c r="AH443" i="29"/>
  <c r="AH467" i="29"/>
  <c r="AH491" i="29"/>
  <c r="T159" i="29"/>
  <c r="T158" i="29"/>
  <c r="T162" i="29"/>
  <c r="T163" i="29"/>
  <c r="T164" i="29"/>
  <c r="T237" i="29"/>
  <c r="T117" i="29"/>
  <c r="T251" i="29"/>
  <c r="AH293" i="29"/>
  <c r="AH417" i="29"/>
  <c r="T408" i="29"/>
  <c r="AH444" i="29"/>
  <c r="T205" i="29"/>
  <c r="T481" i="29"/>
  <c r="AH350" i="29"/>
  <c r="AH363" i="29"/>
  <c r="T387" i="29"/>
  <c r="AH424" i="29"/>
  <c r="T269" i="29"/>
  <c r="AH389" i="29"/>
  <c r="T413" i="29"/>
  <c r="T288" i="29"/>
  <c r="AH126" i="29"/>
  <c r="T427" i="29"/>
  <c r="AH140" i="29"/>
  <c r="T344" i="29"/>
  <c r="T428" i="29"/>
  <c r="T190" i="29"/>
  <c r="T227" i="29"/>
  <c r="AH251" i="29"/>
  <c r="T157" i="29"/>
  <c r="AH300" i="29"/>
  <c r="AH336" i="29"/>
  <c r="AH313" i="29"/>
  <c r="T337" i="29"/>
  <c r="AH457" i="29"/>
  <c r="AH328" i="29"/>
  <c r="T126" i="29"/>
  <c r="T306" i="29"/>
  <c r="T402" i="29"/>
  <c r="AH175" i="29"/>
  <c r="AH403" i="29"/>
  <c r="T140" i="29"/>
  <c r="T404" i="29"/>
  <c r="T452" i="29"/>
  <c r="T476" i="29"/>
  <c r="T500" i="29"/>
  <c r="AH153" i="29"/>
  <c r="AH177" i="29"/>
  <c r="AH213" i="29"/>
  <c r="AH137" i="29"/>
  <c r="T130" i="29"/>
  <c r="AH154" i="29"/>
  <c r="T250" i="29"/>
  <c r="T360" i="29"/>
  <c r="AH302" i="29"/>
  <c r="T191" i="29"/>
  <c r="T275" i="29"/>
  <c r="T299" i="29"/>
  <c r="T323" i="29"/>
  <c r="T347" i="29"/>
  <c r="T371" i="29"/>
  <c r="T395" i="29"/>
  <c r="T419" i="29"/>
  <c r="T443" i="29"/>
  <c r="T467" i="29"/>
  <c r="T491" i="29"/>
  <c r="T255" i="29"/>
  <c r="T231" i="29"/>
  <c r="T137" i="29"/>
  <c r="T234" i="29"/>
  <c r="T223" i="29"/>
  <c r="T224" i="29"/>
  <c r="T146" i="29"/>
  <c r="T131" i="29"/>
  <c r="AH196" i="29"/>
  <c r="T185" i="29"/>
  <c r="T341" i="29"/>
  <c r="T392" i="29"/>
  <c r="T363" i="29"/>
  <c r="AH149" i="29"/>
  <c r="T221" i="29"/>
  <c r="AH245" i="29"/>
  <c r="AH365" i="29"/>
  <c r="T389" i="29"/>
  <c r="AH125" i="29"/>
  <c r="T175" i="29"/>
  <c r="AH283" i="29"/>
  <c r="AH499" i="29"/>
  <c r="T320" i="29"/>
  <c r="T177" i="29"/>
  <c r="AH357" i="29"/>
  <c r="AH381" i="29"/>
  <c r="AH238" i="29"/>
  <c r="AH262" i="29"/>
  <c r="AH286" i="29"/>
  <c r="AH430" i="29"/>
  <c r="T302" i="29"/>
  <c r="AH131" i="29"/>
  <c r="AH215" i="29"/>
  <c r="T253" i="29"/>
  <c r="AH435" i="29"/>
  <c r="AH317" i="29"/>
  <c r="T300" i="29"/>
  <c r="T336" i="29"/>
  <c r="AH169" i="29"/>
  <c r="AH289" i="29"/>
  <c r="T313" i="29"/>
  <c r="AH433" i="29"/>
  <c r="T457" i="29"/>
  <c r="AH195" i="29"/>
  <c r="AH219" i="29"/>
  <c r="T483" i="29"/>
  <c r="AH400" i="29"/>
  <c r="AH485" i="29"/>
  <c r="AH198" i="29"/>
  <c r="T125" i="29"/>
  <c r="AH379" i="29"/>
  <c r="T403" i="29"/>
  <c r="T380" i="29"/>
  <c r="T213" i="29"/>
  <c r="AH237" i="29"/>
  <c r="AH261" i="29"/>
  <c r="AH285" i="29"/>
  <c r="AH309" i="29"/>
  <c r="AH333" i="29"/>
  <c r="AH405" i="29"/>
  <c r="AH429" i="29"/>
  <c r="AH453" i="29"/>
  <c r="AH477" i="29"/>
  <c r="AH501" i="29"/>
  <c r="AH178" i="29"/>
  <c r="AH214" i="29"/>
  <c r="AH310" i="29"/>
  <c r="AH334" i="29"/>
  <c r="AH358" i="29"/>
  <c r="AH382" i="29"/>
  <c r="AH406" i="29"/>
  <c r="AH454" i="29"/>
  <c r="AH478" i="29"/>
  <c r="AH502" i="29"/>
  <c r="AH122" i="29"/>
  <c r="AH194" i="29"/>
  <c r="AH155" i="29"/>
  <c r="AH255" i="29"/>
  <c r="T148" i="29"/>
  <c r="T149" i="29"/>
  <c r="T246" i="29"/>
  <c r="T235" i="29"/>
  <c r="T236" i="29"/>
  <c r="T118" i="29"/>
  <c r="T143" i="29"/>
  <c r="AH374" i="29"/>
  <c r="T169" i="29"/>
  <c r="T339" i="29"/>
  <c r="AH459" i="29"/>
  <c r="T242" i="29"/>
  <c r="AH304" i="29"/>
  <c r="AH341" i="29"/>
  <c r="T365" i="29"/>
  <c r="T282" i="29"/>
  <c r="T378" i="29"/>
  <c r="T474" i="29"/>
  <c r="AH151" i="29"/>
  <c r="T259" i="29"/>
  <c r="AH416" i="29"/>
  <c r="T410" i="29"/>
  <c r="AH118" i="29"/>
  <c r="T214" i="29"/>
  <c r="AH263" i="29"/>
  <c r="AH287" i="29"/>
  <c r="AH241" i="29"/>
  <c r="AH324" i="29"/>
  <c r="T459" i="29"/>
  <c r="T338" i="29"/>
  <c r="AH188" i="29"/>
  <c r="AH156" i="29"/>
  <c r="AH228" i="29"/>
  <c r="AH492" i="29"/>
  <c r="AS492" i="29" s="1"/>
  <c r="AT492" i="29" s="1"/>
  <c r="AH265" i="29"/>
  <c r="T289" i="29"/>
  <c r="AH409" i="29"/>
  <c r="AS409" i="29" s="1"/>
  <c r="AT409" i="29" s="1"/>
  <c r="T433" i="29"/>
  <c r="AH494" i="29"/>
  <c r="T195" i="29"/>
  <c r="AH315" i="29"/>
  <c r="AH496" i="29"/>
  <c r="AH461" i="29"/>
  <c r="T485" i="29"/>
  <c r="AH355" i="29"/>
  <c r="T379" i="29"/>
  <c r="AH475" i="29"/>
  <c r="T296" i="29"/>
  <c r="T356" i="29"/>
  <c r="AH440" i="29"/>
  <c r="AH464" i="29"/>
  <c r="AH488" i="29"/>
  <c r="AH117" i="29"/>
  <c r="AH141" i="29"/>
  <c r="AH165" i="29"/>
  <c r="AH201" i="29"/>
  <c r="T261" i="29"/>
  <c r="T285" i="29"/>
  <c r="T309" i="29"/>
  <c r="T333" i="29"/>
  <c r="T357" i="29"/>
  <c r="T381" i="29"/>
  <c r="T405" i="29"/>
  <c r="T429" i="29"/>
  <c r="T453" i="29"/>
  <c r="T477" i="29"/>
  <c r="T501" i="29"/>
  <c r="AH216" i="29"/>
  <c r="AH420" i="29"/>
  <c r="AH158" i="29"/>
  <c r="T178" i="29"/>
  <c r="T238" i="29"/>
  <c r="T262" i="29"/>
  <c r="T286" i="29"/>
  <c r="T310" i="29"/>
  <c r="T334" i="29"/>
  <c r="T358" i="29"/>
  <c r="T382" i="29"/>
  <c r="T406" i="29"/>
  <c r="T430" i="29"/>
  <c r="T454" i="29"/>
  <c r="T478" i="29"/>
  <c r="T502" i="29"/>
  <c r="T122" i="29"/>
  <c r="T194" i="29"/>
  <c r="AH179" i="29"/>
  <c r="T215" i="29"/>
  <c r="AH311" i="29"/>
  <c r="AH335" i="29"/>
  <c r="AH359" i="29"/>
  <c r="AH383" i="29"/>
  <c r="AH407" i="29"/>
  <c r="AH431" i="29"/>
  <c r="AH455" i="29"/>
  <c r="AH479" i="29"/>
  <c r="AH503" i="29"/>
  <c r="T228" i="29"/>
  <c r="T132" i="29"/>
  <c r="T160" i="29"/>
  <c r="T161" i="29"/>
  <c r="T136" i="29"/>
  <c r="T247" i="29"/>
  <c r="T156" i="29"/>
  <c r="T142" i="29"/>
  <c r="T155" i="29"/>
  <c r="T202" i="29"/>
  <c r="AH240" i="29"/>
  <c r="T265" i="29"/>
  <c r="AH385" i="29"/>
  <c r="T409" i="29"/>
  <c r="T192" i="29"/>
  <c r="AH470" i="29"/>
  <c r="T494" i="29"/>
  <c r="AH291" i="29"/>
  <c r="T315" i="29"/>
  <c r="T446" i="29"/>
  <c r="AH280" i="29"/>
  <c r="AH472" i="29"/>
  <c r="T496" i="29"/>
  <c r="T461" i="29"/>
  <c r="T258" i="29"/>
  <c r="T354" i="29"/>
  <c r="T450" i="29"/>
  <c r="AH314" i="29"/>
  <c r="AH331" i="29"/>
  <c r="T355" i="29"/>
  <c r="T332" i="29"/>
  <c r="T416" i="29"/>
  <c r="T440" i="29"/>
  <c r="T464" i="29"/>
  <c r="T488" i="29"/>
  <c r="AH123" i="29"/>
  <c r="T141" i="29"/>
  <c r="T201" i="29"/>
  <c r="T216" i="29"/>
  <c r="T420" i="29"/>
  <c r="AH166" i="29"/>
  <c r="AH119" i="29"/>
  <c r="AH203" i="29"/>
  <c r="AH239" i="29"/>
  <c r="T263" i="29"/>
  <c r="T287" i="29"/>
  <c r="T311" i="29"/>
  <c r="T335" i="29"/>
  <c r="T359" i="29"/>
  <c r="T383" i="29"/>
  <c r="T407" i="29"/>
  <c r="T431" i="29"/>
  <c r="T455" i="29"/>
  <c r="T479" i="29"/>
  <c r="T503" i="29"/>
  <c r="T240" i="29"/>
  <c r="T135" i="29"/>
  <c r="T232" i="29"/>
  <c r="T245" i="29"/>
  <c r="T138" i="29"/>
  <c r="T144" i="29"/>
  <c r="T153" i="29"/>
  <c r="T154" i="29"/>
  <c r="T179" i="29"/>
  <c r="T241" i="29"/>
  <c r="AH411" i="29"/>
  <c r="T435" i="29"/>
  <c r="T204" i="29"/>
  <c r="T317" i="29"/>
  <c r="AH150" i="29"/>
  <c r="AH211" i="29"/>
  <c r="T451" i="29"/>
  <c r="AH386" i="29"/>
  <c r="AH164" i="29"/>
  <c r="T188" i="29"/>
  <c r="T272" i="29"/>
  <c r="AH298" i="29"/>
  <c r="AI105" i="29"/>
  <c r="AI111" i="29"/>
  <c r="AI108" i="29"/>
  <c r="U94" i="29"/>
  <c r="U112" i="29"/>
  <c r="AI97" i="29"/>
  <c r="AI110" i="29"/>
  <c r="AI94" i="29"/>
  <c r="U106" i="29"/>
  <c r="U115" i="29"/>
  <c r="U99" i="29"/>
  <c r="U96" i="29"/>
  <c r="U107" i="29"/>
  <c r="AI114" i="29"/>
  <c r="AI115" i="29"/>
  <c r="U97" i="29"/>
  <c r="U101" i="29"/>
  <c r="U98" i="29"/>
  <c r="AI112" i="29"/>
  <c r="AI113" i="29"/>
  <c r="AI106" i="29"/>
  <c r="U105" i="29"/>
  <c r="U95" i="29"/>
  <c r="U111" i="29"/>
  <c r="AI104" i="29"/>
  <c r="U113" i="29"/>
  <c r="U114" i="29"/>
  <c r="AI102" i="29"/>
  <c r="AI95" i="29"/>
  <c r="AI100" i="29"/>
  <c r="AI96" i="29"/>
  <c r="U103" i="29"/>
  <c r="AI116" i="29"/>
  <c r="U100" i="29"/>
  <c r="AI103" i="29"/>
  <c r="AI109" i="29"/>
  <c r="U102" i="29"/>
  <c r="U104" i="29"/>
  <c r="U109" i="29"/>
  <c r="U110" i="29"/>
  <c r="AI99" i="29"/>
  <c r="U108" i="29"/>
  <c r="AI98" i="29"/>
  <c r="U116" i="29"/>
  <c r="AI101" i="29"/>
  <c r="AI107" i="29"/>
  <c r="AI135" i="29"/>
  <c r="U134" i="29"/>
  <c r="AI136" i="29"/>
  <c r="AI160" i="29"/>
  <c r="AI120" i="29"/>
  <c r="U173" i="29"/>
  <c r="AI162" i="29"/>
  <c r="AI168" i="29"/>
  <c r="AI139" i="29"/>
  <c r="AI170" i="29"/>
  <c r="AI128" i="29"/>
  <c r="AI159" i="29"/>
  <c r="U168" i="29"/>
  <c r="AI133" i="29"/>
  <c r="U120" i="29"/>
  <c r="AI138" i="29"/>
  <c r="AI163" i="29"/>
  <c r="U170" i="29"/>
  <c r="U128" i="29"/>
  <c r="U139" i="29"/>
  <c r="U133" i="29"/>
  <c r="AI157" i="29"/>
  <c r="AI171" i="29"/>
  <c r="AI124" i="29"/>
  <c r="AI161" i="29"/>
  <c r="AI127" i="29"/>
  <c r="AI152" i="29"/>
  <c r="AI129" i="29"/>
  <c r="AI121" i="29"/>
  <c r="AI147" i="29"/>
  <c r="U171" i="29"/>
  <c r="AI132" i="29"/>
  <c r="AI148" i="29"/>
  <c r="AI174" i="29"/>
  <c r="U127" i="29"/>
  <c r="U124" i="29"/>
  <c r="AI172" i="29"/>
  <c r="AI156" i="29"/>
  <c r="AI169" i="29"/>
  <c r="AI126" i="29"/>
  <c r="AI150" i="29"/>
  <c r="AI125" i="29"/>
  <c r="AI151" i="29"/>
  <c r="AI175" i="29"/>
  <c r="AI140" i="29"/>
  <c r="AI164" i="29"/>
  <c r="U169" i="29"/>
  <c r="AI134" i="29"/>
  <c r="AI149" i="29"/>
  <c r="AI173" i="29"/>
  <c r="U126" i="29"/>
  <c r="U125" i="29"/>
  <c r="U175" i="29"/>
  <c r="U140" i="29"/>
  <c r="AI123" i="29"/>
  <c r="U172" i="29"/>
  <c r="U166" i="29"/>
  <c r="AI143" i="29"/>
  <c r="AI130" i="29"/>
  <c r="U167" i="29"/>
  <c r="U159" i="29"/>
  <c r="U158" i="29"/>
  <c r="U162" i="29"/>
  <c r="U163" i="29"/>
  <c r="U164" i="29"/>
  <c r="U117" i="29"/>
  <c r="U154" i="29"/>
  <c r="U151" i="29"/>
  <c r="U121" i="29"/>
  <c r="AI144" i="29"/>
  <c r="U129" i="29"/>
  <c r="U145" i="29"/>
  <c r="U141" i="29"/>
  <c r="AI119" i="29"/>
  <c r="U152" i="29"/>
  <c r="AI153" i="29"/>
  <c r="AI137" i="29"/>
  <c r="U130" i="29"/>
  <c r="AI154" i="29"/>
  <c r="U137" i="29"/>
  <c r="U146" i="29"/>
  <c r="U131" i="29"/>
  <c r="AI167" i="29"/>
  <c r="U157" i="29"/>
  <c r="U155" i="29"/>
  <c r="U135" i="29"/>
  <c r="U147" i="29"/>
  <c r="AI146" i="29"/>
  <c r="AI122" i="29"/>
  <c r="AI155" i="29"/>
  <c r="U148" i="29"/>
  <c r="U149" i="29"/>
  <c r="U118" i="29"/>
  <c r="U143" i="29"/>
  <c r="U142" i="29"/>
  <c r="U138" i="29"/>
  <c r="U174" i="29"/>
  <c r="AI131" i="29"/>
  <c r="U156" i="29"/>
  <c r="U153" i="29"/>
  <c r="AI117" i="29"/>
  <c r="AI141" i="29"/>
  <c r="AI165" i="29"/>
  <c r="AI158" i="29"/>
  <c r="U122" i="29"/>
  <c r="U132" i="29"/>
  <c r="U160" i="29"/>
  <c r="U161" i="29"/>
  <c r="U136" i="29"/>
  <c r="U144" i="29"/>
  <c r="AI118" i="29"/>
  <c r="AI166" i="29"/>
  <c r="U119" i="29"/>
  <c r="U150" i="29"/>
  <c r="U165" i="29"/>
  <c r="AI142" i="29"/>
  <c r="AI145" i="29"/>
  <c r="U123" i="29"/>
  <c r="AP21" i="29"/>
  <c r="AP53" i="29"/>
  <c r="AP34" i="29"/>
  <c r="AP45" i="29"/>
  <c r="AP65" i="29"/>
  <c r="AB7" i="29"/>
  <c r="AP8" i="29"/>
  <c r="AB70" i="29"/>
  <c r="AB106" i="29"/>
  <c r="AP5" i="29"/>
  <c r="AB84" i="29"/>
  <c r="AP37" i="29"/>
  <c r="AP50" i="29"/>
  <c r="AB10" i="29"/>
  <c r="AP87" i="29"/>
  <c r="AB43" i="29"/>
  <c r="AB103" i="29"/>
  <c r="AP88" i="29"/>
  <c r="AB112" i="29"/>
  <c r="AP23" i="29"/>
  <c r="AB58" i="29"/>
  <c r="AB34" i="29"/>
  <c r="AB65" i="29"/>
  <c r="AB90" i="29"/>
  <c r="AP7" i="29"/>
  <c r="AP42" i="29"/>
  <c r="AP93" i="29"/>
  <c r="AB9" i="29"/>
  <c r="AP70" i="29"/>
  <c r="AP106" i="29"/>
  <c r="AB35" i="29"/>
  <c r="AP71" i="29"/>
  <c r="AB107" i="29"/>
  <c r="AP84" i="29"/>
  <c r="AB37" i="29"/>
  <c r="AB50" i="29"/>
  <c r="AP74" i="29"/>
  <c r="AB98" i="29"/>
  <c r="AP10" i="29"/>
  <c r="AB87" i="29"/>
  <c r="AB79" i="29"/>
  <c r="AP43" i="29"/>
  <c r="AP103" i="29"/>
  <c r="AB88" i="29"/>
  <c r="AP112" i="29"/>
  <c r="AB66" i="29"/>
  <c r="AP29" i="29"/>
  <c r="AP89" i="29"/>
  <c r="AB15" i="29"/>
  <c r="AP90" i="29"/>
  <c r="AB56" i="29"/>
  <c r="AB93" i="29"/>
  <c r="AB115" i="29"/>
  <c r="AP9" i="29"/>
  <c r="AB71" i="29"/>
  <c r="AP107" i="29"/>
  <c r="AP73" i="29"/>
  <c r="AP97" i="29"/>
  <c r="AB16" i="29"/>
  <c r="AB74" i="29"/>
  <c r="AP98" i="29"/>
  <c r="AP51" i="29"/>
  <c r="AB27" i="29"/>
  <c r="AP76" i="29"/>
  <c r="AP92" i="29"/>
  <c r="AP109" i="29"/>
  <c r="AP36" i="29"/>
  <c r="AP55" i="29"/>
  <c r="AB55" i="29"/>
  <c r="AB19" i="29"/>
  <c r="AP56" i="29"/>
  <c r="AP115" i="29"/>
  <c r="AB53" i="29"/>
  <c r="AP48" i="29"/>
  <c r="AP77" i="29"/>
  <c r="AB11" i="29"/>
  <c r="AB73" i="29"/>
  <c r="AB97" i="29"/>
  <c r="AB20" i="29"/>
  <c r="AP62" i="29"/>
  <c r="AB51" i="29"/>
  <c r="AP75" i="29"/>
  <c r="AP114" i="29"/>
  <c r="AP110" i="29"/>
  <c r="AP14" i="29"/>
  <c r="AP79" i="29"/>
  <c r="AP22" i="29"/>
  <c r="AB116" i="29"/>
  <c r="AP67" i="29"/>
  <c r="AP19" i="29"/>
  <c r="AP32" i="29"/>
  <c r="AB104" i="29"/>
  <c r="AB81" i="29"/>
  <c r="AB94" i="29"/>
  <c r="AB48" i="29"/>
  <c r="AB108" i="29"/>
  <c r="AB77" i="29"/>
  <c r="AP11" i="29"/>
  <c r="AB62" i="29"/>
  <c r="AB75" i="29"/>
  <c r="AP6" i="29"/>
  <c r="AB28" i="29"/>
  <c r="AB42" i="29"/>
  <c r="AP116" i="29"/>
  <c r="AB67" i="29"/>
  <c r="AB32" i="29"/>
  <c r="AP104" i="29"/>
  <c r="AB45" i="29"/>
  <c r="AB41" i="29"/>
  <c r="AP81" i="29"/>
  <c r="AP94" i="29"/>
  <c r="AB95" i="29"/>
  <c r="AP60" i="29"/>
  <c r="AP108" i="29"/>
  <c r="AP31" i="29"/>
  <c r="AB76" i="29"/>
  <c r="AB54" i="29"/>
  <c r="AP30" i="29"/>
  <c r="AB64" i="29"/>
  <c r="AP54" i="29"/>
  <c r="AP35" i="29"/>
  <c r="AP41" i="29"/>
  <c r="AP69" i="29"/>
  <c r="AB13" i="29"/>
  <c r="AB47" i="29"/>
  <c r="AP95" i="29"/>
  <c r="AB60" i="29"/>
  <c r="AB31" i="29"/>
  <c r="AB25" i="29"/>
  <c r="AP49" i="29"/>
  <c r="AB26" i="29"/>
  <c r="AP15" i="29"/>
  <c r="AB86" i="29"/>
  <c r="AB2" i="29"/>
  <c r="AB39" i="29"/>
  <c r="AP52" i="29"/>
  <c r="AB100" i="29"/>
  <c r="AB29" i="29"/>
  <c r="AP68" i="29"/>
  <c r="AB114" i="29"/>
  <c r="AB109" i="29"/>
  <c r="AB110" i="29"/>
  <c r="AB99" i="29"/>
  <c r="AP64" i="29"/>
  <c r="AB68" i="29"/>
  <c r="AB5" i="29"/>
  <c r="AP26" i="29"/>
  <c r="AP13" i="29"/>
  <c r="AB4" i="29"/>
  <c r="AP33" i="29"/>
  <c r="AB69" i="29"/>
  <c r="AB105" i="29"/>
  <c r="AP47" i="29"/>
  <c r="AB59" i="29"/>
  <c r="AB101" i="29"/>
  <c r="AP25" i="29"/>
  <c r="AB49" i="29"/>
  <c r="AP38" i="29"/>
  <c r="AP86" i="29"/>
  <c r="AP2" i="29"/>
  <c r="AP39" i="29"/>
  <c r="AP63" i="29"/>
  <c r="AB111" i="29"/>
  <c r="AB52" i="29"/>
  <c r="AP100" i="29"/>
  <c r="AP78" i="29"/>
  <c r="AP83" i="29"/>
  <c r="AB61" i="29"/>
  <c r="AP57" i="29"/>
  <c r="AP4" i="29"/>
  <c r="AP66" i="29"/>
  <c r="AP80" i="29"/>
  <c r="AB80" i="29"/>
  <c r="AB44" i="29"/>
  <c r="AB33" i="29"/>
  <c r="AP105" i="29"/>
  <c r="AP46" i="29"/>
  <c r="AB82" i="29"/>
  <c r="AB17" i="29"/>
  <c r="AB102" i="29"/>
  <c r="AP59" i="29"/>
  <c r="AB22" i="29"/>
  <c r="AP101" i="29"/>
  <c r="AP72" i="29"/>
  <c r="AB96" i="29"/>
  <c r="AB12" i="29"/>
  <c r="AP85" i="29"/>
  <c r="AB36" i="29"/>
  <c r="AB38" i="29"/>
  <c r="AB63" i="29"/>
  <c r="AP111" i="29"/>
  <c r="AB18" i="29"/>
  <c r="AP91" i="29"/>
  <c r="AB57" i="29"/>
  <c r="AB78" i="29"/>
  <c r="AB30" i="29"/>
  <c r="AB40" i="29"/>
  <c r="AB8" i="29"/>
  <c r="AB23" i="29"/>
  <c r="AP27" i="29"/>
  <c r="AP16" i="29"/>
  <c r="AP20" i="29"/>
  <c r="AB14" i="29"/>
  <c r="AP44" i="29"/>
  <c r="AB89" i="29"/>
  <c r="AB46" i="29"/>
  <c r="AP82" i="29"/>
  <c r="AP17" i="29"/>
  <c r="AP102" i="29"/>
  <c r="AB83" i="29"/>
  <c r="AB113" i="29"/>
  <c r="AB72" i="29"/>
  <c r="AP96" i="29"/>
  <c r="AP12" i="29"/>
  <c r="AB85" i="29"/>
  <c r="AB6" i="29"/>
  <c r="AP18" i="29"/>
  <c r="AB91" i="29"/>
  <c r="AP40" i="29"/>
  <c r="AB92" i="29"/>
  <c r="AP113" i="29"/>
  <c r="AB21" i="29"/>
  <c r="AP28" i="29"/>
  <c r="AP58" i="29"/>
  <c r="AP61" i="29"/>
  <c r="AP99" i="29"/>
  <c r="AP446" i="29"/>
  <c r="AP482" i="29"/>
  <c r="AP207" i="29"/>
  <c r="AB136" i="29"/>
  <c r="AP460" i="29"/>
  <c r="AP496" i="29"/>
  <c r="AP254" i="29"/>
  <c r="AP386" i="29"/>
  <c r="AB149" i="29"/>
  <c r="AP209" i="29"/>
  <c r="AP126" i="29"/>
  <c r="AB162" i="29"/>
  <c r="AP199" i="29"/>
  <c r="AP338" i="29"/>
  <c r="AP364" i="29"/>
  <c r="AP128" i="29"/>
  <c r="AB224" i="29"/>
  <c r="AP124" i="29"/>
  <c r="AP256" i="29"/>
  <c r="AP388" i="29"/>
  <c r="AP141" i="29"/>
  <c r="AP189" i="29"/>
  <c r="AB237" i="29"/>
  <c r="AP273" i="29"/>
  <c r="AP309" i="29"/>
  <c r="AP345" i="29"/>
  <c r="AP381" i="29"/>
  <c r="AP417" i="29"/>
  <c r="AP453" i="29"/>
  <c r="AP489" i="29"/>
  <c r="AP302" i="29"/>
  <c r="AP178" i="29"/>
  <c r="AP262" i="29"/>
  <c r="AP298" i="29"/>
  <c r="AP334" i="29"/>
  <c r="AP370" i="29"/>
  <c r="AP406" i="29"/>
  <c r="AP442" i="29"/>
  <c r="AP478" i="29"/>
  <c r="AB143" i="29"/>
  <c r="AP191" i="29"/>
  <c r="AB239" i="29"/>
  <c r="AP275" i="29"/>
  <c r="AP311" i="29"/>
  <c r="AP347" i="29"/>
  <c r="AP383" i="29"/>
  <c r="AP419" i="29"/>
  <c r="AP455" i="29"/>
  <c r="AP491" i="29"/>
  <c r="AP352" i="29"/>
  <c r="AP192" i="29"/>
  <c r="AB240" i="29"/>
  <c r="AP276" i="29"/>
  <c r="AP312" i="29"/>
  <c r="AP348" i="29"/>
  <c r="AP384" i="29"/>
  <c r="AP420" i="29"/>
  <c r="AP456" i="29"/>
  <c r="AP492" i="29"/>
  <c r="AP205" i="29"/>
  <c r="AB253" i="29"/>
  <c r="AB255" i="29"/>
  <c r="AB205" i="29"/>
  <c r="AP255" i="29"/>
  <c r="AB277" i="29"/>
  <c r="AB385" i="29"/>
  <c r="AB446" i="29"/>
  <c r="AB482" i="29"/>
  <c r="AB207" i="29"/>
  <c r="AP136" i="29"/>
  <c r="AB460" i="29"/>
  <c r="AB496" i="29"/>
  <c r="AB254" i="29"/>
  <c r="AB386" i="29"/>
  <c r="AP149" i="29"/>
  <c r="AB209" i="29"/>
  <c r="AB126" i="29"/>
  <c r="AP162" i="29"/>
  <c r="AB199" i="29"/>
  <c r="AB338" i="29"/>
  <c r="AB364" i="29"/>
  <c r="AB128" i="29"/>
  <c r="AP224" i="29"/>
  <c r="AB124" i="29"/>
  <c r="AB256" i="29"/>
  <c r="AB388" i="29"/>
  <c r="AB141" i="29"/>
  <c r="AB189" i="29"/>
  <c r="AP237" i="29"/>
  <c r="AB273" i="29"/>
  <c r="AB309" i="29"/>
  <c r="AB345" i="29"/>
  <c r="AB381" i="29"/>
  <c r="AB417" i="29"/>
  <c r="AB453" i="29"/>
  <c r="AB489" i="29"/>
  <c r="AB302" i="29"/>
  <c r="AB178" i="29"/>
  <c r="AB262" i="29"/>
  <c r="AB298" i="29"/>
  <c r="AB334" i="29"/>
  <c r="AB370" i="29"/>
  <c r="AB406" i="29"/>
  <c r="AB442" i="29"/>
  <c r="AB478" i="29"/>
  <c r="AP143" i="29"/>
  <c r="AB191" i="29"/>
  <c r="AP239" i="29"/>
  <c r="AB275" i="29"/>
  <c r="AB311" i="29"/>
  <c r="AB347" i="29"/>
  <c r="AB383" i="29"/>
  <c r="AB419" i="29"/>
  <c r="AB455" i="29"/>
  <c r="AB491" i="29"/>
  <c r="AB352" i="29"/>
  <c r="AB192" i="29"/>
  <c r="AP240" i="29"/>
  <c r="AB276" i="29"/>
  <c r="AB312" i="29"/>
  <c r="AB348" i="29"/>
  <c r="AB384" i="29"/>
  <c r="AB420" i="29"/>
  <c r="AB456" i="29"/>
  <c r="AB492" i="29"/>
  <c r="AP253" i="29"/>
  <c r="AB193" i="29"/>
  <c r="AB313" i="29"/>
  <c r="AB421" i="29"/>
  <c r="AB147" i="29"/>
  <c r="AP195" i="29"/>
  <c r="AP279" i="29"/>
  <c r="AP315" i="29"/>
  <c r="AP351" i="29"/>
  <c r="AP387" i="29"/>
  <c r="AP423" i="29"/>
  <c r="AP459" i="29"/>
  <c r="AP495" i="29"/>
  <c r="AP242" i="29"/>
  <c r="AP197" i="29"/>
  <c r="AP269" i="29"/>
  <c r="AP305" i="29"/>
  <c r="AP341" i="29"/>
  <c r="AP377" i="29"/>
  <c r="AP413" i="29"/>
  <c r="AP449" i="29"/>
  <c r="AP485" i="29"/>
  <c r="AB146" i="29"/>
  <c r="AP222" i="29"/>
  <c r="AP258" i="29"/>
  <c r="AP294" i="29"/>
  <c r="AP330" i="29"/>
  <c r="AP366" i="29"/>
  <c r="AP402" i="29"/>
  <c r="AP438" i="29"/>
  <c r="AP474" i="29"/>
  <c r="AP187" i="29"/>
  <c r="AB247" i="29"/>
  <c r="AP283" i="29"/>
  <c r="AP319" i="29"/>
  <c r="AP355" i="29"/>
  <c r="AP391" i="29"/>
  <c r="AP427" i="29"/>
  <c r="AP463" i="29"/>
  <c r="AP499" i="29"/>
  <c r="AB158" i="29"/>
  <c r="AB152" i="29"/>
  <c r="AP212" i="29"/>
  <c r="AP284" i="29"/>
  <c r="AP320" i="29"/>
  <c r="AP356" i="29"/>
  <c r="AP392" i="29"/>
  <c r="AP428" i="29"/>
  <c r="AP464" i="29"/>
  <c r="AP500" i="29"/>
  <c r="AP208" i="29"/>
  <c r="AP304" i="29"/>
  <c r="AP129" i="29"/>
  <c r="AB177" i="29"/>
  <c r="AP326" i="29"/>
  <c r="AP398" i="29"/>
  <c r="AP184" i="29"/>
  <c r="AB142" i="29"/>
  <c r="AB226" i="29"/>
  <c r="AB131" i="29"/>
  <c r="AB179" i="29"/>
  <c r="AB132" i="29"/>
  <c r="AP180" i="29"/>
  <c r="AB228" i="29"/>
  <c r="AP268" i="29"/>
  <c r="AB145" i="29"/>
  <c r="AP193" i="29"/>
  <c r="AP277" i="29"/>
  <c r="AP313" i="29"/>
  <c r="AP349" i="29"/>
  <c r="AP385" i="29"/>
  <c r="AP421" i="29"/>
  <c r="AP457" i="29"/>
  <c r="AP493" i="29"/>
  <c r="AB268" i="29"/>
  <c r="AP145" i="29"/>
  <c r="AB349" i="29"/>
  <c r="AB457" i="29"/>
  <c r="AP147" i="29"/>
  <c r="AB195" i="29"/>
  <c r="AB279" i="29"/>
  <c r="AB315" i="29"/>
  <c r="AB351" i="29"/>
  <c r="AB387" i="29"/>
  <c r="AB423" i="29"/>
  <c r="AB459" i="29"/>
  <c r="AB495" i="29"/>
  <c r="AB242" i="29"/>
  <c r="AB197" i="29"/>
  <c r="AB269" i="29"/>
  <c r="AB305" i="29"/>
  <c r="AB341" i="29"/>
  <c r="AB377" i="29"/>
  <c r="AB413" i="29"/>
  <c r="AB449" i="29"/>
  <c r="AB485" i="29"/>
  <c r="AP146" i="29"/>
  <c r="AB222" i="29"/>
  <c r="AB258" i="29"/>
  <c r="AB294" i="29"/>
  <c r="AB330" i="29"/>
  <c r="AB366" i="29"/>
  <c r="AB402" i="29"/>
  <c r="AB438" i="29"/>
  <c r="AB474" i="29"/>
  <c r="AB187" i="29"/>
  <c r="AP247" i="29"/>
  <c r="AB283" i="29"/>
  <c r="AB319" i="29"/>
  <c r="AB355" i="29"/>
  <c r="AB391" i="29"/>
  <c r="AB427" i="29"/>
  <c r="AB463" i="29"/>
  <c r="AB499" i="29"/>
  <c r="AP158" i="29"/>
  <c r="AP152" i="29"/>
  <c r="AB212" i="29"/>
  <c r="AB284" i="29"/>
  <c r="AB320" i="29"/>
  <c r="AB356" i="29"/>
  <c r="AB392" i="29"/>
  <c r="AB428" i="29"/>
  <c r="AB464" i="29"/>
  <c r="AB500" i="29"/>
  <c r="AB208" i="29"/>
  <c r="AB304" i="29"/>
  <c r="AB129" i="29"/>
  <c r="AP177" i="29"/>
  <c r="AB326" i="29"/>
  <c r="AB398" i="29"/>
  <c r="AB184" i="29"/>
  <c r="AP142" i="29"/>
  <c r="AP226" i="29"/>
  <c r="AP131" i="29"/>
  <c r="AP179" i="29"/>
  <c r="AP132" i="29"/>
  <c r="AB180" i="29"/>
  <c r="AP228" i="29"/>
  <c r="AB493" i="29"/>
  <c r="AP194" i="29"/>
  <c r="AP434" i="29"/>
  <c r="AP470" i="29"/>
  <c r="AP183" i="29"/>
  <c r="AB232" i="29"/>
  <c r="AP412" i="29"/>
  <c r="AP436" i="29"/>
  <c r="AP484" i="29"/>
  <c r="AB137" i="29"/>
  <c r="AP185" i="29"/>
  <c r="AB245" i="29"/>
  <c r="AB150" i="29"/>
  <c r="AP210" i="29"/>
  <c r="AP175" i="29"/>
  <c r="AP314" i="29"/>
  <c r="AP350" i="29"/>
  <c r="AP200" i="29"/>
  <c r="AP248" i="29"/>
  <c r="AP400" i="29"/>
  <c r="AB117" i="29"/>
  <c r="AP165" i="29"/>
  <c r="AB225" i="29"/>
  <c r="AP261" i="29"/>
  <c r="AP297" i="29"/>
  <c r="AP333" i="29"/>
  <c r="AP369" i="29"/>
  <c r="AP405" i="29"/>
  <c r="AP441" i="29"/>
  <c r="AP477" i="29"/>
  <c r="AP134" i="29"/>
  <c r="AP218" i="29"/>
  <c r="AP316" i="29"/>
  <c r="AP130" i="29"/>
  <c r="AP166" i="29"/>
  <c r="AP286" i="29"/>
  <c r="AP322" i="29"/>
  <c r="AP358" i="29"/>
  <c r="AP394" i="29"/>
  <c r="AP430" i="29"/>
  <c r="AP466" i="29"/>
  <c r="AP502" i="29"/>
  <c r="AP119" i="29"/>
  <c r="AP167" i="29"/>
  <c r="AP227" i="29"/>
  <c r="AP263" i="29"/>
  <c r="AP299" i="29"/>
  <c r="AP335" i="29"/>
  <c r="AP371" i="29"/>
  <c r="AP407" i="29"/>
  <c r="AP443" i="29"/>
  <c r="AP479" i="29"/>
  <c r="AP120" i="29"/>
  <c r="AP168" i="29"/>
  <c r="AP264" i="29"/>
  <c r="AP300" i="29"/>
  <c r="AP336" i="29"/>
  <c r="AP372" i="29"/>
  <c r="AP408" i="29"/>
  <c r="AP444" i="29"/>
  <c r="AP480" i="29"/>
  <c r="AB160" i="29"/>
  <c r="AP220" i="29"/>
  <c r="AP448" i="29"/>
  <c r="AP181" i="29"/>
  <c r="AP241" i="29"/>
  <c r="AB194" i="29"/>
  <c r="AB434" i="29"/>
  <c r="AB470" i="29"/>
  <c r="AB183" i="29"/>
  <c r="AP232" i="29"/>
  <c r="AB412" i="29"/>
  <c r="AB436" i="29"/>
  <c r="AB484" i="29"/>
  <c r="AP137" i="29"/>
  <c r="AB185" i="29"/>
  <c r="AP245" i="29"/>
  <c r="AP150" i="29"/>
  <c r="AB210" i="29"/>
  <c r="AB175" i="29"/>
  <c r="AB314" i="29"/>
  <c r="AB350" i="29"/>
  <c r="AB200" i="29"/>
  <c r="AB248" i="29"/>
  <c r="AB400" i="29"/>
  <c r="AP117" i="29"/>
  <c r="AB165" i="29"/>
  <c r="AP225" i="29"/>
  <c r="AB261" i="29"/>
  <c r="AB297" i="29"/>
  <c r="AB333" i="29"/>
  <c r="AB369" i="29"/>
  <c r="AB405" i="29"/>
  <c r="AB441" i="29"/>
  <c r="AB477" i="29"/>
  <c r="AB134" i="29"/>
  <c r="AB218" i="29"/>
  <c r="AB316" i="29"/>
  <c r="AB130" i="29"/>
  <c r="AB166" i="29"/>
  <c r="AB286" i="29"/>
  <c r="AB322" i="29"/>
  <c r="AB358" i="29"/>
  <c r="AB394" i="29"/>
  <c r="AB430" i="29"/>
  <c r="AB466" i="29"/>
  <c r="AB502" i="29"/>
  <c r="AB119" i="29"/>
  <c r="AB167" i="29"/>
  <c r="AB227" i="29"/>
  <c r="AB263" i="29"/>
  <c r="AB299" i="29"/>
  <c r="AB335" i="29"/>
  <c r="AB371" i="29"/>
  <c r="AB407" i="29"/>
  <c r="AB443" i="29"/>
  <c r="AB479" i="29"/>
  <c r="AB120" i="29"/>
  <c r="AB168" i="29"/>
  <c r="AB264" i="29"/>
  <c r="AB300" i="29"/>
  <c r="AB336" i="29"/>
  <c r="AB372" i="29"/>
  <c r="AB408" i="29"/>
  <c r="AB444" i="29"/>
  <c r="AB480" i="29"/>
  <c r="AP160" i="29"/>
  <c r="AB220" i="29"/>
  <c r="AB448" i="29"/>
  <c r="AB181" i="29"/>
  <c r="AB241" i="29"/>
  <c r="AB171" i="29"/>
  <c r="AB135" i="29"/>
  <c r="AP171" i="29"/>
  <c r="AP243" i="29"/>
  <c r="AP267" i="29"/>
  <c r="AP303" i="29"/>
  <c r="AP339" i="29"/>
  <c r="AP375" i="29"/>
  <c r="AP411" i="29"/>
  <c r="AP447" i="29"/>
  <c r="AP483" i="29"/>
  <c r="AP172" i="29"/>
  <c r="AP340" i="29"/>
  <c r="AP290" i="29"/>
  <c r="AP410" i="29"/>
  <c r="AP173" i="29"/>
  <c r="AP233" i="29"/>
  <c r="AP257" i="29"/>
  <c r="AP293" i="29"/>
  <c r="AP329" i="29"/>
  <c r="AP365" i="29"/>
  <c r="AP401" i="29"/>
  <c r="AP437" i="29"/>
  <c r="AP473" i="29"/>
  <c r="AP198" i="29"/>
  <c r="AB246" i="29"/>
  <c r="AP282" i="29"/>
  <c r="AP318" i="29"/>
  <c r="AP354" i="29"/>
  <c r="AP390" i="29"/>
  <c r="AP426" i="29"/>
  <c r="AP462" i="29"/>
  <c r="AP498" i="29"/>
  <c r="AB163" i="29"/>
  <c r="AB235" i="29"/>
  <c r="AP271" i="29"/>
  <c r="AP307" i="29"/>
  <c r="AP343" i="29"/>
  <c r="AP379" i="29"/>
  <c r="AP415" i="29"/>
  <c r="AP451" i="29"/>
  <c r="AP487" i="29"/>
  <c r="AP170" i="29"/>
  <c r="AP188" i="29"/>
  <c r="AP272" i="29"/>
  <c r="AP308" i="29"/>
  <c r="AP344" i="29"/>
  <c r="AP380" i="29"/>
  <c r="AP416" i="29"/>
  <c r="AP452" i="29"/>
  <c r="AP488" i="29"/>
  <c r="AP230" i="29"/>
  <c r="AB196" i="29"/>
  <c r="AP328" i="29"/>
  <c r="AB118" i="29"/>
  <c r="AP214" i="29"/>
  <c r="AP250" i="29"/>
  <c r="AB155" i="29"/>
  <c r="AP376" i="29"/>
  <c r="AB156" i="29"/>
  <c r="AP216" i="29"/>
  <c r="AP133" i="29"/>
  <c r="AP265" i="29"/>
  <c r="AP301" i="29"/>
  <c r="AB337" i="29"/>
  <c r="AP373" i="29"/>
  <c r="AP409" i="29"/>
  <c r="AP445" i="29"/>
  <c r="AP481" i="29"/>
  <c r="AP135" i="29"/>
  <c r="AB243" i="29"/>
  <c r="AB267" i="29"/>
  <c r="AP422" i="29"/>
  <c r="AP458" i="29"/>
  <c r="AP494" i="29"/>
  <c r="AP123" i="29"/>
  <c r="AB159" i="29"/>
  <c r="AB231" i="29"/>
  <c r="AP206" i="29"/>
  <c r="AP266" i="29"/>
  <c r="AP472" i="29"/>
  <c r="AP374" i="29"/>
  <c r="AB161" i="29"/>
  <c r="AB125" i="29"/>
  <c r="AB138" i="29"/>
  <c r="AP186" i="29"/>
  <c r="AB223" i="29"/>
  <c r="AP140" i="29"/>
  <c r="AP176" i="29"/>
  <c r="AB236" i="29"/>
  <c r="AB148" i="29"/>
  <c r="AB153" i="29"/>
  <c r="AP213" i="29"/>
  <c r="AP249" i="29"/>
  <c r="AP285" i="29"/>
  <c r="AP321" i="29"/>
  <c r="AP357" i="29"/>
  <c r="AP393" i="29"/>
  <c r="AP429" i="29"/>
  <c r="AP465" i="29"/>
  <c r="AP501" i="29"/>
  <c r="AP278" i="29"/>
  <c r="AB154" i="29"/>
  <c r="AP202" i="29"/>
  <c r="AP238" i="29"/>
  <c r="AP274" i="29"/>
  <c r="AP310" i="29"/>
  <c r="AP346" i="29"/>
  <c r="AP382" i="29"/>
  <c r="AP418" i="29"/>
  <c r="AP454" i="29"/>
  <c r="AP490" i="29"/>
  <c r="AP139" i="29"/>
  <c r="AP215" i="29"/>
  <c r="AP287" i="29"/>
  <c r="AP323" i="29"/>
  <c r="AP359" i="29"/>
  <c r="AP395" i="29"/>
  <c r="AP431" i="29"/>
  <c r="AP467" i="29"/>
  <c r="AP503" i="29"/>
  <c r="AP288" i="29"/>
  <c r="AP324" i="29"/>
  <c r="AP360" i="29"/>
  <c r="AP396" i="29"/>
  <c r="AP432" i="29"/>
  <c r="AP468" i="29"/>
  <c r="AP169" i="29"/>
  <c r="AP229" i="29"/>
  <c r="AB422" i="29"/>
  <c r="AB458" i="29"/>
  <c r="AB494" i="29"/>
  <c r="AB123" i="29"/>
  <c r="AP159" i="29"/>
  <c r="AP231" i="29"/>
  <c r="AB206" i="29"/>
  <c r="AB266" i="29"/>
  <c r="AB472" i="29"/>
  <c r="AB374" i="29"/>
  <c r="AP161" i="29"/>
  <c r="AP125" i="29"/>
  <c r="AP138" i="29"/>
  <c r="AB186" i="29"/>
  <c r="AP223" i="29"/>
  <c r="AB140" i="29"/>
  <c r="AB176" i="29"/>
  <c r="AP236" i="29"/>
  <c r="AP148" i="29"/>
  <c r="AP153" i="29"/>
  <c r="AB213" i="29"/>
  <c r="AB249" i="29"/>
  <c r="AB285" i="29"/>
  <c r="AB321" i="29"/>
  <c r="AB357" i="29"/>
  <c r="AB393" i="29"/>
  <c r="AB429" i="29"/>
  <c r="AB465" i="29"/>
  <c r="AB501" i="29"/>
  <c r="AB278" i="29"/>
  <c r="AP154" i="29"/>
  <c r="AB202" i="29"/>
  <c r="AB238" i="29"/>
  <c r="AB274" i="29"/>
  <c r="AB310" i="29"/>
  <c r="AB346" i="29"/>
  <c r="AB382" i="29"/>
  <c r="AB418" i="29"/>
  <c r="AB454" i="29"/>
  <c r="AB490" i="29"/>
  <c r="AB139" i="29"/>
  <c r="AB215" i="29"/>
  <c r="AB287" i="29"/>
  <c r="AB323" i="29"/>
  <c r="AB359" i="29"/>
  <c r="AB395" i="29"/>
  <c r="AB431" i="29"/>
  <c r="AB467" i="29"/>
  <c r="AB503" i="29"/>
  <c r="AB288" i="29"/>
  <c r="AB324" i="29"/>
  <c r="AB360" i="29"/>
  <c r="AB396" i="29"/>
  <c r="AB432" i="29"/>
  <c r="AB468" i="29"/>
  <c r="AB169" i="29"/>
  <c r="AB229" i="29"/>
  <c r="AP363" i="29"/>
  <c r="AB172" i="29"/>
  <c r="AP221" i="29"/>
  <c r="AP353" i="29"/>
  <c r="AP497" i="29"/>
  <c r="AP174" i="29"/>
  <c r="AP270" i="29"/>
  <c r="AP414" i="29"/>
  <c r="AP295" i="29"/>
  <c r="AP439" i="29"/>
  <c r="AB170" i="29"/>
  <c r="AP260" i="29"/>
  <c r="AP404" i="29"/>
  <c r="AP196" i="29"/>
  <c r="AP127" i="29"/>
  <c r="AP252" i="29"/>
  <c r="AB121" i="29"/>
  <c r="AP217" i="29"/>
  <c r="AP325" i="29"/>
  <c r="AP469" i="29"/>
  <c r="AP246" i="29"/>
  <c r="AB211" i="29"/>
  <c r="AB201" i="29"/>
  <c r="AB363" i="29"/>
  <c r="AB410" i="29"/>
  <c r="AB221" i="29"/>
  <c r="AB353" i="29"/>
  <c r="AB497" i="29"/>
  <c r="AB174" i="29"/>
  <c r="AB270" i="29"/>
  <c r="AB414" i="29"/>
  <c r="AP163" i="29"/>
  <c r="AB295" i="29"/>
  <c r="AB439" i="29"/>
  <c r="AB164" i="29"/>
  <c r="AB260" i="29"/>
  <c r="AB404" i="29"/>
  <c r="AB127" i="29"/>
  <c r="AP190" i="29"/>
  <c r="AB144" i="29"/>
  <c r="AB217" i="29"/>
  <c r="AB325" i="29"/>
  <c r="AB469" i="29"/>
  <c r="AB415" i="29"/>
  <c r="AP219" i="29"/>
  <c r="AB303" i="29"/>
  <c r="AB447" i="29"/>
  <c r="AB293" i="29"/>
  <c r="AB437" i="29"/>
  <c r="AB354" i="29"/>
  <c r="AB498" i="29"/>
  <c r="AB379" i="29"/>
  <c r="AP164" i="29"/>
  <c r="AB344" i="29"/>
  <c r="AB488" i="29"/>
  <c r="AB190" i="29"/>
  <c r="AB250" i="29"/>
  <c r="AB251" i="29"/>
  <c r="AB376" i="29"/>
  <c r="AP144" i="29"/>
  <c r="AB216" i="29"/>
  <c r="AB265" i="29"/>
  <c r="AB409" i="29"/>
  <c r="AP433" i="29"/>
  <c r="AB399" i="29"/>
  <c r="AP182" i="29"/>
  <c r="AP211" i="29"/>
  <c r="AB331" i="29"/>
  <c r="AB475" i="29"/>
  <c r="AB292" i="29"/>
  <c r="AB296" i="29"/>
  <c r="AB440" i="29"/>
  <c r="AP201" i="29"/>
  <c r="AB473" i="29"/>
  <c r="AB271" i="29"/>
  <c r="AB445" i="29"/>
  <c r="AB219" i="29"/>
  <c r="AP327" i="29"/>
  <c r="AP471" i="29"/>
  <c r="AP317" i="29"/>
  <c r="AP461" i="29"/>
  <c r="AB234" i="29"/>
  <c r="AP378" i="29"/>
  <c r="AP259" i="29"/>
  <c r="AP403" i="29"/>
  <c r="AP368" i="29"/>
  <c r="AP122" i="29"/>
  <c r="AP251" i="29"/>
  <c r="AP289" i="29"/>
  <c r="AB306" i="29"/>
  <c r="AB280" i="29"/>
  <c r="AB230" i="29"/>
  <c r="AB327" i="29"/>
  <c r="AB471" i="29"/>
  <c r="AB317" i="29"/>
  <c r="AB461" i="29"/>
  <c r="AB198" i="29"/>
  <c r="AP234" i="29"/>
  <c r="AB378" i="29"/>
  <c r="AP235" i="29"/>
  <c r="AB259" i="29"/>
  <c r="AB403" i="29"/>
  <c r="AB368" i="29"/>
  <c r="AB122" i="29"/>
  <c r="AB289" i="29"/>
  <c r="AB433" i="29"/>
  <c r="AB133" i="29"/>
  <c r="AB380" i="29"/>
  <c r="AB411" i="29"/>
  <c r="AB173" i="29"/>
  <c r="AB257" i="29"/>
  <c r="AB401" i="29"/>
  <c r="AB318" i="29"/>
  <c r="AB462" i="29"/>
  <c r="AB151" i="29"/>
  <c r="AB343" i="29"/>
  <c r="AB487" i="29"/>
  <c r="AB308" i="29"/>
  <c r="AB452" i="29"/>
  <c r="AB373" i="29"/>
  <c r="AB397" i="29"/>
  <c r="AB339" i="29"/>
  <c r="AB483" i="29"/>
  <c r="AB390" i="29"/>
  <c r="AP121" i="29"/>
  <c r="AB301" i="29"/>
  <c r="AP291" i="29"/>
  <c r="AP435" i="29"/>
  <c r="AB290" i="29"/>
  <c r="AP281" i="29"/>
  <c r="AP425" i="29"/>
  <c r="AP342" i="29"/>
  <c r="AP486" i="29"/>
  <c r="AP151" i="29"/>
  <c r="AP367" i="29"/>
  <c r="AP332" i="29"/>
  <c r="AP476" i="29"/>
  <c r="AP204" i="29"/>
  <c r="AP397" i="29"/>
  <c r="AB329" i="29"/>
  <c r="AB182" i="29"/>
  <c r="AB291" i="29"/>
  <c r="AB435" i="29"/>
  <c r="AB281" i="29"/>
  <c r="AB425" i="29"/>
  <c r="AB342" i="29"/>
  <c r="AB486" i="29"/>
  <c r="AB367" i="29"/>
  <c r="AB188" i="29"/>
  <c r="AB332" i="29"/>
  <c r="AB476" i="29"/>
  <c r="AB214" i="29"/>
  <c r="AB204" i="29"/>
  <c r="AB361" i="29"/>
  <c r="AP362" i="29"/>
  <c r="AB375" i="29"/>
  <c r="AB233" i="29"/>
  <c r="AB365" i="29"/>
  <c r="AB282" i="29"/>
  <c r="AB426" i="29"/>
  <c r="AB307" i="29"/>
  <c r="AB451" i="29"/>
  <c r="AB272" i="29"/>
  <c r="AB416" i="29"/>
  <c r="AB244" i="29"/>
  <c r="AP118" i="29"/>
  <c r="AP203" i="29"/>
  <c r="AB157" i="29"/>
  <c r="AP337" i="29"/>
  <c r="AB481" i="29"/>
  <c r="AP157" i="29"/>
  <c r="AP361" i="29"/>
  <c r="AP424" i="29"/>
  <c r="AB389" i="29"/>
  <c r="AP280" i="29"/>
  <c r="AB450" i="29"/>
  <c r="AB424" i="29"/>
  <c r="AP155" i="29"/>
  <c r="AB252" i="29"/>
  <c r="AB362" i="29"/>
  <c r="AP399" i="29"/>
  <c r="AB340" i="29"/>
  <c r="AP389" i="29"/>
  <c r="AP306" i="29"/>
  <c r="AP450" i="29"/>
  <c r="AP331" i="29"/>
  <c r="AP475" i="29"/>
  <c r="AP292" i="29"/>
  <c r="AP296" i="29"/>
  <c r="AP440" i="29"/>
  <c r="AP244" i="29"/>
  <c r="AB328" i="29"/>
  <c r="AB203" i="29"/>
  <c r="AP156" i="29"/>
  <c r="AC95" i="29"/>
  <c r="AQ95" i="29"/>
  <c r="AC196" i="29"/>
  <c r="AC246" i="29"/>
  <c r="AQ196" i="29"/>
  <c r="AQ246" i="29"/>
  <c r="AC224" i="29"/>
  <c r="AC255" i="29"/>
  <c r="AQ255" i="29"/>
  <c r="AQ224" i="29"/>
  <c r="AQ197" i="29"/>
  <c r="AC197" i="29"/>
  <c r="AC160" i="29"/>
  <c r="AC251" i="29"/>
  <c r="AQ251" i="29"/>
  <c r="AC223" i="29"/>
  <c r="AQ223" i="29"/>
  <c r="AQ160" i="29"/>
  <c r="AQ37" i="29"/>
  <c r="AC58" i="29"/>
  <c r="AC13" i="29"/>
  <c r="AQ111" i="29"/>
  <c r="AC64" i="29"/>
  <c r="AQ14" i="29"/>
  <c r="AQ58" i="29"/>
  <c r="AQ13" i="29"/>
  <c r="AC37" i="29"/>
  <c r="AC2" i="29"/>
  <c r="AC8" i="29"/>
  <c r="AQ39" i="29"/>
  <c r="AQ9" i="29"/>
  <c r="AQ8" i="29"/>
  <c r="AC10" i="29"/>
  <c r="AC115" i="29"/>
  <c r="AQ10" i="29"/>
  <c r="AC11" i="29"/>
  <c r="AQ11" i="29"/>
  <c r="AQ64" i="29"/>
  <c r="AC39" i="29"/>
  <c r="AQ115" i="29"/>
  <c r="AC42" i="29"/>
  <c r="AC114" i="29"/>
  <c r="AQ76" i="29"/>
  <c r="AQ42" i="29"/>
  <c r="AQ114" i="29"/>
  <c r="AC76" i="29"/>
  <c r="AC9" i="29"/>
  <c r="AQ2" i="29"/>
  <c r="AC14" i="29"/>
  <c r="AC111" i="29"/>
  <c r="AQ433" i="29"/>
  <c r="AQ302" i="29"/>
  <c r="AQ374" i="29"/>
  <c r="AQ446" i="29"/>
  <c r="AQ267" i="29"/>
  <c r="AQ315" i="29"/>
  <c r="AQ471" i="29"/>
  <c r="AQ265" i="29"/>
  <c r="AQ304" i="29"/>
  <c r="AQ376" i="29"/>
  <c r="AQ448" i="29"/>
  <c r="AQ257" i="29"/>
  <c r="AQ329" i="29"/>
  <c r="AQ401" i="29"/>
  <c r="AQ473" i="29"/>
  <c r="AQ270" i="29"/>
  <c r="AQ342" i="29"/>
  <c r="AQ414" i="29"/>
  <c r="AQ486" i="29"/>
  <c r="AQ387" i="29"/>
  <c r="AC151" i="29"/>
  <c r="AQ319" i="29"/>
  <c r="AQ391" i="29"/>
  <c r="AQ463" i="29"/>
  <c r="AQ411" i="29"/>
  <c r="AQ260" i="29"/>
  <c r="AQ332" i="29"/>
  <c r="AQ404" i="29"/>
  <c r="AQ476" i="29"/>
  <c r="AQ289" i="29"/>
  <c r="AQ409" i="29"/>
  <c r="AQ309" i="29"/>
  <c r="AQ381" i="29"/>
  <c r="AQ453" i="29"/>
  <c r="AQ133" i="29"/>
  <c r="AC154" i="29"/>
  <c r="AQ262" i="29"/>
  <c r="AQ334" i="29"/>
  <c r="AQ406" i="29"/>
  <c r="AQ478" i="29"/>
  <c r="AQ299" i="29"/>
  <c r="AQ371" i="29"/>
  <c r="AQ443" i="29"/>
  <c r="AQ279" i="29"/>
  <c r="AQ288" i="29"/>
  <c r="AQ360" i="29"/>
  <c r="AQ432" i="29"/>
  <c r="AC419" i="29"/>
  <c r="AC264" i="29"/>
  <c r="AC336" i="29"/>
  <c r="AC408" i="29"/>
  <c r="AC433" i="29"/>
  <c r="AC302" i="29"/>
  <c r="AC374" i="29"/>
  <c r="AC446" i="29"/>
  <c r="AC267" i="29"/>
  <c r="AC315" i="29"/>
  <c r="AC471" i="29"/>
  <c r="AC265" i="29"/>
  <c r="AC304" i="29"/>
  <c r="AC376" i="29"/>
  <c r="AC448" i="29"/>
  <c r="AC257" i="29"/>
  <c r="AC329" i="29"/>
  <c r="AC401" i="29"/>
  <c r="AC473" i="29"/>
  <c r="AC270" i="29"/>
  <c r="AC342" i="29"/>
  <c r="AC414" i="29"/>
  <c r="AC486" i="29"/>
  <c r="AC387" i="29"/>
  <c r="AQ151" i="29"/>
  <c r="AC319" i="29"/>
  <c r="AC391" i="29"/>
  <c r="AC463" i="29"/>
  <c r="AC411" i="29"/>
  <c r="AC260" i="29"/>
  <c r="AC332" i="29"/>
  <c r="AC404" i="29"/>
  <c r="AC476" i="29"/>
  <c r="AC289" i="29"/>
  <c r="AC409" i="29"/>
  <c r="AC309" i="29"/>
  <c r="AC381" i="29"/>
  <c r="AC453" i="29"/>
  <c r="AC133" i="29"/>
  <c r="AQ154" i="29"/>
  <c r="AC262" i="29"/>
  <c r="AC334" i="29"/>
  <c r="AC406" i="29"/>
  <c r="AC478" i="29"/>
  <c r="AC299" i="29"/>
  <c r="AC371" i="29"/>
  <c r="AC443" i="29"/>
  <c r="AC279" i="29"/>
  <c r="AC288" i="29"/>
  <c r="AC360" i="29"/>
  <c r="AC432" i="29"/>
  <c r="AQ421" i="29"/>
  <c r="AQ493" i="29"/>
  <c r="AQ290" i="29"/>
  <c r="AQ362" i="29"/>
  <c r="AQ434" i="29"/>
  <c r="AQ349" i="29"/>
  <c r="AQ459" i="29"/>
  <c r="AQ292" i="29"/>
  <c r="AQ364" i="29"/>
  <c r="AQ436" i="29"/>
  <c r="AQ317" i="29"/>
  <c r="AQ389" i="29"/>
  <c r="AQ461" i="29"/>
  <c r="AQ258" i="29"/>
  <c r="AQ330" i="29"/>
  <c r="AQ402" i="29"/>
  <c r="AQ474" i="29"/>
  <c r="AQ277" i="29"/>
  <c r="AQ423" i="29"/>
  <c r="AQ307" i="29"/>
  <c r="AQ379" i="29"/>
  <c r="AQ451" i="29"/>
  <c r="AQ320" i="29"/>
  <c r="AQ392" i="29"/>
  <c r="AQ464" i="29"/>
  <c r="AQ351" i="29"/>
  <c r="AC237" i="29"/>
  <c r="AQ297" i="29"/>
  <c r="AQ369" i="29"/>
  <c r="AQ441" i="29"/>
  <c r="AQ447" i="29"/>
  <c r="AQ322" i="29"/>
  <c r="AQ394" i="29"/>
  <c r="AQ466" i="29"/>
  <c r="AQ291" i="29"/>
  <c r="AQ363" i="29"/>
  <c r="AQ287" i="29"/>
  <c r="AQ359" i="29"/>
  <c r="AQ431" i="29"/>
  <c r="AQ503" i="29"/>
  <c r="AQ276" i="29"/>
  <c r="AQ348" i="29"/>
  <c r="AQ420" i="29"/>
  <c r="AQ492" i="29"/>
  <c r="AC492" i="29"/>
  <c r="AC421" i="29"/>
  <c r="AC493" i="29"/>
  <c r="AC290" i="29"/>
  <c r="AC362" i="29"/>
  <c r="AC434" i="29"/>
  <c r="AC349" i="29"/>
  <c r="AC459" i="29"/>
  <c r="AC292" i="29"/>
  <c r="AC364" i="29"/>
  <c r="AC436" i="29"/>
  <c r="AC317" i="29"/>
  <c r="AC389" i="29"/>
  <c r="AC461" i="29"/>
  <c r="AC258" i="29"/>
  <c r="AC330" i="29"/>
  <c r="AC402" i="29"/>
  <c r="AC474" i="29"/>
  <c r="AC277" i="29"/>
  <c r="AC423" i="29"/>
  <c r="AC307" i="29"/>
  <c r="AC379" i="29"/>
  <c r="AC451" i="29"/>
  <c r="AC320" i="29"/>
  <c r="AC392" i="29"/>
  <c r="AC464" i="29"/>
  <c r="AC351" i="29"/>
  <c r="AQ237" i="29"/>
  <c r="AC297" i="29"/>
  <c r="AC369" i="29"/>
  <c r="AC441" i="29"/>
  <c r="AC447" i="29"/>
  <c r="AC322" i="29"/>
  <c r="AC394" i="29"/>
  <c r="AC466" i="29"/>
  <c r="AC291" i="29"/>
  <c r="AC363" i="29"/>
  <c r="AC287" i="29"/>
  <c r="AC359" i="29"/>
  <c r="AC431" i="29"/>
  <c r="AC503" i="29"/>
  <c r="AC276" i="29"/>
  <c r="AC348" i="29"/>
  <c r="AC420" i="29"/>
  <c r="AC491" i="29"/>
  <c r="AC480" i="29"/>
  <c r="AC385" i="29"/>
  <c r="AQ373" i="29"/>
  <c r="AQ481" i="29"/>
  <c r="AC158" i="29"/>
  <c r="AQ278" i="29"/>
  <c r="AQ350" i="29"/>
  <c r="AQ422" i="29"/>
  <c r="AQ494" i="29"/>
  <c r="AQ435" i="29"/>
  <c r="AQ280" i="29"/>
  <c r="AQ352" i="29"/>
  <c r="AQ424" i="29"/>
  <c r="AQ496" i="29"/>
  <c r="AQ305" i="29"/>
  <c r="AQ377" i="29"/>
  <c r="AQ449" i="29"/>
  <c r="AQ318" i="29"/>
  <c r="AQ390" i="29"/>
  <c r="AQ462" i="29"/>
  <c r="AQ397" i="29"/>
  <c r="AQ295" i="29"/>
  <c r="AQ367" i="29"/>
  <c r="AQ439" i="29"/>
  <c r="AQ308" i="29"/>
  <c r="AQ380" i="29"/>
  <c r="AQ452" i="29"/>
  <c r="AQ177" i="29"/>
  <c r="AQ285" i="29"/>
  <c r="AQ357" i="29"/>
  <c r="AQ429" i="29"/>
  <c r="AQ501" i="29"/>
  <c r="AQ310" i="29"/>
  <c r="AQ382" i="29"/>
  <c r="AQ454" i="29"/>
  <c r="AQ327" i="29"/>
  <c r="AQ275" i="29"/>
  <c r="AQ347" i="29"/>
  <c r="AQ419" i="29"/>
  <c r="AQ491" i="29"/>
  <c r="AQ264" i="29"/>
  <c r="AQ336" i="29"/>
  <c r="AQ408" i="29"/>
  <c r="AQ480" i="29"/>
  <c r="AC373" i="29"/>
  <c r="AC481" i="29"/>
  <c r="AQ158" i="29"/>
  <c r="AC278" i="29"/>
  <c r="AC350" i="29"/>
  <c r="AC422" i="29"/>
  <c r="AC494" i="29"/>
  <c r="AC435" i="29"/>
  <c r="AC280" i="29"/>
  <c r="AC352" i="29"/>
  <c r="AC424" i="29"/>
  <c r="AC496" i="29"/>
  <c r="AC305" i="29"/>
  <c r="AC377" i="29"/>
  <c r="AC449" i="29"/>
  <c r="AC318" i="29"/>
  <c r="AC390" i="29"/>
  <c r="AC462" i="29"/>
  <c r="AC397" i="29"/>
  <c r="AC295" i="29"/>
  <c r="AC367" i="29"/>
  <c r="AC439" i="29"/>
  <c r="AC308" i="29"/>
  <c r="AC380" i="29"/>
  <c r="AC452" i="29"/>
  <c r="AC177" i="29"/>
  <c r="AC285" i="29"/>
  <c r="AC357" i="29"/>
  <c r="AC429" i="29"/>
  <c r="AC501" i="29"/>
  <c r="AC310" i="29"/>
  <c r="AC382" i="29"/>
  <c r="AC454" i="29"/>
  <c r="AC327" i="29"/>
  <c r="AC275" i="29"/>
  <c r="AC347" i="29"/>
  <c r="AQ469" i="29"/>
  <c r="AQ266" i="29"/>
  <c r="AQ338" i="29"/>
  <c r="AQ410" i="29"/>
  <c r="AQ482" i="29"/>
  <c r="AQ268" i="29"/>
  <c r="AQ340" i="29"/>
  <c r="AQ412" i="29"/>
  <c r="AQ484" i="29"/>
  <c r="AQ121" i="29"/>
  <c r="AQ293" i="29"/>
  <c r="AQ365" i="29"/>
  <c r="AQ437" i="29"/>
  <c r="AQ306" i="29"/>
  <c r="AQ378" i="29"/>
  <c r="AQ450" i="29"/>
  <c r="AQ283" i="29"/>
  <c r="AQ355" i="29"/>
  <c r="AQ427" i="29"/>
  <c r="AQ499" i="29"/>
  <c r="AQ296" i="29"/>
  <c r="AQ368" i="29"/>
  <c r="AQ440" i="29"/>
  <c r="AQ313" i="29"/>
  <c r="AQ273" i="29"/>
  <c r="AQ345" i="29"/>
  <c r="AQ417" i="29"/>
  <c r="AQ489" i="29"/>
  <c r="AQ298" i="29"/>
  <c r="AQ370" i="29"/>
  <c r="AQ442" i="29"/>
  <c r="AQ303" i="29"/>
  <c r="AQ339" i="29"/>
  <c r="AQ215" i="29"/>
  <c r="AQ263" i="29"/>
  <c r="AQ335" i="29"/>
  <c r="AQ407" i="29"/>
  <c r="AQ479" i="29"/>
  <c r="AQ324" i="29"/>
  <c r="AQ396" i="29"/>
  <c r="AQ468" i="29"/>
  <c r="AC300" i="29"/>
  <c r="AC469" i="29"/>
  <c r="AC266" i="29"/>
  <c r="AC338" i="29"/>
  <c r="AC410" i="29"/>
  <c r="AC482" i="29"/>
  <c r="AC268" i="29"/>
  <c r="AC340" i="29"/>
  <c r="AC412" i="29"/>
  <c r="AC484" i="29"/>
  <c r="AC121" i="29"/>
  <c r="AC293" i="29"/>
  <c r="AC365" i="29"/>
  <c r="AC437" i="29"/>
  <c r="AC306" i="29"/>
  <c r="AC378" i="29"/>
  <c r="AC450" i="29"/>
  <c r="AC283" i="29"/>
  <c r="AC355" i="29"/>
  <c r="AC427" i="29"/>
  <c r="AC499" i="29"/>
  <c r="AC296" i="29"/>
  <c r="AC368" i="29"/>
  <c r="AC440" i="29"/>
  <c r="AC313" i="29"/>
  <c r="AC273" i="29"/>
  <c r="AC345" i="29"/>
  <c r="AC417" i="29"/>
  <c r="AC489" i="29"/>
  <c r="AC298" i="29"/>
  <c r="AC370" i="29"/>
  <c r="AC442" i="29"/>
  <c r="AC303" i="29"/>
  <c r="AC339" i="29"/>
  <c r="AC215" i="29"/>
  <c r="AC263" i="29"/>
  <c r="AC335" i="29"/>
  <c r="AC407" i="29"/>
  <c r="AC479" i="29"/>
  <c r="AC324" i="29"/>
  <c r="AC396" i="29"/>
  <c r="AC468" i="29"/>
  <c r="AC314" i="29"/>
  <c r="AC483" i="29"/>
  <c r="AC316" i="29"/>
  <c r="AC388" i="29"/>
  <c r="AC413" i="29"/>
  <c r="AC282" i="29"/>
  <c r="AC361" i="29"/>
  <c r="AC259" i="29"/>
  <c r="AC455" i="29"/>
  <c r="AQ325" i="29"/>
  <c r="AQ457" i="29"/>
  <c r="AQ326" i="29"/>
  <c r="AQ398" i="29"/>
  <c r="AQ470" i="29"/>
  <c r="AQ301" i="29"/>
  <c r="AQ495" i="29"/>
  <c r="AC337" i="29"/>
  <c r="AQ256" i="29"/>
  <c r="AQ328" i="29"/>
  <c r="AQ400" i="29"/>
  <c r="AQ472" i="29"/>
  <c r="AQ281" i="29"/>
  <c r="AQ353" i="29"/>
  <c r="AQ425" i="29"/>
  <c r="AQ497" i="29"/>
  <c r="AQ294" i="29"/>
  <c r="AQ366" i="29"/>
  <c r="AQ438" i="29"/>
  <c r="AQ127" i="29"/>
  <c r="AQ271" i="29"/>
  <c r="AQ343" i="29"/>
  <c r="AQ415" i="29"/>
  <c r="AQ487" i="29"/>
  <c r="AQ284" i="29"/>
  <c r="AQ356" i="29"/>
  <c r="AQ428" i="29"/>
  <c r="AQ500" i="29"/>
  <c r="AQ261" i="29"/>
  <c r="AQ333" i="29"/>
  <c r="AQ405" i="29"/>
  <c r="AQ477" i="29"/>
  <c r="AQ286" i="29"/>
  <c r="AQ358" i="29"/>
  <c r="AQ430" i="29"/>
  <c r="AQ502" i="29"/>
  <c r="AQ323" i="29"/>
  <c r="AQ395" i="29"/>
  <c r="AQ467" i="29"/>
  <c r="AQ312" i="29"/>
  <c r="AQ384" i="29"/>
  <c r="AQ456" i="29"/>
  <c r="AC384" i="29"/>
  <c r="AC485" i="29"/>
  <c r="AC498" i="29"/>
  <c r="AC331" i="29"/>
  <c r="AC399" i="29"/>
  <c r="AC418" i="29"/>
  <c r="AC325" i="29"/>
  <c r="AC457" i="29"/>
  <c r="AC326" i="29"/>
  <c r="AC398" i="29"/>
  <c r="AC470" i="29"/>
  <c r="AC301" i="29"/>
  <c r="AC495" i="29"/>
  <c r="AQ337" i="29"/>
  <c r="AC256" i="29"/>
  <c r="AC328" i="29"/>
  <c r="AC400" i="29"/>
  <c r="AC472" i="29"/>
  <c r="AC281" i="29"/>
  <c r="AC353" i="29"/>
  <c r="AC425" i="29"/>
  <c r="AC497" i="29"/>
  <c r="AC294" i="29"/>
  <c r="AC366" i="29"/>
  <c r="AC438" i="29"/>
  <c r="AC127" i="29"/>
  <c r="AC271" i="29"/>
  <c r="AC343" i="29"/>
  <c r="AC415" i="29"/>
  <c r="AC487" i="29"/>
  <c r="AC284" i="29"/>
  <c r="AC356" i="29"/>
  <c r="AC428" i="29"/>
  <c r="AC500" i="29"/>
  <c r="AC261" i="29"/>
  <c r="AC333" i="29"/>
  <c r="AC405" i="29"/>
  <c r="AC477" i="29"/>
  <c r="AC286" i="29"/>
  <c r="AC358" i="29"/>
  <c r="AC430" i="29"/>
  <c r="AC502" i="29"/>
  <c r="AC323" i="29"/>
  <c r="AC395" i="29"/>
  <c r="AC467" i="29"/>
  <c r="AC312" i="29"/>
  <c r="AC456" i="29"/>
  <c r="AC445" i="29"/>
  <c r="AC254" i="29"/>
  <c r="AC458" i="29"/>
  <c r="AC460" i="29"/>
  <c r="AC269" i="29"/>
  <c r="AC341" i="29"/>
  <c r="AC475" i="29"/>
  <c r="AC272" i="29"/>
  <c r="AC416" i="29"/>
  <c r="AC465" i="29"/>
  <c r="AQ274" i="29"/>
  <c r="AC346" i="29"/>
  <c r="AC311" i="29"/>
  <c r="AC383" i="29"/>
  <c r="AC444" i="29"/>
  <c r="AQ385" i="29"/>
  <c r="AQ445" i="29"/>
  <c r="AQ254" i="29"/>
  <c r="AQ314" i="29"/>
  <c r="AQ386" i="29"/>
  <c r="AQ458" i="29"/>
  <c r="AQ483" i="29"/>
  <c r="AQ316" i="29"/>
  <c r="AQ388" i="29"/>
  <c r="AQ460" i="29"/>
  <c r="AQ269" i="29"/>
  <c r="AQ341" i="29"/>
  <c r="AQ413" i="29"/>
  <c r="AQ485" i="29"/>
  <c r="AQ282" i="29"/>
  <c r="AQ354" i="29"/>
  <c r="AQ426" i="29"/>
  <c r="AQ498" i="29"/>
  <c r="AQ361" i="29"/>
  <c r="AQ259" i="29"/>
  <c r="AQ331" i="29"/>
  <c r="AQ403" i="29"/>
  <c r="AQ475" i="29"/>
  <c r="AQ272" i="29"/>
  <c r="AQ344" i="29"/>
  <c r="AQ416" i="29"/>
  <c r="AQ488" i="29"/>
  <c r="AQ375" i="29"/>
  <c r="AQ399" i="29"/>
  <c r="AC153" i="29"/>
  <c r="AQ321" i="29"/>
  <c r="AQ393" i="29"/>
  <c r="AQ465" i="29"/>
  <c r="AC274" i="29"/>
  <c r="AQ346" i="29"/>
  <c r="AQ418" i="29"/>
  <c r="AQ490" i="29"/>
  <c r="AQ311" i="29"/>
  <c r="AQ383" i="29"/>
  <c r="AQ455" i="29"/>
  <c r="AQ300" i="29"/>
  <c r="AQ372" i="29"/>
  <c r="AQ444" i="29"/>
  <c r="AC386" i="29"/>
  <c r="AC354" i="29"/>
  <c r="AC426" i="29"/>
  <c r="AC403" i="29"/>
  <c r="AC344" i="29"/>
  <c r="AC488" i="29"/>
  <c r="AC375" i="29"/>
  <c r="AQ153" i="29"/>
  <c r="AC321" i="29"/>
  <c r="AC393" i="29"/>
  <c r="AC490" i="29"/>
  <c r="AC372" i="29"/>
  <c r="AS451" i="29" l="1"/>
  <c r="AT451" i="29" s="1"/>
  <c r="AE453" i="29"/>
  <c r="AG453" i="29" s="1"/>
  <c r="AS299" i="29"/>
  <c r="AT299" i="29" s="1"/>
  <c r="AE479" i="29"/>
  <c r="AG479" i="29" s="1"/>
  <c r="AS455" i="29"/>
  <c r="AT455" i="29" s="1"/>
  <c r="AS488" i="29"/>
  <c r="AT488" i="29" s="1"/>
  <c r="AS405" i="29"/>
  <c r="AT405" i="29" s="1"/>
  <c r="AS350" i="29"/>
  <c r="AT350" i="29" s="1"/>
  <c r="AS411" i="29"/>
  <c r="AT411" i="29" s="1"/>
  <c r="AE431" i="29"/>
  <c r="AG431" i="29" s="1"/>
  <c r="AS425" i="29"/>
  <c r="AT425" i="29" s="1"/>
  <c r="AE496" i="29"/>
  <c r="AG496" i="29" s="1"/>
  <c r="AS406" i="29"/>
  <c r="AT406" i="29" s="1"/>
  <c r="AE302" i="29"/>
  <c r="AG302" i="29" s="1"/>
  <c r="AS365" i="29"/>
  <c r="AT365" i="29" s="1"/>
  <c r="AS478" i="29"/>
  <c r="AT478" i="29" s="1"/>
  <c r="AS431" i="29"/>
  <c r="AT431" i="29" s="1"/>
  <c r="AS333" i="29"/>
  <c r="AT333" i="29" s="1"/>
  <c r="AE435" i="29"/>
  <c r="AG435" i="29" s="1"/>
  <c r="AS416" i="29"/>
  <c r="AT416" i="29" s="1"/>
  <c r="AE258" i="29"/>
  <c r="AG258" i="29" s="1"/>
  <c r="AS302" i="29"/>
  <c r="AT302" i="29" s="1"/>
  <c r="AE331" i="29"/>
  <c r="AG331" i="29" s="1"/>
  <c r="AS396" i="29"/>
  <c r="AT396" i="29" s="1"/>
  <c r="AS372" i="29"/>
  <c r="AT372" i="29" s="1"/>
  <c r="AE353" i="29"/>
  <c r="AG353" i="29" s="1"/>
  <c r="AE364" i="29"/>
  <c r="AG364" i="29" s="1"/>
  <c r="AS447" i="29"/>
  <c r="AT447" i="29" s="1"/>
  <c r="AS421" i="29"/>
  <c r="AT421" i="29" s="1"/>
  <c r="AE462" i="29"/>
  <c r="AG462" i="29" s="1"/>
  <c r="AS366" i="29"/>
  <c r="AT366" i="29" s="1"/>
  <c r="AS398" i="29"/>
  <c r="AT398" i="29" s="1"/>
  <c r="AE444" i="29"/>
  <c r="AG444" i="29" s="1"/>
  <c r="AE464" i="29"/>
  <c r="AG464" i="29" s="1"/>
  <c r="AE420" i="29"/>
  <c r="AG420" i="29" s="1"/>
  <c r="AE354" i="29"/>
  <c r="AG354" i="29" s="1"/>
  <c r="AE265" i="29"/>
  <c r="AG265" i="29" s="1"/>
  <c r="AE477" i="29"/>
  <c r="AG477" i="29" s="1"/>
  <c r="AS502" i="29"/>
  <c r="AT502" i="29" s="1"/>
  <c r="AE483" i="29"/>
  <c r="AG483" i="29" s="1"/>
  <c r="AE389" i="29"/>
  <c r="AG389" i="29" s="1"/>
  <c r="AE490" i="29"/>
  <c r="AG490" i="29" s="1"/>
  <c r="AS256" i="29"/>
  <c r="AT256" i="29" s="1"/>
  <c r="AS338" i="29"/>
  <c r="AT338" i="29" s="1"/>
  <c r="AE388" i="29"/>
  <c r="AG388" i="29" s="1"/>
  <c r="AS471" i="29"/>
  <c r="AT471" i="29" s="1"/>
  <c r="AE468" i="29"/>
  <c r="AG468" i="29" s="1"/>
  <c r="AE411" i="29"/>
  <c r="AG411" i="29" s="1"/>
  <c r="AE384" i="29"/>
  <c r="AG384" i="29" s="1"/>
  <c r="AS284" i="29"/>
  <c r="AT284" i="29" s="1"/>
  <c r="AE406" i="29"/>
  <c r="AG406" i="29" s="1"/>
  <c r="AE382" i="29"/>
  <c r="AG382" i="29" s="1"/>
  <c r="AE289" i="29"/>
  <c r="AG289" i="29" s="1"/>
  <c r="AE428" i="29"/>
  <c r="AG428" i="29" s="1"/>
  <c r="AE417" i="29"/>
  <c r="AG417" i="29" s="1"/>
  <c r="AS311" i="29"/>
  <c r="AT311" i="29" s="1"/>
  <c r="AS371" i="29"/>
  <c r="AT371" i="29" s="1"/>
  <c r="AE267" i="29"/>
  <c r="AG267" i="29" s="1"/>
  <c r="AE432" i="29"/>
  <c r="AG432" i="29" s="1"/>
  <c r="AE430" i="29"/>
  <c r="AG430" i="29" s="1"/>
  <c r="AE433" i="29"/>
  <c r="AG433" i="29" s="1"/>
  <c r="AE339" i="29"/>
  <c r="AG339" i="29" s="1"/>
  <c r="AE465" i="29"/>
  <c r="AG465" i="29" s="1"/>
  <c r="AE475" i="29"/>
  <c r="AG475" i="29" s="1"/>
  <c r="AS376" i="29"/>
  <c r="AT376" i="29" s="1"/>
  <c r="AE377" i="29"/>
  <c r="AG377" i="29" s="1"/>
  <c r="AE290" i="29"/>
  <c r="AG290" i="29" s="1"/>
  <c r="AS312" i="29"/>
  <c r="AT312" i="29" s="1"/>
  <c r="AS436" i="29"/>
  <c r="AT436" i="29" s="1"/>
  <c r="AS445" i="29"/>
  <c r="AT445" i="29" s="1"/>
  <c r="AS390" i="29"/>
  <c r="AT390" i="29" s="1"/>
  <c r="AE461" i="29"/>
  <c r="AG461" i="29" s="1"/>
  <c r="AS440" i="29"/>
  <c r="AT440" i="29" s="1"/>
  <c r="AE410" i="29"/>
  <c r="AG410" i="29" s="1"/>
  <c r="AS309" i="29"/>
  <c r="AT309" i="29" s="1"/>
  <c r="AS430" i="29"/>
  <c r="AT430" i="29" s="1"/>
  <c r="AS467" i="29"/>
  <c r="AT467" i="29" s="1"/>
  <c r="AE372" i="29"/>
  <c r="AG372" i="29" s="1"/>
  <c r="AS360" i="29"/>
  <c r="AT360" i="29" s="1"/>
  <c r="AS387" i="29"/>
  <c r="AT387" i="29" s="1"/>
  <c r="AS489" i="29"/>
  <c r="AT489" i="29" s="1"/>
  <c r="AE471" i="29"/>
  <c r="AG471" i="29" s="1"/>
  <c r="AE493" i="29"/>
  <c r="AG493" i="29" s="1"/>
  <c r="AE486" i="29"/>
  <c r="AG486" i="29" s="1"/>
  <c r="AS497" i="29"/>
  <c r="AT497" i="29" s="1"/>
  <c r="AS423" i="29"/>
  <c r="AT423" i="29" s="1"/>
  <c r="AS260" i="29"/>
  <c r="AT260" i="29" s="1"/>
  <c r="AS326" i="29"/>
  <c r="AT326" i="29" s="1"/>
  <c r="AS276" i="29"/>
  <c r="AT276" i="29" s="1"/>
  <c r="AE414" i="29"/>
  <c r="AG414" i="29" s="1"/>
  <c r="AE286" i="29"/>
  <c r="AG286" i="29" s="1"/>
  <c r="AS289" i="29"/>
  <c r="AT289" i="29" s="1"/>
  <c r="AS381" i="29"/>
  <c r="AT381" i="29" s="1"/>
  <c r="AE392" i="29"/>
  <c r="AG392" i="29" s="1"/>
  <c r="AS328" i="29"/>
  <c r="AT328" i="29" s="1"/>
  <c r="AE346" i="29"/>
  <c r="AG346" i="29" s="1"/>
  <c r="AS452" i="29"/>
  <c r="AT452" i="29" s="1"/>
  <c r="AS466" i="29"/>
  <c r="AT466" i="29" s="1"/>
  <c r="AS369" i="29"/>
  <c r="AT369" i="29" s="1"/>
  <c r="AS427" i="29"/>
  <c r="AT427" i="29" s="1"/>
  <c r="AS392" i="29"/>
  <c r="AT392" i="29" s="1"/>
  <c r="AS402" i="29"/>
  <c r="AT402" i="29" s="1"/>
  <c r="AS410" i="29"/>
  <c r="AT410" i="29" s="1"/>
  <c r="AE303" i="29"/>
  <c r="AG303" i="29" s="1"/>
  <c r="AE463" i="29"/>
  <c r="AG463" i="29" s="1"/>
  <c r="AS463" i="29"/>
  <c r="AT463" i="29" s="1"/>
  <c r="AE366" i="29"/>
  <c r="AG366" i="29" s="1"/>
  <c r="AS301" i="29"/>
  <c r="AT301" i="29" s="1"/>
  <c r="AS345" i="29"/>
  <c r="AT345" i="29" s="1"/>
  <c r="AE400" i="29"/>
  <c r="AG400" i="29" s="1"/>
  <c r="AE485" i="29"/>
  <c r="AG485" i="29" s="1"/>
  <c r="AE317" i="29"/>
  <c r="AG317" i="29" s="1"/>
  <c r="AE503" i="29"/>
  <c r="AG503" i="29" s="1"/>
  <c r="AE450" i="29"/>
  <c r="AG450" i="29" s="1"/>
  <c r="AS385" i="29"/>
  <c r="AT385" i="29" s="1"/>
  <c r="AS479" i="29"/>
  <c r="AT479" i="29" s="1"/>
  <c r="AE454" i="29"/>
  <c r="AG454" i="29" s="1"/>
  <c r="AE501" i="29"/>
  <c r="AG501" i="29" s="1"/>
  <c r="AS494" i="29"/>
  <c r="AT494" i="29" s="1"/>
  <c r="AS263" i="29"/>
  <c r="AT263" i="29" s="1"/>
  <c r="AS459" i="29"/>
  <c r="AT459" i="29" s="1"/>
  <c r="AS429" i="29"/>
  <c r="AT429" i="29" s="1"/>
  <c r="AS400" i="29"/>
  <c r="AT400" i="29" s="1"/>
  <c r="AE275" i="29"/>
  <c r="AG275" i="29" s="1"/>
  <c r="AE404" i="29"/>
  <c r="AG404" i="29" s="1"/>
  <c r="AS363" i="29"/>
  <c r="AT363" i="29" s="1"/>
  <c r="AE489" i="29"/>
  <c r="AG489" i="29" s="1"/>
  <c r="AS428" i="29"/>
  <c r="AT428" i="29" s="1"/>
  <c r="AS352" i="29"/>
  <c r="AT352" i="29" s="1"/>
  <c r="AE499" i="29"/>
  <c r="AG499" i="29" s="1"/>
  <c r="AE256" i="29"/>
  <c r="AG256" i="29" s="1"/>
  <c r="AS437" i="29"/>
  <c r="AT437" i="29" s="1"/>
  <c r="AS422" i="29"/>
  <c r="AT422" i="29" s="1"/>
  <c r="AE312" i="29"/>
  <c r="AG312" i="29" s="1"/>
  <c r="AE266" i="29"/>
  <c r="AG266" i="29" s="1"/>
  <c r="AE367" i="29"/>
  <c r="AG367" i="29" s="1"/>
  <c r="AE401" i="29"/>
  <c r="AG401" i="29" s="1"/>
  <c r="AE362" i="29"/>
  <c r="AG362" i="29" s="1"/>
  <c r="AE254" i="29"/>
  <c r="AG254" i="29" s="1"/>
  <c r="AE412" i="29"/>
  <c r="AG412" i="29" s="1"/>
  <c r="AS460" i="29"/>
  <c r="AT460" i="29" s="1"/>
  <c r="AS495" i="29"/>
  <c r="AT495" i="29" s="1"/>
  <c r="AS469" i="29"/>
  <c r="AT469" i="29" s="1"/>
  <c r="AS332" i="29"/>
  <c r="AT332" i="29" s="1"/>
  <c r="AS414" i="29"/>
  <c r="AT414" i="29" s="1"/>
  <c r="AE343" i="29"/>
  <c r="AG343" i="29" s="1"/>
  <c r="AS308" i="29"/>
  <c r="AT308" i="29" s="1"/>
  <c r="AS403" i="29"/>
  <c r="AT403" i="29" s="1"/>
  <c r="AE495" i="29"/>
  <c r="AG495" i="29" s="1"/>
  <c r="AE455" i="29"/>
  <c r="AG455" i="29" s="1"/>
  <c r="AS464" i="29"/>
  <c r="AT464" i="29" s="1"/>
  <c r="AE481" i="29"/>
  <c r="AG481" i="29" s="1"/>
  <c r="AS407" i="29"/>
  <c r="AT407" i="29" s="1"/>
  <c r="AE429" i="29"/>
  <c r="AG429" i="29" s="1"/>
  <c r="AE360" i="29"/>
  <c r="AG360" i="29" s="1"/>
  <c r="AE329" i="29"/>
  <c r="AG329" i="29" s="1"/>
  <c r="AE340" i="29"/>
  <c r="AG340" i="29" s="1"/>
  <c r="AS397" i="29"/>
  <c r="AT397" i="29" s="1"/>
  <c r="AS342" i="29"/>
  <c r="AT342" i="29" s="1"/>
  <c r="AE407" i="29"/>
  <c r="AG407" i="29" s="1"/>
  <c r="AS383" i="29"/>
  <c r="AT383" i="29" s="1"/>
  <c r="AE358" i="29"/>
  <c r="AG358" i="29" s="1"/>
  <c r="AE405" i="29"/>
  <c r="AG405" i="29" s="1"/>
  <c r="AE356" i="29"/>
  <c r="AG356" i="29" s="1"/>
  <c r="AS265" i="29"/>
  <c r="AT265" i="29" s="1"/>
  <c r="AS285" i="29"/>
  <c r="AT285" i="29" s="1"/>
  <c r="AE457" i="29"/>
  <c r="AG457" i="29" s="1"/>
  <c r="AS286" i="29"/>
  <c r="AT286" i="29" s="1"/>
  <c r="AE402" i="29"/>
  <c r="AG402" i="29" s="1"/>
  <c r="AE344" i="29"/>
  <c r="AG344" i="29" s="1"/>
  <c r="AS444" i="29"/>
  <c r="AT444" i="29" s="1"/>
  <c r="AS443" i="29"/>
  <c r="AT443" i="29" s="1"/>
  <c r="AE418" i="29"/>
  <c r="AG418" i="29" s="1"/>
  <c r="AE393" i="29"/>
  <c r="AG393" i="29" s="1"/>
  <c r="AE322" i="29"/>
  <c r="AG322" i="29" s="1"/>
  <c r="AS465" i="29"/>
  <c r="AT465" i="29" s="1"/>
  <c r="AE437" i="29"/>
  <c r="AG437" i="29" s="1"/>
  <c r="AE283" i="29"/>
  <c r="AG283" i="29" s="1"/>
  <c r="AS468" i="29"/>
  <c r="AT468" i="29" s="1"/>
  <c r="AS339" i="29"/>
  <c r="AT339" i="29" s="1"/>
  <c r="AS474" i="29"/>
  <c r="AT474" i="29" s="1"/>
  <c r="AE305" i="29"/>
  <c r="AG305" i="29" s="1"/>
  <c r="AE447" i="29"/>
  <c r="AG447" i="29" s="1"/>
  <c r="AE469" i="29"/>
  <c r="AG469" i="29" s="1"/>
  <c r="AS456" i="29"/>
  <c r="AT456" i="29" s="1"/>
  <c r="AE316" i="29"/>
  <c r="AG316" i="29" s="1"/>
  <c r="AE438" i="29"/>
  <c r="AG438" i="29" s="1"/>
  <c r="AS473" i="29"/>
  <c r="AT473" i="29" s="1"/>
  <c r="AS364" i="29"/>
  <c r="AT364" i="29" s="1"/>
  <c r="AS375" i="29"/>
  <c r="AT375" i="29" s="1"/>
  <c r="AS373" i="29"/>
  <c r="AT373" i="29" s="1"/>
  <c r="AS377" i="29"/>
  <c r="AT377" i="29" s="1"/>
  <c r="AS294" i="29"/>
  <c r="AT294" i="29" s="1"/>
  <c r="AS380" i="29"/>
  <c r="AT380" i="29" s="1"/>
  <c r="AS491" i="29"/>
  <c r="AT491" i="29" s="1"/>
  <c r="AS454" i="29"/>
  <c r="AT454" i="29" s="1"/>
  <c r="AE442" i="29"/>
  <c r="AG442" i="29" s="1"/>
  <c r="AS483" i="29"/>
  <c r="AT483" i="29" s="1"/>
  <c r="AS388" i="29"/>
  <c r="AT388" i="29" s="1"/>
  <c r="AE383" i="29"/>
  <c r="AG383" i="29" s="1"/>
  <c r="AS472" i="29"/>
  <c r="AT472" i="29" s="1"/>
  <c r="AS359" i="29"/>
  <c r="AT359" i="29" s="1"/>
  <c r="AE334" i="29"/>
  <c r="AG334" i="29" s="1"/>
  <c r="AE381" i="29"/>
  <c r="AG381" i="29" s="1"/>
  <c r="AE296" i="29"/>
  <c r="AG296" i="29" s="1"/>
  <c r="AE259" i="29"/>
  <c r="AG259" i="29" s="1"/>
  <c r="AS382" i="29"/>
  <c r="AT382" i="29" s="1"/>
  <c r="AS261" i="29"/>
  <c r="AT261" i="29" s="1"/>
  <c r="AS433" i="29"/>
  <c r="AT433" i="29" s="1"/>
  <c r="AS262" i="29"/>
  <c r="AT262" i="29" s="1"/>
  <c r="AE491" i="29"/>
  <c r="AG491" i="29" s="1"/>
  <c r="AE306" i="29"/>
  <c r="AG306" i="29" s="1"/>
  <c r="AE408" i="29"/>
  <c r="AG408" i="29" s="1"/>
  <c r="AS419" i="29"/>
  <c r="AT419" i="29" s="1"/>
  <c r="AE394" i="29"/>
  <c r="AG394" i="29" s="1"/>
  <c r="AE369" i="29"/>
  <c r="AG369" i="29" s="1"/>
  <c r="AE448" i="29"/>
  <c r="AG448" i="29" s="1"/>
  <c r="AS441" i="29"/>
  <c r="AT441" i="29" s="1"/>
  <c r="AE472" i="29"/>
  <c r="AG472" i="29" s="1"/>
  <c r="AS481" i="29"/>
  <c r="AT481" i="29" s="1"/>
  <c r="AS450" i="29"/>
  <c r="AT450" i="29" s="1"/>
  <c r="AE480" i="29"/>
  <c r="AG480" i="29" s="1"/>
  <c r="AE281" i="29"/>
  <c r="AG281" i="29" s="1"/>
  <c r="AE399" i="29"/>
  <c r="AG399" i="29" s="1"/>
  <c r="AE445" i="29"/>
  <c r="AG445" i="29" s="1"/>
  <c r="AS264" i="29"/>
  <c r="AT264" i="29" s="1"/>
  <c r="AE292" i="29"/>
  <c r="AG292" i="29" s="1"/>
  <c r="AS449" i="29"/>
  <c r="AT449" i="29" s="1"/>
  <c r="AS340" i="29"/>
  <c r="AT340" i="29" s="1"/>
  <c r="AS351" i="29"/>
  <c r="AT351" i="29" s="1"/>
  <c r="AS349" i="29"/>
  <c r="AT349" i="29" s="1"/>
  <c r="AS270" i="29"/>
  <c r="AT270" i="29" s="1"/>
  <c r="AS356" i="29"/>
  <c r="AT356" i="29" s="1"/>
  <c r="AS374" i="29"/>
  <c r="AT374" i="29" s="1"/>
  <c r="AE307" i="29"/>
  <c r="AG307" i="29" s="1"/>
  <c r="AS288" i="29"/>
  <c r="AT288" i="29" s="1"/>
  <c r="AS480" i="29"/>
  <c r="AT480" i="29" s="1"/>
  <c r="AE276" i="29"/>
  <c r="AG276" i="29" s="1"/>
  <c r="AS298" i="29"/>
  <c r="AT298" i="29" s="1"/>
  <c r="AE359" i="29"/>
  <c r="AG359" i="29" s="1"/>
  <c r="AE488" i="29"/>
  <c r="AG488" i="29" s="1"/>
  <c r="AS280" i="29"/>
  <c r="AT280" i="29" s="1"/>
  <c r="AS335" i="29"/>
  <c r="AT335" i="29" s="1"/>
  <c r="AE310" i="29"/>
  <c r="AG310" i="29" s="1"/>
  <c r="AE357" i="29"/>
  <c r="AG357" i="29" s="1"/>
  <c r="AS475" i="29"/>
  <c r="AT475" i="29" s="1"/>
  <c r="AS358" i="29"/>
  <c r="AT358" i="29" s="1"/>
  <c r="AE313" i="29"/>
  <c r="AG313" i="29" s="1"/>
  <c r="AE363" i="29"/>
  <c r="AG363" i="29" s="1"/>
  <c r="AE467" i="29"/>
  <c r="AG467" i="29" s="1"/>
  <c r="AE427" i="29"/>
  <c r="AG427" i="29" s="1"/>
  <c r="AS417" i="29"/>
  <c r="AT417" i="29" s="1"/>
  <c r="AS395" i="29"/>
  <c r="AT395" i="29" s="1"/>
  <c r="AE370" i="29"/>
  <c r="AG370" i="29" s="1"/>
  <c r="AE345" i="29"/>
  <c r="AG345" i="29" s="1"/>
  <c r="AS490" i="29"/>
  <c r="AT490" i="29" s="1"/>
  <c r="AS393" i="29"/>
  <c r="AT393" i="29" s="1"/>
  <c r="AS448" i="29"/>
  <c r="AT448" i="29" s="1"/>
  <c r="AS278" i="29"/>
  <c r="AT278" i="29" s="1"/>
  <c r="AS426" i="29"/>
  <c r="AT426" i="29" s="1"/>
  <c r="AE456" i="29"/>
  <c r="AG456" i="29" s="1"/>
  <c r="AE257" i="29"/>
  <c r="AG257" i="29" s="1"/>
  <c r="AE351" i="29"/>
  <c r="AG351" i="29" s="1"/>
  <c r="AE421" i="29"/>
  <c r="AG421" i="29" s="1"/>
  <c r="AE487" i="29"/>
  <c r="AG487" i="29" s="1"/>
  <c r="AE268" i="29"/>
  <c r="AG268" i="29" s="1"/>
  <c r="AS487" i="29"/>
  <c r="AT487" i="29" s="1"/>
  <c r="AE390" i="29"/>
  <c r="AG390" i="29" s="1"/>
  <c r="AS401" i="29"/>
  <c r="AT401" i="29" s="1"/>
  <c r="AS316" i="29"/>
  <c r="AT316" i="29" s="1"/>
  <c r="AS303" i="29"/>
  <c r="AT303" i="29" s="1"/>
  <c r="AS325" i="29"/>
  <c r="AT325" i="29" s="1"/>
  <c r="AS484" i="29"/>
  <c r="AT484" i="29" s="1"/>
  <c r="AE386" i="29"/>
  <c r="AG386" i="29" s="1"/>
  <c r="AE374" i="29"/>
  <c r="AG374" i="29" s="1"/>
  <c r="AE441" i="29"/>
  <c r="AG441" i="29" s="1"/>
  <c r="AE333" i="29"/>
  <c r="AG333" i="29" s="1"/>
  <c r="AS293" i="29"/>
  <c r="AT293" i="29" s="1"/>
  <c r="AS318" i="29"/>
  <c r="AT318" i="29" s="1"/>
  <c r="AE311" i="29"/>
  <c r="AG311" i="29" s="1"/>
  <c r="AE440" i="29"/>
  <c r="AG440" i="29" s="1"/>
  <c r="AE315" i="29"/>
  <c r="AG315" i="29" s="1"/>
  <c r="AE262" i="29"/>
  <c r="AG262" i="29" s="1"/>
  <c r="AE309" i="29"/>
  <c r="AG309" i="29" s="1"/>
  <c r="AS355" i="29"/>
  <c r="AT355" i="29" s="1"/>
  <c r="AE378" i="29"/>
  <c r="AG378" i="29" s="1"/>
  <c r="AS310" i="29"/>
  <c r="AT310" i="29" s="1"/>
  <c r="AE380" i="29"/>
  <c r="AG380" i="29" s="1"/>
  <c r="AS357" i="29"/>
  <c r="AT357" i="29" s="1"/>
  <c r="AE341" i="29"/>
  <c r="AG341" i="29" s="1"/>
  <c r="AE419" i="29"/>
  <c r="AG419" i="29" s="1"/>
  <c r="AS457" i="29"/>
  <c r="AT457" i="29" s="1"/>
  <c r="AE288" i="29"/>
  <c r="AG288" i="29" s="1"/>
  <c r="AS347" i="29"/>
  <c r="AT347" i="29" s="1"/>
  <c r="AS322" i="29"/>
  <c r="AT322" i="29" s="1"/>
  <c r="AE297" i="29"/>
  <c r="AG297" i="29" s="1"/>
  <c r="AE434" i="29"/>
  <c r="AG434" i="29" s="1"/>
  <c r="AE368" i="29"/>
  <c r="AG368" i="29" s="1"/>
  <c r="AS442" i="29"/>
  <c r="AT442" i="29" s="1"/>
  <c r="AE291" i="29"/>
  <c r="AG291" i="29" s="1"/>
  <c r="AS307" i="29"/>
  <c r="AT307" i="29" s="1"/>
  <c r="AS368" i="29"/>
  <c r="AT368" i="29" s="1"/>
  <c r="AS378" i="29"/>
  <c r="AT378" i="29" s="1"/>
  <c r="AS408" i="29"/>
  <c r="AT408" i="29" s="1"/>
  <c r="AS266" i="29"/>
  <c r="AT266" i="29" s="1"/>
  <c r="AE279" i="29"/>
  <c r="AG279" i="29" s="1"/>
  <c r="AE373" i="29"/>
  <c r="AG373" i="29" s="1"/>
  <c r="AE439" i="29"/>
  <c r="AG439" i="29" s="1"/>
  <c r="AE375" i="29"/>
  <c r="AG375" i="29" s="1"/>
  <c r="AS415" i="29"/>
  <c r="AT415" i="29" s="1"/>
  <c r="AE342" i="29"/>
  <c r="AG342" i="29" s="1"/>
  <c r="AS329" i="29"/>
  <c r="AT329" i="29" s="1"/>
  <c r="AS268" i="29"/>
  <c r="AT268" i="29" s="1"/>
  <c r="AE326" i="29"/>
  <c r="AG326" i="29" s="1"/>
  <c r="AE278" i="29"/>
  <c r="AG278" i="29" s="1"/>
  <c r="AE466" i="29"/>
  <c r="AG466" i="29" s="1"/>
  <c r="AS412" i="29"/>
  <c r="AT412" i="29" s="1"/>
  <c r="AE335" i="29"/>
  <c r="AG335" i="29" s="1"/>
  <c r="AE379" i="29"/>
  <c r="AG379" i="29" s="1"/>
  <c r="AS279" i="29"/>
  <c r="AT279" i="29" s="1"/>
  <c r="AE287" i="29"/>
  <c r="AG287" i="29" s="1"/>
  <c r="AE416" i="29"/>
  <c r="AG416" i="29" s="1"/>
  <c r="AS291" i="29"/>
  <c r="AT291" i="29" s="1"/>
  <c r="AE285" i="29"/>
  <c r="AG285" i="29" s="1"/>
  <c r="AE338" i="29"/>
  <c r="AG338" i="29" s="1"/>
  <c r="AE282" i="29"/>
  <c r="AG282" i="29" s="1"/>
  <c r="AE403" i="29"/>
  <c r="AG403" i="29" s="1"/>
  <c r="AE336" i="29"/>
  <c r="AG336" i="29" s="1"/>
  <c r="AE395" i="29"/>
  <c r="AG395" i="29" s="1"/>
  <c r="AE413" i="29"/>
  <c r="AG413" i="29" s="1"/>
  <c r="AE361" i="29"/>
  <c r="AG361" i="29" s="1"/>
  <c r="AE426" i="29"/>
  <c r="AG426" i="29" s="1"/>
  <c r="AS418" i="29"/>
  <c r="AT418" i="29" s="1"/>
  <c r="AS321" i="29"/>
  <c r="AT321" i="29" s="1"/>
  <c r="AS267" i="29"/>
  <c r="AT267" i="29" s="1"/>
  <c r="AE376" i="29"/>
  <c r="AG376" i="29" s="1"/>
  <c r="AS259" i="29"/>
  <c r="AT259" i="29" s="1"/>
  <c r="AS344" i="29"/>
  <c r="AT344" i="29" s="1"/>
  <c r="AS354" i="29"/>
  <c r="AT354" i="29" s="1"/>
  <c r="AE264" i="29"/>
  <c r="AG264" i="29" s="1"/>
  <c r="AE484" i="29"/>
  <c r="AG484" i="29" s="1"/>
  <c r="AE349" i="29"/>
  <c r="AG349" i="29" s="1"/>
  <c r="AE319" i="29"/>
  <c r="AG319" i="29" s="1"/>
  <c r="AE327" i="29"/>
  <c r="AG327" i="29" s="1"/>
  <c r="AS391" i="29"/>
  <c r="AT391" i="29" s="1"/>
  <c r="AE318" i="29"/>
  <c r="AG318" i="29" s="1"/>
  <c r="AS305" i="29"/>
  <c r="AT305" i="29" s="1"/>
  <c r="AS399" i="29"/>
  <c r="AT399" i="29" s="1"/>
  <c r="AS384" i="29"/>
  <c r="AT384" i="29" s="1"/>
  <c r="AE350" i="29"/>
  <c r="AG350" i="29" s="1"/>
  <c r="AS334" i="29"/>
  <c r="AT334" i="29" s="1"/>
  <c r="AE321" i="29"/>
  <c r="AG321" i="29" s="1"/>
  <c r="AS446" i="29"/>
  <c r="AT446" i="29" s="1"/>
  <c r="AE423" i="29"/>
  <c r="AG423" i="29" s="1"/>
  <c r="AE337" i="29"/>
  <c r="AG337" i="29" s="1"/>
  <c r="AS386" i="29"/>
  <c r="AT386" i="29" s="1"/>
  <c r="AE263" i="29"/>
  <c r="AG263" i="29" s="1"/>
  <c r="AE332" i="29"/>
  <c r="AG332" i="29" s="1"/>
  <c r="AE494" i="29"/>
  <c r="AG494" i="29" s="1"/>
  <c r="AE261" i="29"/>
  <c r="AG261" i="29" s="1"/>
  <c r="AS461" i="29"/>
  <c r="AT461" i="29" s="1"/>
  <c r="AE459" i="29"/>
  <c r="AG459" i="29" s="1"/>
  <c r="AE365" i="29"/>
  <c r="AG365" i="29" s="1"/>
  <c r="AS379" i="29"/>
  <c r="AT379" i="29" s="1"/>
  <c r="AE300" i="29"/>
  <c r="AG300" i="29" s="1"/>
  <c r="AE320" i="29"/>
  <c r="AG320" i="29" s="1"/>
  <c r="AE371" i="29"/>
  <c r="AG371" i="29" s="1"/>
  <c r="AS313" i="29"/>
  <c r="AT313" i="29" s="1"/>
  <c r="AS389" i="29"/>
  <c r="AT389" i="29" s="1"/>
  <c r="AS275" i="29"/>
  <c r="AT275" i="29" s="1"/>
  <c r="AE274" i="29"/>
  <c r="AG274" i="29" s="1"/>
  <c r="AS337" i="29"/>
  <c r="AT337" i="29" s="1"/>
  <c r="AE330" i="29"/>
  <c r="AG330" i="29" s="1"/>
  <c r="AS394" i="29"/>
  <c r="AT394" i="29" s="1"/>
  <c r="AS297" i="29"/>
  <c r="AT297" i="29" s="1"/>
  <c r="AE470" i="29"/>
  <c r="AG470" i="29" s="1"/>
  <c r="AE352" i="29"/>
  <c r="AG352" i="29" s="1"/>
  <c r="AS320" i="29"/>
  <c r="AT320" i="29" s="1"/>
  <c r="AS330" i="29"/>
  <c r="AT330" i="29" s="1"/>
  <c r="AE497" i="29"/>
  <c r="AG497" i="29" s="1"/>
  <c r="AE460" i="29"/>
  <c r="AG460" i="29" s="1"/>
  <c r="AE325" i="29"/>
  <c r="AG325" i="29" s="1"/>
  <c r="AE295" i="29"/>
  <c r="AG295" i="29" s="1"/>
  <c r="AS432" i="29"/>
  <c r="AT432" i="29" s="1"/>
  <c r="AS367" i="29"/>
  <c r="AT367" i="29" s="1"/>
  <c r="AE294" i="29"/>
  <c r="AG294" i="29" s="1"/>
  <c r="AS281" i="29"/>
  <c r="AT281" i="29" s="1"/>
  <c r="AS327" i="29"/>
  <c r="AT327" i="29" s="1"/>
  <c r="AE314" i="29"/>
  <c r="AG314" i="29" s="1"/>
  <c r="AE396" i="29"/>
  <c r="AG396" i="29" s="1"/>
  <c r="AE272" i="29"/>
  <c r="AG272" i="29" s="1"/>
  <c r="AE443" i="29"/>
  <c r="AG443" i="29" s="1"/>
  <c r="AE424" i="29"/>
  <c r="AG424" i="29" s="1"/>
  <c r="AS323" i="29"/>
  <c r="AT323" i="29" s="1"/>
  <c r="AE451" i="29"/>
  <c r="AG451" i="29" s="1"/>
  <c r="AE355" i="29"/>
  <c r="AG355" i="29" s="1"/>
  <c r="AS470" i="29"/>
  <c r="AT470" i="29" s="1"/>
  <c r="AS496" i="29"/>
  <c r="AT496" i="29" s="1"/>
  <c r="AS324" i="29"/>
  <c r="AT324" i="29" s="1"/>
  <c r="AS341" i="29"/>
  <c r="AT341" i="29" s="1"/>
  <c r="AS255" i="29"/>
  <c r="AT255" i="29" s="1"/>
  <c r="AS501" i="29"/>
  <c r="AT501" i="29" s="1"/>
  <c r="AS317" i="29"/>
  <c r="AT317" i="29" s="1"/>
  <c r="AS499" i="29"/>
  <c r="AT499" i="29" s="1"/>
  <c r="AE347" i="29"/>
  <c r="AG347" i="29" s="1"/>
  <c r="AE500" i="29"/>
  <c r="AG500" i="29" s="1"/>
  <c r="AS336" i="29"/>
  <c r="AT336" i="29" s="1"/>
  <c r="AE269" i="29"/>
  <c r="AG269" i="29" s="1"/>
  <c r="AS413" i="29"/>
  <c r="AT413" i="29" s="1"/>
  <c r="AS370" i="29"/>
  <c r="AT370" i="29" s="1"/>
  <c r="AS273" i="29"/>
  <c r="AT273" i="29" s="1"/>
  <c r="AS434" i="29"/>
  <c r="AT434" i="29" s="1"/>
  <c r="AE328" i="29"/>
  <c r="AG328" i="29" s="1"/>
  <c r="AE498" i="29"/>
  <c r="AG498" i="29" s="1"/>
  <c r="AS296" i="29"/>
  <c r="AT296" i="29" s="1"/>
  <c r="AS282" i="29"/>
  <c r="AT282" i="29" s="1"/>
  <c r="AS498" i="29"/>
  <c r="AT498" i="29" s="1"/>
  <c r="AE473" i="29"/>
  <c r="AG473" i="29" s="1"/>
  <c r="AS348" i="29"/>
  <c r="AT348" i="29" s="1"/>
  <c r="AE301" i="29"/>
  <c r="AG301" i="29" s="1"/>
  <c r="AE271" i="29"/>
  <c r="AG271" i="29" s="1"/>
  <c r="AE308" i="29"/>
  <c r="AG308" i="29" s="1"/>
  <c r="AS343" i="29"/>
  <c r="AT343" i="29" s="1"/>
  <c r="AE270" i="29"/>
  <c r="AG270" i="29" s="1"/>
  <c r="AS257" i="29"/>
  <c r="AT257" i="29" s="1"/>
  <c r="AE398" i="29"/>
  <c r="AG398" i="29" s="1"/>
  <c r="AS458" i="29"/>
  <c r="AT458" i="29" s="1"/>
  <c r="AS439" i="29"/>
  <c r="AT439" i="29" s="1"/>
  <c r="AS482" i="29"/>
  <c r="AT482" i="29" s="1"/>
  <c r="AS486" i="29"/>
  <c r="AT486" i="29" s="1"/>
  <c r="AE324" i="29"/>
  <c r="AG324" i="29" s="1"/>
  <c r="AE397" i="29"/>
  <c r="AG397" i="29" s="1"/>
  <c r="AS353" i="29"/>
  <c r="AT353" i="29" s="1"/>
  <c r="AE298" i="29"/>
  <c r="AG298" i="29" s="1"/>
  <c r="AS331" i="29"/>
  <c r="AT331" i="29" s="1"/>
  <c r="AE502" i="29"/>
  <c r="AG502" i="29" s="1"/>
  <c r="AS420" i="29"/>
  <c r="AT420" i="29" s="1"/>
  <c r="AS315" i="29"/>
  <c r="AT315" i="29" s="1"/>
  <c r="AS304" i="29"/>
  <c r="AT304" i="29" s="1"/>
  <c r="AS477" i="29"/>
  <c r="AT477" i="29" s="1"/>
  <c r="AS435" i="29"/>
  <c r="AT435" i="29" s="1"/>
  <c r="AS283" i="29"/>
  <c r="AT283" i="29" s="1"/>
  <c r="AE323" i="29"/>
  <c r="AG323" i="29" s="1"/>
  <c r="AE476" i="29"/>
  <c r="AG476" i="29" s="1"/>
  <c r="AS300" i="29"/>
  <c r="AT300" i="29" s="1"/>
  <c r="AS424" i="29"/>
  <c r="AT424" i="29" s="1"/>
  <c r="AS500" i="29"/>
  <c r="AT500" i="29" s="1"/>
  <c r="AE293" i="29"/>
  <c r="AG293" i="29" s="1"/>
  <c r="AS346" i="29"/>
  <c r="AT346" i="29" s="1"/>
  <c r="AE385" i="29"/>
  <c r="AG385" i="29" s="1"/>
  <c r="AE304" i="29"/>
  <c r="AG304" i="29" s="1"/>
  <c r="AS272" i="29"/>
  <c r="AT272" i="29" s="1"/>
  <c r="AS258" i="29"/>
  <c r="AT258" i="29" s="1"/>
  <c r="AS306" i="29"/>
  <c r="AT306" i="29" s="1"/>
  <c r="AE415" i="29"/>
  <c r="AG415" i="29" s="1"/>
  <c r="AE449" i="29"/>
  <c r="AG449" i="29" s="1"/>
  <c r="AE482" i="29"/>
  <c r="AG482" i="29" s="1"/>
  <c r="AE277" i="29"/>
  <c r="AG277" i="29" s="1"/>
  <c r="AE284" i="29"/>
  <c r="AG284" i="29" s="1"/>
  <c r="AS295" i="29"/>
  <c r="AT295" i="29" s="1"/>
  <c r="AS362" i="29"/>
  <c r="AT362" i="29" s="1"/>
  <c r="AS254" i="29"/>
  <c r="AT254" i="29" s="1"/>
  <c r="AS319" i="29"/>
  <c r="AT319" i="29" s="1"/>
  <c r="AS277" i="29"/>
  <c r="AT277" i="29" s="1"/>
  <c r="AS462" i="29"/>
  <c r="AT462" i="29" s="1"/>
  <c r="AE446" i="29"/>
  <c r="AG446" i="29" s="1"/>
  <c r="AE474" i="29"/>
  <c r="AG474" i="29" s="1"/>
  <c r="AS292" i="29"/>
  <c r="AT292" i="29" s="1"/>
  <c r="AE273" i="29"/>
  <c r="AG273" i="29" s="1"/>
  <c r="AS314" i="29"/>
  <c r="AT314" i="29" s="1"/>
  <c r="AE409" i="29"/>
  <c r="AG409" i="29" s="1"/>
  <c r="AS503" i="29"/>
  <c r="AT503" i="29" s="1"/>
  <c r="AE478" i="29"/>
  <c r="AG478" i="29" s="1"/>
  <c r="AS287" i="29"/>
  <c r="AT287" i="29" s="1"/>
  <c r="AS453" i="29"/>
  <c r="AT453" i="29" s="1"/>
  <c r="AS485" i="29"/>
  <c r="AT485" i="29" s="1"/>
  <c r="AE299" i="29"/>
  <c r="AG299" i="29" s="1"/>
  <c r="AE452" i="29"/>
  <c r="AG452" i="29" s="1"/>
  <c r="AE387" i="29"/>
  <c r="AG387" i="29" s="1"/>
  <c r="AS476" i="29"/>
  <c r="AT476" i="29" s="1"/>
  <c r="AS269" i="29"/>
  <c r="AT269" i="29" s="1"/>
  <c r="AS274" i="29"/>
  <c r="AT274" i="29" s="1"/>
  <c r="AS361" i="29"/>
  <c r="AT361" i="29" s="1"/>
  <c r="AE280" i="29"/>
  <c r="AG280" i="29" s="1"/>
  <c r="AE422" i="29"/>
  <c r="AG422" i="29" s="1"/>
  <c r="AE348" i="29"/>
  <c r="AG348" i="29" s="1"/>
  <c r="AE391" i="29"/>
  <c r="AG391" i="29" s="1"/>
  <c r="AE425" i="29"/>
  <c r="AG425" i="29" s="1"/>
  <c r="AE458" i="29"/>
  <c r="AG458" i="29" s="1"/>
  <c r="AE436" i="29"/>
  <c r="AG436" i="29" s="1"/>
  <c r="AE260" i="29"/>
  <c r="AG260" i="29" s="1"/>
  <c r="AS271" i="29"/>
  <c r="AT271" i="29" s="1"/>
  <c r="AS290" i="29"/>
  <c r="AT290" i="29" s="1"/>
  <c r="AS493" i="29"/>
  <c r="AT493" i="29" s="1"/>
  <c r="AS404" i="29"/>
  <c r="AT404" i="29" s="1"/>
  <c r="AS438" i="29"/>
  <c r="AT438" i="29" s="1"/>
  <c r="AS79" i="29"/>
  <c r="AT79" i="29" s="1"/>
  <c r="AS72" i="29"/>
  <c r="AT72" i="29" s="1"/>
  <c r="AS59" i="29"/>
  <c r="AT59" i="29" s="1"/>
  <c r="AS80" i="29"/>
  <c r="AT80" i="29" s="1"/>
  <c r="AS77" i="29"/>
  <c r="AT77" i="29" s="1"/>
  <c r="AS74" i="29"/>
  <c r="AT74" i="29" s="1"/>
  <c r="AS75" i="29"/>
  <c r="AT75" i="29" s="1"/>
  <c r="AS73" i="29"/>
  <c r="AT73" i="29" s="1"/>
  <c r="AS58" i="29"/>
  <c r="AT58" i="29" s="1"/>
  <c r="AS57" i="29"/>
  <c r="AT57" i="29" s="1"/>
  <c r="AS76" i="29"/>
  <c r="AT76" i="29" s="1"/>
  <c r="AS71" i="29"/>
  <c r="AT71" i="29" s="1"/>
  <c r="AS78" i="29"/>
  <c r="AT78" i="29" s="1"/>
  <c r="AE76" i="29"/>
  <c r="AG76" i="29" s="1"/>
  <c r="AS89" i="29"/>
  <c r="AT89" i="29" s="1"/>
  <c r="AE74" i="29"/>
  <c r="AG74" i="29" s="1"/>
  <c r="AE78" i="29"/>
  <c r="AG78" i="29" s="1"/>
  <c r="AS10" i="29"/>
  <c r="AT10" i="29" s="1"/>
  <c r="AS70" i="29"/>
  <c r="AT70" i="29" s="1"/>
  <c r="AS51" i="29"/>
  <c r="AT51" i="29" s="1"/>
  <c r="AS87" i="29"/>
  <c r="AT87" i="29" s="1"/>
  <c r="AE64" i="29"/>
  <c r="AG64" i="29" s="1"/>
  <c r="AS31" i="29"/>
  <c r="AT31" i="29" s="1"/>
  <c r="AS64" i="29"/>
  <c r="AT64" i="29" s="1"/>
  <c r="AS17" i="29"/>
  <c r="AT17" i="29" s="1"/>
  <c r="AS43" i="29"/>
  <c r="AT43" i="29" s="1"/>
  <c r="AS4" i="29"/>
  <c r="AT4" i="29" s="1"/>
  <c r="AS50" i="29"/>
  <c r="AT50" i="29" s="1"/>
  <c r="AS136" i="29"/>
  <c r="AT136" i="29" s="1"/>
  <c r="AS82" i="29"/>
  <c r="AT82" i="29" s="1"/>
  <c r="AS60" i="29"/>
  <c r="AT60" i="29" s="1"/>
  <c r="AS67" i="29"/>
  <c r="AT67" i="29" s="1"/>
  <c r="AS93" i="29"/>
  <c r="AT93" i="29" s="1"/>
  <c r="AS85" i="29"/>
  <c r="AT85" i="29" s="1"/>
  <c r="AS62" i="29"/>
  <c r="AT62" i="29" s="1"/>
  <c r="AS92" i="29"/>
  <c r="AT92" i="29" s="1"/>
  <c r="AS69" i="29"/>
  <c r="AT69" i="29" s="1"/>
  <c r="AS91" i="29"/>
  <c r="AT91" i="29" s="1"/>
  <c r="AS36" i="29"/>
  <c r="AT36" i="29" s="1"/>
  <c r="AS56" i="29"/>
  <c r="AT56" i="29" s="1"/>
  <c r="AS27" i="29"/>
  <c r="AT27" i="29" s="1"/>
  <c r="AS6" i="29"/>
  <c r="AT6" i="29" s="1"/>
  <c r="AS18" i="29"/>
  <c r="AT18" i="29" s="1"/>
  <c r="AS12" i="29"/>
  <c r="AT12" i="29" s="1"/>
  <c r="AS40" i="29"/>
  <c r="AT40" i="29" s="1"/>
  <c r="AS66" i="29"/>
  <c r="AT66" i="29" s="1"/>
  <c r="AS65" i="29"/>
  <c r="AT65" i="29" s="1"/>
  <c r="AS35" i="29"/>
  <c r="AT35" i="29" s="1"/>
  <c r="AS42" i="29"/>
  <c r="AT42" i="29" s="1"/>
  <c r="AS25" i="29"/>
  <c r="AT25" i="29" s="1"/>
  <c r="AS39" i="29"/>
  <c r="AT39" i="29" s="1"/>
  <c r="AS99" i="29"/>
  <c r="AT99" i="29" s="1"/>
  <c r="AS46" i="29"/>
  <c r="AT46" i="29" s="1"/>
  <c r="AS209" i="29"/>
  <c r="AT209" i="29" s="1"/>
  <c r="AS11" i="29"/>
  <c r="AT11" i="29" s="1"/>
  <c r="AS19" i="29"/>
  <c r="AT19" i="29" s="1"/>
  <c r="AS14" i="29"/>
  <c r="AT14" i="29" s="1"/>
  <c r="AS52" i="29"/>
  <c r="AT52" i="29" s="1"/>
  <c r="AS86" i="29"/>
  <c r="AT86" i="29" s="1"/>
  <c r="AS15" i="29"/>
  <c r="AT15" i="29" s="1"/>
  <c r="AS54" i="29"/>
  <c r="AT54" i="29" s="1"/>
  <c r="AS53" i="29"/>
  <c r="AT53" i="29" s="1"/>
  <c r="AS9" i="29"/>
  <c r="AT9" i="29" s="1"/>
  <c r="AS83" i="29"/>
  <c r="AT83" i="29" s="1"/>
  <c r="AS186" i="29"/>
  <c r="AT186" i="29" s="1"/>
  <c r="AS20" i="29"/>
  <c r="AT20" i="29" s="1"/>
  <c r="AS30" i="29"/>
  <c r="AT30" i="29" s="1"/>
  <c r="AS61" i="29"/>
  <c r="AT61" i="29" s="1"/>
  <c r="AS16" i="29"/>
  <c r="AT16" i="29" s="1"/>
  <c r="AS5" i="29"/>
  <c r="AT5" i="29" s="1"/>
  <c r="AS68" i="29"/>
  <c r="AT68" i="29" s="1"/>
  <c r="AS55" i="29"/>
  <c r="AT55" i="29" s="1"/>
  <c r="AS13" i="29"/>
  <c r="AT13" i="29" s="1"/>
  <c r="AS32" i="29"/>
  <c r="AT32" i="29" s="1"/>
  <c r="AS2" i="29"/>
  <c r="AT2" i="29" s="1"/>
  <c r="AS26" i="29"/>
  <c r="AT26" i="29" s="1"/>
  <c r="AS183" i="29"/>
  <c r="AT183" i="29" s="1"/>
  <c r="AS38" i="29"/>
  <c r="AT38" i="29" s="1"/>
  <c r="AS41" i="29"/>
  <c r="AT41" i="29" s="1"/>
  <c r="AS22" i="29"/>
  <c r="AT22" i="29" s="1"/>
  <c r="AS45" i="29"/>
  <c r="AT45" i="29" s="1"/>
  <c r="AS149" i="29"/>
  <c r="AT149" i="29" s="1"/>
  <c r="AS48" i="29"/>
  <c r="AT48" i="29" s="1"/>
  <c r="AS90" i="29"/>
  <c r="AT90" i="29" s="1"/>
  <c r="AS34" i="29"/>
  <c r="AT34" i="29" s="1"/>
  <c r="AS8" i="29"/>
  <c r="AT8" i="29" s="1"/>
  <c r="AS44" i="29"/>
  <c r="AT44" i="29" s="1"/>
  <c r="AS7" i="29"/>
  <c r="AT7" i="29" s="1"/>
  <c r="AS21" i="29"/>
  <c r="AT21" i="29" s="1"/>
  <c r="AS239" i="29"/>
  <c r="AT239" i="29" s="1"/>
  <c r="AS49" i="29"/>
  <c r="AT49" i="29" s="1"/>
  <c r="AS29" i="29"/>
  <c r="AT29" i="29" s="1"/>
  <c r="AS47" i="29"/>
  <c r="AT47" i="29" s="1"/>
  <c r="AS28" i="29"/>
  <c r="AT28" i="29" s="1"/>
  <c r="AS252" i="29"/>
  <c r="AT252" i="29" s="1"/>
  <c r="AS63" i="29"/>
  <c r="AT63" i="29" s="1"/>
  <c r="AS33" i="29"/>
  <c r="AT33" i="29" s="1"/>
  <c r="AS23" i="29"/>
  <c r="AT23" i="29" s="1"/>
  <c r="AS173" i="29"/>
  <c r="AT173" i="29" s="1"/>
  <c r="AS108" i="29"/>
  <c r="AT108" i="29" s="1"/>
  <c r="AS201" i="29"/>
  <c r="AT201" i="29" s="1"/>
  <c r="AS105" i="29"/>
  <c r="AT105" i="29" s="1"/>
  <c r="AS104" i="29"/>
  <c r="AT104" i="29" s="1"/>
  <c r="AS202" i="29"/>
  <c r="AT202" i="29" s="1"/>
  <c r="AS154" i="29"/>
  <c r="AT154" i="29" s="1"/>
  <c r="AS129" i="29"/>
  <c r="AT129" i="29" s="1"/>
  <c r="AS151" i="29"/>
  <c r="AT151" i="29" s="1"/>
  <c r="AS221" i="29"/>
  <c r="AT221" i="29" s="1"/>
  <c r="AS109" i="29"/>
  <c r="AT109" i="29" s="1"/>
  <c r="AS111" i="29"/>
  <c r="AT111" i="29" s="1"/>
  <c r="AS203" i="29"/>
  <c r="AT203" i="29" s="1"/>
  <c r="AS230" i="29"/>
  <c r="AT230" i="29" s="1"/>
  <c r="AS236" i="29"/>
  <c r="AT236" i="29" s="1"/>
  <c r="AS210" i="29"/>
  <c r="AT210" i="29" s="1"/>
  <c r="AS187" i="29"/>
  <c r="AT187" i="29" s="1"/>
  <c r="AS199" i="29"/>
  <c r="AT199" i="29" s="1"/>
  <c r="AS166" i="29"/>
  <c r="AT166" i="29" s="1"/>
  <c r="AS240" i="29"/>
  <c r="AT240" i="29" s="1"/>
  <c r="AS142" i="29"/>
  <c r="AT142" i="29" s="1"/>
  <c r="AS180" i="29"/>
  <c r="AT180" i="29" s="1"/>
  <c r="AS163" i="29"/>
  <c r="AT163" i="29" s="1"/>
  <c r="AS159" i="29"/>
  <c r="AT159" i="29" s="1"/>
  <c r="AS195" i="29"/>
  <c r="AT195" i="29" s="1"/>
  <c r="AS96" i="29"/>
  <c r="AT96" i="29" s="1"/>
  <c r="AS100" i="29"/>
  <c r="AT100" i="29" s="1"/>
  <c r="AS115" i="29"/>
  <c r="AT115" i="29" s="1"/>
  <c r="AS204" i="29"/>
  <c r="AT204" i="29" s="1"/>
  <c r="AS107" i="29"/>
  <c r="AT107" i="29" s="1"/>
  <c r="AS135" i="29"/>
  <c r="AT135" i="29" s="1"/>
  <c r="AS227" i="29"/>
  <c r="AT227" i="29" s="1"/>
  <c r="AS131" i="29"/>
  <c r="AT131" i="29" s="1"/>
  <c r="AS188" i="29"/>
  <c r="AT188" i="29" s="1"/>
  <c r="AS134" i="29"/>
  <c r="AT134" i="29" s="1"/>
  <c r="AS248" i="29"/>
  <c r="AT248" i="29" s="1"/>
  <c r="AS124" i="29"/>
  <c r="AT124" i="29" s="1"/>
  <c r="AS206" i="29"/>
  <c r="AT206" i="29" s="1"/>
  <c r="AS222" i="29"/>
  <c r="AT222" i="29" s="1"/>
  <c r="AS101" i="29"/>
  <c r="AT101" i="29" s="1"/>
  <c r="AS247" i="29"/>
  <c r="AT247" i="29" s="1"/>
  <c r="AS176" i="29"/>
  <c r="AT176" i="29" s="1"/>
  <c r="AS192" i="29"/>
  <c r="AT192" i="29" s="1"/>
  <c r="AS161" i="29"/>
  <c r="AT161" i="29" s="1"/>
  <c r="AS120" i="29"/>
  <c r="AT120" i="29" s="1"/>
  <c r="AS137" i="29"/>
  <c r="AT137" i="29" s="1"/>
  <c r="AS117" i="29"/>
  <c r="AT117" i="29" s="1"/>
  <c r="AS172" i="29"/>
  <c r="AT172" i="29" s="1"/>
  <c r="AS215" i="29"/>
  <c r="AT215" i="29" s="1"/>
  <c r="AS242" i="29"/>
  <c r="AT242" i="29" s="1"/>
  <c r="AS219" i="29"/>
  <c r="AT219" i="29" s="1"/>
  <c r="AS231" i="29"/>
  <c r="AT231" i="29" s="1"/>
  <c r="AS171" i="29"/>
  <c r="AT171" i="29" s="1"/>
  <c r="AS198" i="29"/>
  <c r="AT198" i="29" s="1"/>
  <c r="AS165" i="29"/>
  <c r="AT165" i="29" s="1"/>
  <c r="AS241" i="29"/>
  <c r="AT241" i="29" s="1"/>
  <c r="AS217" i="29"/>
  <c r="AT217" i="29" s="1"/>
  <c r="AS189" i="29"/>
  <c r="AT189" i="29" s="1"/>
  <c r="AS216" i="29"/>
  <c r="AT216" i="29" s="1"/>
  <c r="AS179" i="29"/>
  <c r="AT179" i="29" s="1"/>
  <c r="AS156" i="29"/>
  <c r="AT156" i="29" s="1"/>
  <c r="AS185" i="29"/>
  <c r="AT185" i="29" s="1"/>
  <c r="AS141" i="29"/>
  <c r="AT141" i="29" s="1"/>
  <c r="AS116" i="29"/>
  <c r="AT116" i="29" s="1"/>
  <c r="AS235" i="29"/>
  <c r="AT235" i="29" s="1"/>
  <c r="AS208" i="29"/>
  <c r="AT208" i="29" s="1"/>
  <c r="AS234" i="29"/>
  <c r="AT234" i="29" s="1"/>
  <c r="AS119" i="29"/>
  <c r="AT119" i="29" s="1"/>
  <c r="AS146" i="29"/>
  <c r="AT146" i="29" s="1"/>
  <c r="AS162" i="29"/>
  <c r="AT162" i="29" s="1"/>
  <c r="AS181" i="29"/>
  <c r="AT181" i="29" s="1"/>
  <c r="AS243" i="29"/>
  <c r="AT243" i="29" s="1"/>
  <c r="AS175" i="29"/>
  <c r="AT175" i="29" s="1"/>
  <c r="AS193" i="29"/>
  <c r="AT193" i="29" s="1"/>
  <c r="AS126" i="29"/>
  <c r="AT126" i="29" s="1"/>
  <c r="AS253" i="29"/>
  <c r="AT253" i="29" s="1"/>
  <c r="AS150" i="29"/>
  <c r="AT150" i="29" s="1"/>
  <c r="AS245" i="29"/>
  <c r="AT245" i="29" s="1"/>
  <c r="AS128" i="29"/>
  <c r="AT128" i="29" s="1"/>
  <c r="AS244" i="29"/>
  <c r="AT244" i="29" s="1"/>
  <c r="AS225" i="29"/>
  <c r="AT225" i="29" s="1"/>
  <c r="AS194" i="29"/>
  <c r="AT194" i="29" s="1"/>
  <c r="AS147" i="29"/>
  <c r="AT147" i="29" s="1"/>
  <c r="AS212" i="29"/>
  <c r="AT212" i="29" s="1"/>
  <c r="AS205" i="29"/>
  <c r="AT205" i="29" s="1"/>
  <c r="AS228" i="29"/>
  <c r="AT228" i="29" s="1"/>
  <c r="AS122" i="29"/>
  <c r="AT122" i="29" s="1"/>
  <c r="AS238" i="29"/>
  <c r="AT238" i="29" s="1"/>
  <c r="AS169" i="29"/>
  <c r="AT169" i="29" s="1"/>
  <c r="AS152" i="29"/>
  <c r="AT152" i="29" s="1"/>
  <c r="AS211" i="29"/>
  <c r="AT211" i="29" s="1"/>
  <c r="AS97" i="29"/>
  <c r="AT97" i="29" s="1"/>
  <c r="AS130" i="29"/>
  <c r="AT130" i="29" s="1"/>
  <c r="AS249" i="29"/>
  <c r="AT249" i="29" s="1"/>
  <c r="AS178" i="29"/>
  <c r="AT178" i="29" s="1"/>
  <c r="AS229" i="29"/>
  <c r="AT229" i="29" s="1"/>
  <c r="AS167" i="29"/>
  <c r="AT167" i="29" s="1"/>
  <c r="AS153" i="29"/>
  <c r="AT153" i="29" s="1"/>
  <c r="AS226" i="29"/>
  <c r="AT226" i="29" s="1"/>
  <c r="AS200" i="29"/>
  <c r="AT200" i="29" s="1"/>
  <c r="AS155" i="29"/>
  <c r="AT155" i="29" s="1"/>
  <c r="AS118" i="29"/>
  <c r="AT118" i="29" s="1"/>
  <c r="AS237" i="29"/>
  <c r="AT237" i="29" s="1"/>
  <c r="AS182" i="29"/>
  <c r="AT182" i="29" s="1"/>
  <c r="AS174" i="29"/>
  <c r="AT174" i="29" s="1"/>
  <c r="AS232" i="29"/>
  <c r="AT232" i="29" s="1"/>
  <c r="AS143" i="29"/>
  <c r="AT143" i="29" s="1"/>
  <c r="AS164" i="29"/>
  <c r="AT164" i="29" s="1"/>
  <c r="AS132" i="29"/>
  <c r="AT132" i="29" s="1"/>
  <c r="AS145" i="29"/>
  <c r="AT145" i="29" s="1"/>
  <c r="AS112" i="29"/>
  <c r="AT112" i="29" s="1"/>
  <c r="AS251" i="29"/>
  <c r="AT251" i="29" s="1"/>
  <c r="AS138" i="29"/>
  <c r="AT138" i="29" s="1"/>
  <c r="AS177" i="29"/>
  <c r="AT177" i="29" s="1"/>
  <c r="AS157" i="29"/>
  <c r="AT157" i="29" s="1"/>
  <c r="AS190" i="29"/>
  <c r="AT190" i="29" s="1"/>
  <c r="AS125" i="29"/>
  <c r="AT125" i="29" s="1"/>
  <c r="AS213" i="29"/>
  <c r="AT213" i="29" s="1"/>
  <c r="AS250" i="29"/>
  <c r="AT250" i="29" s="1"/>
  <c r="AS218" i="29"/>
  <c r="AT218" i="29" s="1"/>
  <c r="AS113" i="29"/>
  <c r="AT113" i="29" s="1"/>
  <c r="AS102" i="29"/>
  <c r="AT102" i="29" s="1"/>
  <c r="AS103" i="29"/>
  <c r="AT103" i="29" s="1"/>
  <c r="AS214" i="29"/>
  <c r="AT214" i="29" s="1"/>
  <c r="AS106" i="29"/>
  <c r="AT106" i="29" s="1"/>
  <c r="AS170" i="29"/>
  <c r="AT170" i="29" s="1"/>
  <c r="AS168" i="29"/>
  <c r="AT168" i="29" s="1"/>
  <c r="AS191" i="29"/>
  <c r="AT191" i="29" s="1"/>
  <c r="AS94" i="29"/>
  <c r="AT94" i="29" s="1"/>
  <c r="AS144" i="29"/>
  <c r="AT144" i="29" s="1"/>
  <c r="AS121" i="29"/>
  <c r="AT121" i="29" s="1"/>
  <c r="AS139" i="29"/>
  <c r="AT139" i="29" s="1"/>
  <c r="AS233" i="29"/>
  <c r="AT233" i="29" s="1"/>
  <c r="AS207" i="29"/>
  <c r="AT207" i="29" s="1"/>
  <c r="AS148" i="29"/>
  <c r="AT148" i="29" s="1"/>
  <c r="AS140" i="29"/>
  <c r="AT140" i="29" s="1"/>
  <c r="AS123" i="29"/>
  <c r="AT123" i="29" s="1"/>
  <c r="AS220" i="29"/>
  <c r="AT220" i="29" s="1"/>
  <c r="AS184" i="29"/>
  <c r="AT184" i="29" s="1"/>
  <c r="AS98" i="29"/>
  <c r="AT98" i="29" s="1"/>
  <c r="AS110" i="29"/>
  <c r="AT110" i="29" s="1"/>
  <c r="AS224" i="29"/>
  <c r="AT224" i="29" s="1"/>
  <c r="AS223" i="29"/>
  <c r="AT223" i="29" s="1"/>
  <c r="AS197" i="29"/>
  <c r="AT197" i="29" s="1"/>
  <c r="AS95" i="29"/>
  <c r="AT95" i="29" s="1"/>
  <c r="AS133" i="29"/>
  <c r="AT133" i="29" s="1"/>
  <c r="AS196" i="29"/>
  <c r="AT196" i="29" s="1"/>
  <c r="AS160" i="29"/>
  <c r="AT160" i="29" s="1"/>
  <c r="AS127" i="29"/>
  <c r="AT127" i="29" s="1"/>
  <c r="AS114" i="29"/>
  <c r="AT114" i="29" s="1"/>
  <c r="AS158" i="29"/>
  <c r="AT158" i="29" s="1"/>
  <c r="AS37" i="29"/>
  <c r="AT37" i="29" s="1"/>
  <c r="AS246" i="29"/>
  <c r="AT246" i="29" s="1"/>
  <c r="AE77" i="29"/>
  <c r="AG77" i="29" s="1"/>
  <c r="AE79" i="29"/>
  <c r="AG79" i="29" s="1"/>
  <c r="AE75" i="29"/>
  <c r="AG75" i="29" s="1"/>
  <c r="AE114" i="29"/>
  <c r="AG114" i="29" s="1"/>
  <c r="AE90" i="29"/>
  <c r="AG90" i="29" s="1"/>
  <c r="AE102" i="29"/>
  <c r="AG102" i="29" s="1"/>
  <c r="AE80" i="29"/>
  <c r="AG80" i="29" s="1"/>
  <c r="AE66" i="29"/>
  <c r="AG66" i="29" s="1"/>
  <c r="AE11" i="29"/>
  <c r="AG11" i="29" s="1"/>
  <c r="AE25" i="29"/>
  <c r="AG25" i="29" s="1"/>
  <c r="AE53" i="29"/>
  <c r="AG53" i="29" s="1"/>
  <c r="AE4" i="29"/>
  <c r="AE86" i="29"/>
  <c r="AG86" i="29" s="1"/>
  <c r="AE94" i="29"/>
  <c r="AG94" i="29" s="1"/>
  <c r="AE140" i="29"/>
  <c r="AG140" i="29" s="1"/>
  <c r="AE189" i="29"/>
  <c r="AG189" i="29" s="1"/>
  <c r="AE205" i="29"/>
  <c r="AG205" i="29" s="1"/>
  <c r="AE219" i="29"/>
  <c r="AG219" i="29" s="1"/>
  <c r="AE69" i="29"/>
  <c r="AG69" i="29" s="1"/>
  <c r="AE119" i="29"/>
  <c r="AG119" i="29" s="1"/>
  <c r="AE185" i="29"/>
  <c r="AG185" i="29" s="1"/>
  <c r="AE136" i="29"/>
  <c r="AG136" i="29" s="1"/>
  <c r="AE130" i="29"/>
  <c r="AG130" i="29" s="1"/>
  <c r="AE141" i="29"/>
  <c r="AG141" i="29" s="1"/>
  <c r="AE220" i="29"/>
  <c r="AG220" i="29" s="1"/>
  <c r="AE180" i="29"/>
  <c r="AG180" i="29" s="1"/>
  <c r="AE145" i="29"/>
  <c r="AG145" i="29" s="1"/>
  <c r="AE188" i="29"/>
  <c r="AG188" i="29" s="1"/>
  <c r="AE231" i="29"/>
  <c r="AG231" i="29" s="1"/>
  <c r="AE56" i="29"/>
  <c r="AG56" i="29" s="1"/>
  <c r="AE100" i="29"/>
  <c r="AG100" i="29" s="1"/>
  <c r="AE23" i="29"/>
  <c r="AG23" i="29" s="1"/>
  <c r="AE109" i="29"/>
  <c r="AG109" i="29" s="1"/>
  <c r="AE121" i="29"/>
  <c r="AG121" i="29" s="1"/>
  <c r="AE116" i="29"/>
  <c r="AG116" i="29" s="1"/>
  <c r="AE245" i="29"/>
  <c r="AG245" i="29" s="1"/>
  <c r="AE161" i="29"/>
  <c r="AG161" i="29" s="1"/>
  <c r="AE143" i="29"/>
  <c r="AG143" i="29" s="1"/>
  <c r="AE244" i="29"/>
  <c r="AG244" i="29" s="1"/>
  <c r="AE183" i="29"/>
  <c r="AG183" i="29" s="1"/>
  <c r="AE151" i="29"/>
  <c r="AG151" i="29" s="1"/>
  <c r="AE234" i="29"/>
  <c r="AG234" i="29" s="1"/>
  <c r="AE194" i="29"/>
  <c r="AG194" i="29" s="1"/>
  <c r="AE243" i="29"/>
  <c r="AG243" i="29" s="1"/>
  <c r="AE71" i="29"/>
  <c r="AG71" i="29" s="1"/>
  <c r="AE88" i="29"/>
  <c r="AG88" i="29" s="1"/>
  <c r="AE21" i="29"/>
  <c r="AG21" i="29" s="1"/>
  <c r="AE19" i="29"/>
  <c r="AG19" i="29" s="1"/>
  <c r="AE84" i="29"/>
  <c r="AG84" i="29" s="1"/>
  <c r="AE87" i="29"/>
  <c r="AG87" i="29" s="1"/>
  <c r="AE221" i="29"/>
  <c r="AG221" i="29" s="1"/>
  <c r="AE33" i="29"/>
  <c r="AG33" i="29" s="1"/>
  <c r="AE133" i="29"/>
  <c r="AG133" i="29" s="1"/>
  <c r="AE187" i="29"/>
  <c r="AG187" i="29" s="1"/>
  <c r="AE164" i="29"/>
  <c r="AG164" i="29" s="1"/>
  <c r="AE190" i="29"/>
  <c r="AG190" i="29" s="1"/>
  <c r="AE224" i="29"/>
  <c r="AG224" i="29" s="1"/>
  <c r="AE201" i="29"/>
  <c r="AG201" i="29" s="1"/>
  <c r="AE255" i="29"/>
  <c r="AG255" i="29" s="1"/>
  <c r="AE57" i="29"/>
  <c r="AG57" i="29" s="1"/>
  <c r="AE32" i="29"/>
  <c r="AG32" i="29" s="1"/>
  <c r="AE13" i="29"/>
  <c r="AG13" i="29" s="1"/>
  <c r="AE43" i="29"/>
  <c r="AG43" i="29" s="1"/>
  <c r="AE172" i="29"/>
  <c r="AG172" i="29" s="1"/>
  <c r="AE129" i="29"/>
  <c r="AG129" i="29" s="1"/>
  <c r="AE139" i="29"/>
  <c r="AG139" i="29" s="1"/>
  <c r="AE29" i="29"/>
  <c r="AG29" i="29" s="1"/>
  <c r="AE160" i="29"/>
  <c r="AG160" i="29" s="1"/>
  <c r="AE196" i="29"/>
  <c r="AG196" i="29" s="1"/>
  <c r="AE236" i="29"/>
  <c r="AG236" i="29" s="1"/>
  <c r="AE211" i="29"/>
  <c r="AG211" i="29" s="1"/>
  <c r="AE59" i="29"/>
  <c r="AG59" i="29" s="1"/>
  <c r="AE117" i="29"/>
  <c r="AG117" i="29" s="1"/>
  <c r="AE14" i="29"/>
  <c r="AG14" i="29" s="1"/>
  <c r="AE15" i="29"/>
  <c r="AG15" i="29" s="1"/>
  <c r="AE20" i="29"/>
  <c r="AG20" i="29" s="1"/>
  <c r="AE17" i="29"/>
  <c r="AG17" i="29" s="1"/>
  <c r="AE92" i="29"/>
  <c r="AG92" i="29" s="1"/>
  <c r="AE82" i="29"/>
  <c r="AG82" i="29" s="1"/>
  <c r="AE125" i="29"/>
  <c r="AG125" i="29" s="1"/>
  <c r="AE54" i="29"/>
  <c r="AG54" i="29" s="1"/>
  <c r="AE118" i="29"/>
  <c r="AG118" i="29" s="1"/>
  <c r="AE241" i="29"/>
  <c r="AG241" i="29" s="1"/>
  <c r="AE178" i="29"/>
  <c r="AG178" i="29" s="1"/>
  <c r="AE206" i="29"/>
  <c r="AG206" i="29" s="1"/>
  <c r="AE229" i="29"/>
  <c r="AG229" i="29" s="1"/>
  <c r="AE176" i="29"/>
  <c r="AG176" i="29" s="1"/>
  <c r="AE215" i="29"/>
  <c r="AG215" i="29" s="1"/>
  <c r="AE214" i="29"/>
  <c r="AG214" i="29" s="1"/>
  <c r="AE248" i="29"/>
  <c r="AG248" i="29" s="1"/>
  <c r="AE223" i="29"/>
  <c r="AG223" i="29" s="1"/>
  <c r="AE83" i="29"/>
  <c r="AG83" i="29" s="1"/>
  <c r="AE91" i="29"/>
  <c r="AG91" i="29" s="1"/>
  <c r="AE81" i="29"/>
  <c r="AG81" i="29" s="1"/>
  <c r="AE46" i="29"/>
  <c r="AG46" i="29" s="1"/>
  <c r="AE89" i="29"/>
  <c r="AG89" i="29" s="1"/>
  <c r="AE60" i="29"/>
  <c r="AG60" i="29" s="1"/>
  <c r="AE41" i="29"/>
  <c r="AG41" i="29" s="1"/>
  <c r="AE232" i="29"/>
  <c r="AG232" i="29" s="1"/>
  <c r="AE193" i="29"/>
  <c r="AG193" i="29" s="1"/>
  <c r="AE134" i="29"/>
  <c r="AG134" i="29" s="1"/>
  <c r="AE30" i="29"/>
  <c r="AG30" i="29" s="1"/>
  <c r="AE124" i="29"/>
  <c r="AG124" i="29" s="1"/>
  <c r="AE199" i="29"/>
  <c r="AG199" i="29" s="1"/>
  <c r="AE181" i="29"/>
  <c r="AG181" i="29" s="1"/>
  <c r="AE216" i="29"/>
  <c r="AG216" i="29" s="1"/>
  <c r="AE252" i="29"/>
  <c r="AG252" i="29" s="1"/>
  <c r="AE240" i="29"/>
  <c r="AG240" i="29" s="1"/>
  <c r="AE227" i="29"/>
  <c r="AG227" i="29" s="1"/>
  <c r="AE226" i="29"/>
  <c r="AG226" i="29" s="1"/>
  <c r="AE225" i="29"/>
  <c r="AG225" i="29" s="1"/>
  <c r="AE235" i="29"/>
  <c r="AG235" i="29" s="1"/>
  <c r="AE168" i="29"/>
  <c r="AG168" i="29" s="1"/>
  <c r="AE52" i="29"/>
  <c r="AG52" i="29" s="1"/>
  <c r="AE253" i="29"/>
  <c r="AG253" i="29" s="1"/>
  <c r="AE55" i="29"/>
  <c r="AG55" i="29" s="1"/>
  <c r="AE149" i="29"/>
  <c r="AG149" i="29" s="1"/>
  <c r="AE204" i="29"/>
  <c r="AG204" i="29" s="1"/>
  <c r="AE184" i="29"/>
  <c r="AG184" i="29" s="1"/>
  <c r="AE218" i="29"/>
  <c r="AG218" i="29" s="1"/>
  <c r="AE152" i="29"/>
  <c r="AG152" i="29" s="1"/>
  <c r="AE239" i="29"/>
  <c r="AG239" i="29" s="1"/>
  <c r="AE238" i="29"/>
  <c r="AG238" i="29" s="1"/>
  <c r="AE237" i="29"/>
  <c r="AG237" i="29" s="1"/>
  <c r="AE247" i="29"/>
  <c r="AG247" i="29" s="1"/>
  <c r="AE103" i="29"/>
  <c r="AG103" i="29" s="1"/>
  <c r="AE192" i="29"/>
  <c r="AG192" i="29" s="1"/>
  <c r="AE22" i="29"/>
  <c r="AG22" i="29" s="1"/>
  <c r="AE27" i="29"/>
  <c r="AG27" i="29" s="1"/>
  <c r="AE156" i="29"/>
  <c r="AG156" i="29" s="1"/>
  <c r="AE48" i="29"/>
  <c r="AG48" i="29" s="1"/>
  <c r="AE42" i="29"/>
  <c r="AG42" i="29" s="1"/>
  <c r="AE179" i="29"/>
  <c r="AG179" i="29" s="1"/>
  <c r="AE50" i="29"/>
  <c r="AG50" i="29" s="1"/>
  <c r="AE61" i="29"/>
  <c r="AG61" i="29" s="1"/>
  <c r="AE175" i="29"/>
  <c r="AG175" i="29" s="1"/>
  <c r="AE209" i="29"/>
  <c r="AG209" i="29" s="1"/>
  <c r="AE233" i="29"/>
  <c r="AG233" i="29" s="1"/>
  <c r="AE242" i="29"/>
  <c r="AG242" i="29" s="1"/>
  <c r="AE251" i="29"/>
  <c r="AG251" i="29" s="1"/>
  <c r="AE250" i="29"/>
  <c r="AG250" i="29" s="1"/>
  <c r="AE249" i="29"/>
  <c r="AG249" i="29" s="1"/>
  <c r="AE93" i="29"/>
  <c r="AG93" i="29" s="1"/>
  <c r="AE120" i="29"/>
  <c r="AG120" i="29" s="1"/>
  <c r="AE38" i="29"/>
  <c r="AG38" i="29" s="1"/>
  <c r="AE212" i="29"/>
  <c r="AG212" i="29" s="1"/>
  <c r="AE228" i="29"/>
  <c r="AG228" i="29" s="1"/>
  <c r="AE163" i="29"/>
  <c r="AG163" i="29" s="1"/>
  <c r="AE186" i="29"/>
  <c r="AG186" i="29" s="1"/>
  <c r="AE51" i="29"/>
  <c r="AG51" i="29" s="1"/>
  <c r="AE67" i="29"/>
  <c r="AG67" i="29" s="1"/>
  <c r="AE65" i="29"/>
  <c r="AG65" i="29" s="1"/>
  <c r="AE108" i="29"/>
  <c r="AG108" i="29" s="1"/>
  <c r="AE36" i="29"/>
  <c r="AG36" i="29" s="1"/>
  <c r="AE49" i="29"/>
  <c r="AG49" i="29" s="1"/>
  <c r="AE85" i="29"/>
  <c r="AG85" i="29" s="1"/>
  <c r="AE63" i="29"/>
  <c r="AG63" i="29" s="1"/>
  <c r="AE70" i="29"/>
  <c r="AG70" i="29" s="1"/>
  <c r="AE230" i="29"/>
  <c r="AG230" i="29" s="1"/>
  <c r="AE110" i="29"/>
  <c r="AG110" i="29" s="1"/>
  <c r="AE246" i="29"/>
  <c r="AG246" i="29" s="1"/>
  <c r="AE170" i="29"/>
  <c r="AG170" i="29" s="1"/>
  <c r="AE191" i="29"/>
  <c r="AG191" i="29" s="1"/>
  <c r="AE58" i="29"/>
  <c r="AG58" i="29" s="1"/>
  <c r="AE115" i="29"/>
  <c r="AG115" i="29" s="1"/>
  <c r="AE107" i="29"/>
  <c r="AG107" i="29" s="1"/>
  <c r="AE39" i="29"/>
  <c r="AG39" i="29" s="1"/>
  <c r="AE37" i="29"/>
  <c r="AG37" i="29" s="1"/>
  <c r="AE182" i="29"/>
  <c r="AG182" i="29" s="1"/>
  <c r="AE137" i="29"/>
  <c r="AG137" i="29" s="1"/>
  <c r="AE122" i="29"/>
  <c r="AG122" i="29" s="1"/>
  <c r="AE177" i="29"/>
  <c r="AG177" i="29" s="1"/>
  <c r="AE200" i="29"/>
  <c r="AG200" i="29" s="1"/>
  <c r="AE207" i="29"/>
  <c r="AG207" i="29" s="1"/>
  <c r="AE7" i="29"/>
  <c r="G12" i="19"/>
  <c r="G11" i="19"/>
  <c r="G9" i="19"/>
  <c r="G8" i="19"/>
  <c r="G3" i="19"/>
  <c r="G6" i="19"/>
  <c r="G12" i="21"/>
  <c r="G11" i="21"/>
  <c r="G10" i="21"/>
  <c r="G4" i="21"/>
  <c r="G3" i="21"/>
  <c r="G7" i="17"/>
  <c r="G6" i="17"/>
  <c r="G5" i="17"/>
  <c r="G2" i="17"/>
  <c r="H104" i="20"/>
  <c r="H103" i="20"/>
  <c r="H102" i="20"/>
  <c r="H101" i="20"/>
  <c r="H100" i="20"/>
  <c r="H98" i="20"/>
  <c r="H97" i="20"/>
  <c r="H96" i="20"/>
  <c r="H95" i="20"/>
  <c r="H94" i="20"/>
  <c r="H93" i="20"/>
  <c r="H91" i="20"/>
  <c r="H90" i="20"/>
  <c r="H89" i="20"/>
  <c r="H88" i="20"/>
  <c r="H87" i="20"/>
  <c r="H85" i="20"/>
  <c r="H83" i="20"/>
  <c r="H79" i="20"/>
  <c r="H78" i="20"/>
  <c r="H77" i="20"/>
  <c r="H76" i="20"/>
  <c r="H75" i="20"/>
  <c r="H74" i="20"/>
  <c r="H73" i="20"/>
  <c r="H72" i="20"/>
  <c r="H71" i="20"/>
  <c r="H69" i="20"/>
  <c r="H68" i="20"/>
  <c r="H67" i="20"/>
  <c r="H66" i="20"/>
  <c r="H65" i="20"/>
  <c r="H64" i="20"/>
  <c r="H62" i="20"/>
  <c r="H61" i="20"/>
  <c r="H60" i="20"/>
  <c r="H59" i="20"/>
  <c r="H58" i="20"/>
  <c r="H57" i="20"/>
  <c r="H56" i="20"/>
  <c r="H55" i="20"/>
  <c r="H53" i="20"/>
  <c r="H52" i="20"/>
  <c r="H51" i="20"/>
  <c r="H49" i="20"/>
  <c r="H48" i="20"/>
  <c r="H47" i="20"/>
  <c r="H46" i="20"/>
  <c r="H45" i="20"/>
  <c r="H44" i="20"/>
  <c r="H43" i="20"/>
  <c r="H41" i="20"/>
  <c r="H40" i="20"/>
  <c r="H39" i="20"/>
  <c r="H37" i="20"/>
  <c r="H35" i="20"/>
  <c r="H34" i="20"/>
  <c r="H33" i="20"/>
  <c r="H32" i="20"/>
  <c r="H31" i="20"/>
  <c r="H30" i="20"/>
  <c r="H28" i="20"/>
  <c r="H23" i="20"/>
  <c r="H22" i="20"/>
  <c r="H21" i="20"/>
  <c r="H20" i="20"/>
  <c r="H19" i="20"/>
  <c r="H18" i="20"/>
  <c r="H17" i="20"/>
  <c r="H16" i="20"/>
  <c r="H15" i="20"/>
  <c r="H14" i="20"/>
  <c r="H13" i="20"/>
  <c r="H12" i="20"/>
  <c r="H11" i="20"/>
  <c r="H10" i="20"/>
  <c r="H9" i="20"/>
  <c r="H8" i="20"/>
  <c r="H7" i="20"/>
  <c r="H6" i="20"/>
  <c r="H5" i="20"/>
  <c r="H4" i="20"/>
  <c r="F28" i="18"/>
  <c r="F27" i="18"/>
  <c r="F26" i="18"/>
  <c r="F25" i="18"/>
  <c r="F24" i="18"/>
  <c r="F23" i="18"/>
  <c r="F22" i="18"/>
  <c r="F21" i="18"/>
  <c r="F20" i="18"/>
  <c r="F19" i="18"/>
  <c r="F17" i="18"/>
  <c r="F16" i="18"/>
  <c r="F15" i="18"/>
  <c r="F13" i="18"/>
  <c r="F12" i="18"/>
  <c r="G19" i="21"/>
  <c r="G18" i="21"/>
  <c r="G17" i="21"/>
  <c r="G14" i="21"/>
  <c r="G9" i="21"/>
  <c r="G8" i="21"/>
  <c r="G24" i="17"/>
  <c r="G23" i="17"/>
  <c r="G22" i="17"/>
  <c r="G21" i="17"/>
  <c r="G20" i="17"/>
  <c r="G19" i="17"/>
  <c r="G18" i="17"/>
  <c r="G17" i="17"/>
  <c r="G16" i="17"/>
  <c r="G15" i="17"/>
  <c r="G14" i="17"/>
  <c r="AG7" i="29" l="1"/>
  <c r="AG4" i="29"/>
  <c r="E103" i="9"/>
  <c r="B12" i="19"/>
  <c r="A12" i="19"/>
  <c r="B11" i="19"/>
  <c r="A11" i="19"/>
  <c r="B28" i="18"/>
  <c r="A28" i="18"/>
  <c r="B27" i="18"/>
  <c r="A27" i="18"/>
  <c r="B26" i="18"/>
  <c r="A26" i="18"/>
  <c r="B25" i="18"/>
  <c r="A25" i="18"/>
  <c r="B24" i="18"/>
  <c r="A24" i="18"/>
  <c r="B23" i="18"/>
  <c r="A23" i="18"/>
  <c r="B22" i="18"/>
  <c r="A22" i="18"/>
  <c r="B19" i="18"/>
  <c r="A19" i="18"/>
  <c r="C21" i="18"/>
  <c r="B21" i="18"/>
  <c r="A21" i="18"/>
  <c r="C20" i="18"/>
  <c r="B20" i="18"/>
  <c r="A20" i="18"/>
  <c r="B17" i="18"/>
  <c r="A17" i="18"/>
  <c r="B16" i="18"/>
  <c r="A16" i="18"/>
  <c r="B15" i="18"/>
  <c r="A15" i="18"/>
  <c r="B12" i="18"/>
  <c r="A12" i="18"/>
  <c r="C16" i="21"/>
  <c r="B16" i="21"/>
  <c r="A16" i="21"/>
  <c r="C15" i="21"/>
  <c r="B15" i="21"/>
  <c r="A15" i="21"/>
  <c r="B19" i="21"/>
  <c r="A19" i="21"/>
  <c r="B18" i="21"/>
  <c r="A18" i="21"/>
  <c r="B17" i="21"/>
  <c r="A17" i="21"/>
  <c r="B14" i="21"/>
  <c r="A14" i="21"/>
  <c r="B9" i="21"/>
  <c r="A9" i="21"/>
  <c r="B8" i="21"/>
  <c r="A8" i="21"/>
  <c r="B24" i="17"/>
  <c r="A24" i="17"/>
  <c r="B23" i="17"/>
  <c r="A23" i="17"/>
  <c r="B22" i="17"/>
  <c r="A22" i="17"/>
  <c r="B21" i="17"/>
  <c r="A21" i="17"/>
  <c r="B20" i="17"/>
  <c r="A20" i="17"/>
  <c r="B19" i="17"/>
  <c r="A19" i="17"/>
  <c r="B18" i="17"/>
  <c r="A18" i="17"/>
  <c r="B17" i="17"/>
  <c r="A17" i="17"/>
  <c r="B16" i="17"/>
  <c r="A16" i="17"/>
  <c r="A15" i="17"/>
  <c r="B15" i="17"/>
  <c r="A14" i="17"/>
  <c r="B14" i="17"/>
  <c r="G1" i="24" l="1"/>
  <c r="G1" i="23"/>
  <c r="G1" i="26"/>
  <c r="G1" i="25"/>
  <c r="AC35" i="29" l="1"/>
  <c r="AC68" i="29"/>
  <c r="AE68" i="29" s="1"/>
  <c r="AG68" i="29" s="1"/>
  <c r="AC222" i="29"/>
  <c r="AE222" i="29" s="1"/>
  <c r="AG222" i="29" s="1"/>
  <c r="AC202" i="29"/>
  <c r="AE202" i="29" s="1"/>
  <c r="AG202" i="29" s="1"/>
  <c r="AC195" i="29"/>
  <c r="AE195" i="29" s="1"/>
  <c r="AG195" i="29" s="1"/>
  <c r="AC210" i="29"/>
  <c r="AE210" i="29" s="1"/>
  <c r="AG210" i="29" s="1"/>
  <c r="AC213" i="29"/>
  <c r="AE213" i="29" s="1"/>
  <c r="AG213" i="29" s="1"/>
  <c r="AC217" i="29"/>
  <c r="AE217" i="29" s="1"/>
  <c r="AG217" i="29" s="1"/>
  <c r="AC203" i="29"/>
  <c r="AE203" i="29" s="1"/>
  <c r="AG203" i="29" s="1"/>
  <c r="J2" i="8" l="1"/>
  <c r="J105" i="8" s="1"/>
  <c r="J2" i="28"/>
  <c r="J99" i="28" s="1"/>
  <c r="K99" i="28" s="1"/>
  <c r="M2" i="9"/>
  <c r="M101" i="9" s="1"/>
  <c r="N101" i="9" s="1"/>
  <c r="M2" i="25"/>
  <c r="M2" i="10"/>
  <c r="M104" i="10" s="1"/>
  <c r="N104" i="10" s="1"/>
  <c r="M2" i="26"/>
  <c r="M99" i="26" s="1"/>
  <c r="N99" i="26" s="1"/>
  <c r="M2" i="11"/>
  <c r="J2" i="12"/>
  <c r="J2" i="14"/>
  <c r="J101" i="14" s="1"/>
  <c r="K101" i="14" s="1"/>
  <c r="M2" i="24"/>
  <c r="M2" i="23"/>
  <c r="J2" i="15"/>
  <c r="J105" i="15" s="1"/>
  <c r="M104" i="11" l="1"/>
  <c r="N104" i="11" s="1"/>
  <c r="M99" i="25"/>
  <c r="N99" i="25" s="1"/>
  <c r="J104" i="16"/>
  <c r="K104" i="16" s="1"/>
  <c r="K105" i="8"/>
  <c r="J104" i="12"/>
  <c r="K104" i="12" s="1"/>
  <c r="M99" i="23"/>
  <c r="N99" i="23" s="1"/>
  <c r="M99" i="24"/>
  <c r="N99" i="24" s="1"/>
  <c r="E26" i="12" l="1"/>
  <c r="I20" i="28"/>
  <c r="H19" i="28" s="1"/>
  <c r="D100" i="28" s="1"/>
  <c r="C100" i="28"/>
  <c r="H26" i="26"/>
  <c r="F26" i="26"/>
  <c r="G12" i="26"/>
  <c r="E12" i="26"/>
  <c r="G11" i="26"/>
  <c r="E11" i="26"/>
  <c r="N85" i="25"/>
  <c r="H26" i="24"/>
  <c r="F26" i="24"/>
  <c r="G16" i="24"/>
  <c r="E16" i="24"/>
  <c r="G15" i="24"/>
  <c r="E15" i="24"/>
  <c r="G14" i="24"/>
  <c r="E14" i="24"/>
  <c r="G13" i="24"/>
  <c r="E13" i="24"/>
  <c r="N87" i="23"/>
  <c r="H26" i="23"/>
  <c r="F26" i="23"/>
  <c r="C100" i="23" l="1"/>
  <c r="B98" i="23"/>
  <c r="D98" i="23" s="1"/>
  <c r="G99" i="28"/>
  <c r="K101" i="28" s="1"/>
  <c r="F99" i="25"/>
  <c r="E99" i="25" s="1"/>
  <c r="F99" i="26"/>
  <c r="E99" i="26" s="1"/>
  <c r="J99" i="25"/>
  <c r="G101" i="25" s="1"/>
  <c r="N101" i="25" s="1"/>
  <c r="F99" i="23"/>
  <c r="E99" i="23" s="1"/>
  <c r="F99" i="24" l="1"/>
  <c r="E99" i="24" s="1"/>
  <c r="H99" i="26"/>
  <c r="G99" i="26" s="1"/>
  <c r="E100" i="26" s="1"/>
  <c r="E99" i="28"/>
  <c r="J99" i="24"/>
  <c r="G101" i="24" s="1"/>
  <c r="N101" i="24" s="1"/>
  <c r="J99" i="23"/>
  <c r="G101" i="23" s="1"/>
  <c r="N101" i="23" s="1"/>
  <c r="H99" i="25"/>
  <c r="G99" i="25" s="1"/>
  <c r="E100" i="25" s="1"/>
  <c r="J99" i="26"/>
  <c r="G101" i="26" s="1"/>
  <c r="N101" i="26" s="1"/>
  <c r="H99" i="24"/>
  <c r="G99" i="24" s="1"/>
  <c r="E100" i="24" s="1"/>
  <c r="H99" i="23"/>
  <c r="G99" i="23" s="1"/>
  <c r="E100" i="23" s="1"/>
  <c r="C12" i="19" l="1"/>
  <c r="C11" i="19"/>
  <c r="C9" i="19"/>
  <c r="C8" i="19"/>
  <c r="K93" i="16"/>
  <c r="K89" i="14"/>
  <c r="C28" i="18"/>
  <c r="C27" i="18"/>
  <c r="C26" i="18"/>
  <c r="C24" i="18"/>
  <c r="C22" i="18"/>
  <c r="C19" i="18"/>
  <c r="C25" i="18"/>
  <c r="C23" i="18"/>
  <c r="C17" i="18"/>
  <c r="C16" i="18"/>
  <c r="C15" i="18"/>
  <c r="C12" i="18"/>
  <c r="C24" i="17"/>
  <c r="C23" i="17"/>
  <c r="C22" i="17"/>
  <c r="C21" i="17"/>
  <c r="C20" i="17"/>
  <c r="C19" i="17"/>
  <c r="C18" i="17"/>
  <c r="C17" i="17"/>
  <c r="C16" i="17"/>
  <c r="C15" i="17"/>
  <c r="C14" i="17"/>
  <c r="C19" i="21"/>
  <c r="C18" i="21"/>
  <c r="C17" i="21"/>
  <c r="C14" i="21"/>
  <c r="C9" i="21"/>
  <c r="C8" i="21"/>
  <c r="D107" i="16" l="1"/>
  <c r="D102" i="28"/>
  <c r="D102" i="25"/>
  <c r="D102" i="24"/>
  <c r="D102" i="26"/>
  <c r="D102" i="23"/>
  <c r="B44" i="22"/>
  <c r="B30" i="18" l="1"/>
  <c r="AQ84" i="29" l="1"/>
  <c r="AS84" i="29" s="1"/>
  <c r="AT84" i="29" s="1"/>
  <c r="AQ88" i="29"/>
  <c r="AS88" i="29" s="1"/>
  <c r="AT88" i="29" s="1"/>
  <c r="AQ81" i="29"/>
  <c r="AS81" i="29" s="1"/>
  <c r="AT81" i="29" s="1"/>
  <c r="E68" i="12" l="1"/>
  <c r="Z31" i="29" l="1"/>
  <c r="AE31" i="29" s="1"/>
  <c r="AG31" i="29" s="1"/>
  <c r="Z10" i="29"/>
  <c r="AE10" i="29" s="1"/>
  <c r="Z72" i="29"/>
  <c r="AE72" i="29" s="1"/>
  <c r="AG72" i="29" s="1"/>
  <c r="Z45" i="29"/>
  <c r="AE45" i="29" s="1"/>
  <c r="AG45" i="29" s="1"/>
  <c r="Z26" i="29"/>
  <c r="AE26" i="29" s="1"/>
  <c r="AG26" i="29" s="1"/>
  <c r="Z6" i="29"/>
  <c r="AE6" i="29" s="1"/>
  <c r="E106" i="11" s="1"/>
  <c r="Z12" i="29"/>
  <c r="AE12" i="29" s="1"/>
  <c r="AG12" i="29" s="1"/>
  <c r="Z73" i="29"/>
  <c r="AE73" i="29" s="1"/>
  <c r="AG73" i="29" s="1"/>
  <c r="Z28" i="29"/>
  <c r="AE28" i="29" s="1"/>
  <c r="AG28" i="29" s="1"/>
  <c r="Z104" i="29"/>
  <c r="AE104" i="29" s="1"/>
  <c r="AG104" i="29" s="1"/>
  <c r="Z8" i="29"/>
  <c r="AE8" i="29" s="1"/>
  <c r="Z99" i="29"/>
  <c r="AE99" i="29" s="1"/>
  <c r="AG99" i="29" s="1"/>
  <c r="Z35" i="29"/>
  <c r="AE35" i="29" s="1"/>
  <c r="AG35" i="29" s="1"/>
  <c r="Z95" i="29"/>
  <c r="AE95" i="29" s="1"/>
  <c r="AG95" i="29" s="1"/>
  <c r="Z98" i="29"/>
  <c r="AE98" i="29" s="1"/>
  <c r="AG98" i="29" s="1"/>
  <c r="Z105" i="29"/>
  <c r="AE105" i="29" s="1"/>
  <c r="AG105" i="29" s="1"/>
  <c r="Z18" i="29"/>
  <c r="AE18" i="29" s="1"/>
  <c r="AG18" i="29" s="1"/>
  <c r="Z111" i="29"/>
  <c r="AE111" i="29" s="1"/>
  <c r="AG111" i="29" s="1"/>
  <c r="Z34" i="29"/>
  <c r="AE34" i="29" s="1"/>
  <c r="AG34" i="29" s="1"/>
  <c r="Z47" i="29"/>
  <c r="AE47" i="29" s="1"/>
  <c r="AG47" i="29" s="1"/>
  <c r="Z96" i="29"/>
  <c r="AE96" i="29" s="1"/>
  <c r="AG96" i="29" s="1"/>
  <c r="Z62" i="29"/>
  <c r="AE62" i="29" s="1"/>
  <c r="AG62" i="29" s="1"/>
  <c r="Z106" i="29"/>
  <c r="AE106" i="29" s="1"/>
  <c r="AG106" i="29" s="1"/>
  <c r="Z97" i="29"/>
  <c r="AE97" i="29" s="1"/>
  <c r="AG97" i="29" s="1"/>
  <c r="Z40" i="29"/>
  <c r="AE40" i="29" s="1"/>
  <c r="AG40" i="29" s="1"/>
  <c r="Z9" i="29"/>
  <c r="AE9" i="29" s="1"/>
  <c r="Z101" i="29"/>
  <c r="AE101" i="29" s="1"/>
  <c r="AG101" i="29" s="1"/>
  <c r="Z2" i="29"/>
  <c r="AE2" i="29" s="1"/>
  <c r="Z112" i="29"/>
  <c r="AE112" i="29" s="1"/>
  <c r="AG112" i="29" s="1"/>
  <c r="Z16" i="29"/>
  <c r="AE16" i="29" s="1"/>
  <c r="AG16" i="29" s="1"/>
  <c r="Z5" i="29"/>
  <c r="AE5" i="29" s="1"/>
  <c r="Z113" i="29"/>
  <c r="AE113" i="29" s="1"/>
  <c r="AG113" i="29" s="1"/>
  <c r="Z44" i="29"/>
  <c r="AE44" i="29" s="1"/>
  <c r="AG44" i="29" s="1"/>
  <c r="Z208" i="29"/>
  <c r="AE208" i="29" s="1"/>
  <c r="AG208" i="29" s="1"/>
  <c r="Z128" i="29"/>
  <c r="AE128" i="29" s="1"/>
  <c r="AG128" i="29" s="1"/>
  <c r="Z127" i="29"/>
  <c r="AE127" i="29" s="1"/>
  <c r="AG127" i="29" s="1"/>
  <c r="Z148" i="29"/>
  <c r="AE148" i="29" s="1"/>
  <c r="AG148" i="29" s="1"/>
  <c r="Z197" i="29"/>
  <c r="AE197" i="29" s="1"/>
  <c r="AG197" i="29" s="1"/>
  <c r="Z150" i="29"/>
  <c r="AE150" i="29" s="1"/>
  <c r="AG150" i="29" s="1"/>
  <c r="Z162" i="29"/>
  <c r="AE162" i="29" s="1"/>
  <c r="AG162" i="29" s="1"/>
  <c r="Z154" i="29"/>
  <c r="AE154" i="29" s="1"/>
  <c r="AG154" i="29" s="1"/>
  <c r="Z173" i="29"/>
  <c r="AE173" i="29" s="1"/>
  <c r="AG173" i="29" s="1"/>
  <c r="Z155" i="29"/>
  <c r="AE155" i="29" s="1"/>
  <c r="AG155" i="29" s="1"/>
  <c r="Z153" i="29"/>
  <c r="AE153" i="29" s="1"/>
  <c r="AG153" i="29" s="1"/>
  <c r="Z166" i="29"/>
  <c r="AE166" i="29" s="1"/>
  <c r="AG166" i="29" s="1"/>
  <c r="Z131" i="29"/>
  <c r="AE131" i="29" s="1"/>
  <c r="AG131" i="29" s="1"/>
  <c r="Z167" i="29"/>
  <c r="AE167" i="29" s="1"/>
  <c r="AG167" i="29" s="1"/>
  <c r="Z174" i="29"/>
  <c r="AE174" i="29" s="1"/>
  <c r="AG174" i="29" s="1"/>
  <c r="Z165" i="29"/>
  <c r="AE165" i="29" s="1"/>
  <c r="AG165" i="29" s="1"/>
  <c r="Z138" i="29"/>
  <c r="AE138" i="29" s="1"/>
  <c r="AG138" i="29" s="1"/>
  <c r="Z169" i="29"/>
  <c r="AE169" i="29" s="1"/>
  <c r="AG169" i="29" s="1"/>
  <c r="Z132" i="29"/>
  <c r="AE132" i="29" s="1"/>
  <c r="AG132" i="29" s="1"/>
  <c r="Z126" i="29"/>
  <c r="AE126" i="29" s="1"/>
  <c r="AG126" i="29" s="1"/>
  <c r="Z144" i="29"/>
  <c r="AE144" i="29" s="1"/>
  <c r="AG144" i="29" s="1"/>
  <c r="Z157" i="29"/>
  <c r="AE157" i="29" s="1"/>
  <c r="AG157" i="29" s="1"/>
  <c r="Z142" i="29"/>
  <c r="AE142" i="29" s="1"/>
  <c r="AG142" i="29" s="1"/>
  <c r="Z171" i="29"/>
  <c r="AE171" i="29" s="1"/>
  <c r="AG171" i="29" s="1"/>
  <c r="Z147" i="29"/>
  <c r="AE147" i="29" s="1"/>
  <c r="AG147" i="29" s="1"/>
  <c r="Z135" i="29"/>
  <c r="AE135" i="29" s="1"/>
  <c r="AG135" i="29" s="1"/>
  <c r="Z146" i="29"/>
  <c r="AE146" i="29" s="1"/>
  <c r="AG146" i="29" s="1"/>
  <c r="Z159" i="29"/>
  <c r="AE159" i="29" s="1"/>
  <c r="AG159" i="29" s="1"/>
  <c r="Z198" i="29"/>
  <c r="AE198" i="29" s="1"/>
  <c r="AG198" i="29" s="1"/>
  <c r="Z123" i="29"/>
  <c r="AE123" i="29" s="1"/>
  <c r="AG123" i="29" s="1"/>
  <c r="Z158" i="29"/>
  <c r="AE158" i="29" s="1"/>
  <c r="AG158" i="29" s="1"/>
  <c r="AG10" i="29" l="1"/>
  <c r="AG9" i="29"/>
  <c r="AG8" i="29"/>
  <c r="AG6" i="29"/>
  <c r="AG5" i="29"/>
  <c r="E106" i="10"/>
  <c r="AG2" i="29"/>
  <c r="E101" i="14" l="1"/>
  <c r="J101" i="9"/>
  <c r="G103" i="9" s="1"/>
  <c r="N103" i="9" s="1"/>
  <c r="H101" i="9"/>
  <c r="G101" i="9" s="1"/>
  <c r="E102" i="9" s="1"/>
  <c r="H104" i="10"/>
  <c r="G104" i="10" s="1"/>
  <c r="E105" i="10" s="1"/>
  <c r="J104" i="10"/>
  <c r="G106" i="10" s="1"/>
  <c r="N106" i="10" s="1"/>
  <c r="G104" i="12"/>
  <c r="K106" i="12" s="1"/>
  <c r="E105" i="15"/>
  <c r="G105" i="15"/>
  <c r="G101" i="14"/>
  <c r="K103" i="14" s="1"/>
  <c r="G105" i="8"/>
  <c r="K107" i="8" s="1"/>
  <c r="E104" i="12"/>
  <c r="H104" i="11"/>
  <c r="G104" i="11" s="1"/>
  <c r="E105" i="11" s="1"/>
  <c r="E105" i="8"/>
  <c r="J104" i="11"/>
  <c r="G106" i="11" s="1"/>
  <c r="N106" i="11" s="1"/>
  <c r="B119" i="20" l="1"/>
  <c r="B14" i="19"/>
  <c r="D108" i="15"/>
  <c r="D104" i="14"/>
  <c r="D107" i="12"/>
  <c r="D104" i="9"/>
  <c r="D108" i="8"/>
  <c r="B21" i="21"/>
  <c r="G104" i="16" l="1"/>
  <c r="K106" i="16" s="1"/>
  <c r="E104" i="16"/>
  <c r="C106" i="15"/>
  <c r="C102" i="14" l="1"/>
  <c r="D90" i="12"/>
  <c r="C105" i="11"/>
  <c r="F104" i="11" l="1"/>
  <c r="E104" i="11" s="1"/>
  <c r="D90" i="8"/>
  <c r="B104" i="8" l="1"/>
  <c r="D104" i="8" s="1"/>
  <c r="F101" i="9"/>
  <c r="E101" i="9" s="1"/>
  <c r="F104" i="10" l="1"/>
  <c r="E104" i="10" s="1"/>
  <c r="F3" i="29"/>
  <c r="T3" i="29" s="1"/>
  <c r="G3" i="29"/>
  <c r="H3" i="29"/>
  <c r="I3" i="29"/>
  <c r="AJ3" i="29" s="1"/>
  <c r="J3" i="29"/>
  <c r="K3" i="29"/>
  <c r="AK3" i="29" s="1"/>
  <c r="L3" i="29"/>
  <c r="AL3" i="29" s="1"/>
  <c r="M3" i="29"/>
  <c r="AM3" i="29" s="1"/>
  <c r="N3" i="29"/>
  <c r="AN3" i="29" s="1"/>
  <c r="O3" i="29"/>
  <c r="AO3" i="29" s="1"/>
  <c r="P3" i="29"/>
  <c r="AP3" i="29" s="1"/>
  <c r="Q3" i="29"/>
  <c r="AQ3" i="29" s="1"/>
  <c r="R3" i="29"/>
  <c r="AR3" i="29" s="1"/>
  <c r="AH3" i="29" l="1"/>
  <c r="AD3" i="29"/>
  <c r="AC3" i="29"/>
  <c r="AB3" i="29"/>
  <c r="AA3" i="29"/>
  <c r="Z3" i="29"/>
  <c r="Y3" i="29"/>
  <c r="X3" i="29"/>
  <c r="W3" i="29"/>
  <c r="V3" i="29"/>
  <c r="U3" i="29"/>
  <c r="AE3" i="29" s="1"/>
  <c r="AI3" i="29"/>
  <c r="AG3" i="29" l="1"/>
  <c r="AS3" i="29"/>
  <c r="AT3"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tc={08A371F2-510F-4F65-AB7B-8AE1C06E2B1E}</author>
  </authors>
  <commentList>
    <comment ref="K88" authorId="0" shapeId="0" xr:uid="{08A371F2-510F-4F65-AB7B-8AE1C06E2B1E}">
      <text>
        <t>[Threaded comment]
Your version of Excel allows you to read this threaded comment; however, any edits to it will get removed if the file is opened in a newer version of Excel. Learn more: https://go.microsoft.com/fwlink/?linkid=870924
Comment:
    HD is now B under Inlet Filters
R2 is now 2 under Outputs
R4 is now 4 under Outputs</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tc={7145FF87-F046-4D2B-85F4-7F418A3AC08C}</author>
  </authors>
  <commentList>
    <comment ref="N82" authorId="0" shapeId="0" xr:uid="{7145FF87-F046-4D2B-85F4-7F418A3AC08C}">
      <text>
        <t>[Threaded comment]
Your version of Excel allows you to read this threaded comment; however, any edits to it will get removed if the file is opened in a newer version of Excel. Learn more: https://go.microsoft.com/fwlink/?linkid=870924
Comment:
    HD is now B under Inlet Filters</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tc={6B408FCA-4264-440D-B3CC-DFB122C9E67C}</author>
    <author>tc={72F3A5C5-457D-48D2-8D55-E8E6DCEA6D37}</author>
  </authors>
  <commentList>
    <comment ref="N82" authorId="0" shapeId="0" xr:uid="{6B408FCA-4264-440D-B3CC-DFB122C9E67C}">
      <text>
        <t>[Threaded comment]
Your version of Excel allows you to read this threaded comment; however, any edits to it will get removed if the file is opened in a newer version of Excel. Learn more: https://go.microsoft.com/fwlink/?linkid=870924
Comment:
    HD is now B under Inlet Filters</t>
      </text>
    </comment>
    <comment ref="D102" authorId="1" shapeId="0" xr:uid="{72F3A5C5-457D-48D2-8D55-E8E6DCEA6D37}">
      <text>
        <t>[Threaded comment]
Your version of Excel allows you to read this threaded comment; however, any edits to it will get removed if the file is opened in a newer version of Excel. Learn more: https://go.microsoft.com/fwlink/?linkid=870924
Comment:
    Added NM7 option on 8/6/2020</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tc={A3CC9074-3D8B-4775-B752-340EFEDF78F1}</author>
  </authors>
  <commentList>
    <comment ref="K87" authorId="0" shapeId="0" xr:uid="{A3CC9074-3D8B-4775-B752-340EFEDF78F1}">
      <text>
        <t>[Threaded comment]
Your version of Excel allows you to read this threaded comment; however, any edits to it will get removed if the file is opened in a newer version of Excel. Learn more: https://go.microsoft.com/fwlink/?linkid=870924
Comment:
    HD is now B under Inlet Filters</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tc={ECE9897A-9900-4873-8506-EC47C4F793DC}</author>
  </authors>
  <commentList>
    <comment ref="B119" authorId="0" shapeId="0" xr:uid="{ECE9897A-9900-4873-8506-EC47C4F793DC}">
      <text>
        <t>[Threaded comment]
Your version of Excel allows you to read this threaded comment; however, any edits to it will get removed if the file is opened in a newer version of Excel. Learn more: https://go.microsoft.com/fwlink/?linkid=870924
Comment:
    Added External Power Supplies for OXY-SEN, 2000, 3000 6/1/2020</t>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tc={E664D712-EB19-4A41-9156-249F8A15F0A0}</author>
  </authors>
  <commentList>
    <comment ref="B44" authorId="0" shapeId="0" xr:uid="{E664D712-EB19-4A41-9156-249F8A15F0A0}">
      <text>
        <t>[Threaded comment]
Your version of Excel allows you to read this threaded comment; however, any edits to it will get removed if the file is opened in a newer version of Excel. Learn more: https://go.microsoft.com/fwlink/?linkid=870924
Comment:
    Added External Power Supplies for OXY-SEN, 2000, 3000 6/1/2020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tc={A9D3747C-0F3E-4B92-872D-1B94CB4B50E7}</author>
  </authors>
  <commentList>
    <comment ref="K82" authorId="0" shapeId="0" xr:uid="{A9D3747C-0F3E-4B92-872D-1B94CB4B50E7}">
      <text>
        <t>[Threaded comment]
Your version of Excel allows you to read this threaded comment; however, any edits to it will get removed if the file is opened in a newer version of Excel. Learn more: https://go.microsoft.com/fwlink/?linkid=870924
Comment:
    HD is now B under Inlet Filters
R2 is now 2 under Outputs
R4 is now 4 under Outputs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tc={050D0008-6355-4FD2-B39B-51A0699F407B}</author>
  </authors>
  <commentList>
    <comment ref="N84" authorId="0" shapeId="0" xr:uid="{050D0008-6355-4FD2-B39B-51A0699F407B}">
      <text>
        <t>[Threaded comment]
Your version of Excel allows you to read this threaded comment; however, any edits to it will get removed if the file is opened in a newer version of Excel. Learn more: https://go.microsoft.com/fwlink/?linkid=870924
Comment:
    HD is now B under Inlet Filters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tc={16EF4094-19DE-4DE4-B8EE-C2616C7935D6}</author>
  </authors>
  <commentList>
    <comment ref="N82" authorId="0" shapeId="0" xr:uid="{16EF4094-19DE-4DE4-B8EE-C2616C7935D6}">
      <text>
        <t>[Threaded comment]
Your version of Excel allows you to read this threaded comment; however, any edits to it will get removed if the file is opened in a newer version of Excel. Learn more: https://go.microsoft.com/fwlink/?linkid=870924
Comment:
    HD is now B under Inlet Filters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tc={FD82F782-017B-4F1A-B5B8-90138C36660C}</author>
  </authors>
  <commentList>
    <comment ref="N87" authorId="0" shapeId="0" xr:uid="{FD82F782-017B-4F1A-B5B8-90138C36660C}">
      <text>
        <t>[Threaded comment]
Your version of Excel allows you to read this threaded comment; however, any edits to it will get removed if the file is opened in a newer version of Excel. Learn more: https://go.microsoft.com/fwlink/?linkid=870924
Comment:
    HD is now B under Inlet Filters</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tc={03236CC7-9DF0-4C15-893C-2AD8D5718EA4}</author>
    <author>tc={82DC7B97-1D84-46F3-BDEF-06AE088374DF}</author>
  </authors>
  <commentList>
    <comment ref="N82" authorId="0" shapeId="0" xr:uid="{03236CC7-9DF0-4C15-893C-2AD8D5718EA4}">
      <text>
        <t>[Threaded comment]
Your version of Excel allows you to read this threaded comment; however, any edits to it will get removed if the file is opened in a newer version of Excel. Learn more: https://go.microsoft.com/fwlink/?linkid=870924
Comment:
    HD is now B under Inlet Filters</t>
      </text>
    </comment>
    <comment ref="D102" authorId="1" shapeId="0" xr:uid="{82DC7B97-1D84-46F3-BDEF-06AE088374DF}">
      <text>
        <t>[Threaded comment]
Your version of Excel allows you to read this threaded comment; however, any edits to it will get removed if the file is opened in a newer version of Excel. Learn more: https://go.microsoft.com/fwlink/?linkid=870924
Comment:
    Added NM7 option on 8/6/2020</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tc={DA8B4CF9-6536-4757-802E-933D1B0170FB}</author>
  </authors>
  <commentList>
    <comment ref="N87" authorId="0" shapeId="0" xr:uid="{DA8B4CF9-6536-4757-802E-933D1B0170FB}">
      <text>
        <t>[Threaded comment]
Your version of Excel allows you to read this threaded comment; however, any edits to it will get removed if the file is opened in a newer version of Excel. Learn more: https://go.microsoft.com/fwlink/?linkid=870924
Comment:
    HD is now B under Inlet Filters</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tc={21FB8BC8-9270-4DE3-B2B8-5C066E47EF8B}</author>
  </authors>
  <commentList>
    <comment ref="K87" authorId="0" shapeId="0" xr:uid="{21FB8BC8-9270-4DE3-B2B8-5C066E47EF8B}">
      <text>
        <t>[Threaded comment]
Your version of Excel allows you to read this threaded comment; however, any edits to it will get removed if the file is opened in a newer version of Excel. Learn more: https://go.microsoft.com/fwlink/?linkid=870924
Comment:
    HD is now B under Inlet Filters
R2 is now 2 under Outputs
R4 is now 4 under Outputs</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tc={005751B5-91CB-4790-B965-3E7F48A42409}</author>
  </authors>
  <commentList>
    <comment ref="K84" authorId="0" shapeId="0" xr:uid="{005751B5-91CB-4790-B965-3E7F48A42409}">
      <text>
        <t>[Threaded comment]
Your version of Excel allows you to read this threaded comment; however, any edits to it will get removed if the file is opened in a newer version of Excel. Learn more: https://go.microsoft.com/fwlink/?linkid=870924
Comment:
    HD is now B under Inlet Filters</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futureMetadata>
  <futureMetadata name="XLDAPR" count="1">
    <bk>
      <extLst>
        <ext uri="{bdbb8cdc-fa1e-496e-a857-3c3f30c029c3}">
          <xda:dynamicArrayProperties fDynamic="1" fCollapsed="0"/>
        </ext>
      </extLst>
    </bk>
  </futureMetadata>
  <cellMetadata count="1">
    <bk>
      <rc t="2" v="0"/>
    </bk>
  </cell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<sst xmlns="http://schemas.openxmlformats.org/spreadsheetml/2006/main" count="4477" uniqueCount="1372">
  <si>
    <t>OXYGEN SAFETY MONITORS</t>
  </si>
  <si>
    <t>SERVICE</t>
  </si>
  <si>
    <t>Series 1300</t>
  </si>
  <si>
    <t>Series 1000</t>
  </si>
  <si>
    <t>Get an RMA Authorization for Checkout and Calibration</t>
  </si>
  <si>
    <t>Website - Product Datasheet &amp; Manual</t>
  </si>
  <si>
    <t>PERCENT OXYGEN ANALYZERS</t>
  </si>
  <si>
    <t>Series OXY-SEN</t>
  </si>
  <si>
    <t>OXY-SEN Oxygen Monitor with a single range of 0-100% and is available in AC or DC powered versions. The enclosure is designed to be flush mounted onto a vertical surface such as an instrument panel, glove box, hypoxic chamber, etc. The general-purpose enclosure is fabricated from aluminum and painted with a baked-on finish. The OXY-SEN is equipped with a 3-1/2 digit front panel liquid crystal display.</t>
  </si>
  <si>
    <t>Series 2520 Portable Percent Oxygen Analyzer is a light-weight, easy-to-use analyzer. The Series 2520 Portable Percent Oxygen Analyzer is equipped with liquid crystal display, built-in NICAD batteries, and a universal AC adapter that provides the ability to recharge the NICAD batteries even while powering the analyzer from the adapter.</t>
  </si>
  <si>
    <t>Shown with optional coalescing filter and flowmeter</t>
  </si>
  <si>
    <t>Series 2000</t>
  </si>
  <si>
    <t>Series 2000 OD™</t>
  </si>
  <si>
    <t>Shown with optional flowmeter</t>
  </si>
  <si>
    <t xml:space="preserve">Series 2500 Percent Oxygen Transmitter is a true loop powered (14-32 VDC) percent oxygen transmitter. The Series 2500 enclosure is made from durable polycarbonate, and is rated for NEMA 4 (IP 66) service (may change with the addition of certain optional equipment). A 4-20 mADC Output is provided. </t>
  </si>
  <si>
    <t>Shown with optional coalescing filter, needle valve and flowmeter</t>
  </si>
  <si>
    <t xml:space="preserve">Series 2510 Percent Oxygen Transmitter is an AC or 24VDC powered percent oxygen transmitter. The Series 2510 enclosure is made from durable polycarbonate, and is rated for NEMA 4 (IP 66) service (may change with the addition of certain optional equipment). A 4-20 mADC Output is provided. </t>
  </si>
  <si>
    <t>ACCESSORIES &amp; REPLACEMENT PARTS</t>
  </si>
  <si>
    <t>Series ZrO2</t>
  </si>
  <si>
    <t>Parts</t>
  </si>
  <si>
    <t>Shop Parts Online</t>
  </si>
  <si>
    <t>Zr02000 Fast Response Analyzer - ZrO2000 has a measuring range of
0.1 PPM to 100%. The non-depleting sensor used in the Series ZrO2000 Fast Response Oxygen Analyzer is a zirconium type that exhibits fast response times. Input voltage 90-264 VAC, 50 to 60Hz.</t>
  </si>
  <si>
    <t>Accessories and Replacement Parts
-Sensors
-Filters
-Cables, etc.</t>
  </si>
  <si>
    <t>TRACE OXYGEN ANALYZERS</t>
  </si>
  <si>
    <t>Series 3000</t>
  </si>
  <si>
    <t>Series 3520</t>
  </si>
  <si>
    <t>Series 3520 Portable Trace Oxygen Analyzer is a light-weight, easy-to-use analyzer. The Series 3520 Portable Trace Oxygen Analyzer is equipped with liquid crystal display, built-in NICAD batteries, and a universal AC adapter that provides the ability to recharge the NICAD batteries even while powering the analyzer from the adapter. Equipped with manual isolation valves.</t>
  </si>
  <si>
    <t>Series 3500</t>
  </si>
  <si>
    <t>Series 3500 Trace Oxygen Transmitter is a true loop powered (14-32 VDC) trace oxygen transmitter. The Series 3500 enclosure is made from durable polycarbonate, and is rated for NEMA 4 (IP 66) service (may change with the addition of certain optional equipment). Equipped with manual sensor isolation valves. A 4-20 mADC Output is provided.</t>
  </si>
  <si>
    <t>Series 3510</t>
  </si>
  <si>
    <t>P/N</t>
  </si>
  <si>
    <t>DESCRIPTION</t>
  </si>
  <si>
    <t>Lead Time
1/13/2023</t>
  </si>
  <si>
    <t>Previous Domestic List Price</t>
  </si>
  <si>
    <t>Webstore</t>
  </si>
  <si>
    <t>1/1/2022 Interco List Pricing</t>
  </si>
  <si>
    <t>1/1/2022 Interco Transfer Pricing</t>
  </si>
  <si>
    <t>CAT-OXY-SEN-2-F</t>
  </si>
  <si>
    <t>OXY-SEN Oxygen Monitor with a single range of 0-100%. The general-purpose enclosure is designed to be flush mounted onto a vertical surface, fabricated from aluminum and painted with a baked-on finish. Equipped with a 3 1/2 digit front panel LCD display. The oxygen sensor (CAT-OXY-SEN-2SN) has a threaded end for ease of installation and comes with a ten foot interconnecting sensor cable.  Includes a 4-20mAdc analog output scaled to 0-100% or 0-25% based upon port selection. Features 115/230VAC(50-60Hz) power with a six foot power cord. Warranty: 2-year electronics and 1-year sensor– CE Certification</t>
  </si>
  <si>
    <t>3 Weeks</t>
  </si>
  <si>
    <t>See in Webstore</t>
  </si>
  <si>
    <t>5-3/4 in.(146.05 mm) Width, 5-1/2 in.(139.70 mm) Height, 1-1/4 in.(31.75 mm) Depth. Weight &lt;2lbs (0.907kg) Note: All dimensions and weights are without optional equipment. Dimensions of Sensor: 1.85 in.(47 mm) Height, 0.9 in.(22.86 mm) Depth.</t>
  </si>
  <si>
    <t>HS Code: 9027803100</t>
  </si>
  <si>
    <t>CAT-OXY-SEN-2-F-24</t>
  </si>
  <si>
    <t>OXY-SEN Oxygen Monitor with a single range of 0-100%. The general-purpose enclosure is designed to be flush mounted onto a vertical surface, fabricated from aluminum and painted with a baked-on finish. Equipped with a 3 1/2 digit front panel LCD display. The oxygen sensor (CAT-OXY-SEN-2SN) has a threaded end for ease of installation and comes with a ten foot interconnecting sensor cable.  Includes a 4-20mAdc analog output scaled to 0-100% or 0-25% based upon port selection. Powered by user supplied 24 VDC power (power connection cable included). Optional UL/ETL approved external power supply available separately. Warranty: 2-year electronics and 1-year sensor– CE Certification</t>
  </si>
  <si>
    <t>CAT-OXY-SEN-2-F-10</t>
  </si>
  <si>
    <t>OXY-SEN Oxygen Monitor with a single range of 0-100%. The general-purpose enclosure is designed to be flush mounted onto a vertical surface, fabricated from aluminum and painted with a baked-on finish. Equipped with a 3 1/2 digit front panel LCD display. The oxygen sensor (CAT-OXY-SEN-2SN) has a threaded end for ease of installation and comes with a ten foot interconnecting sensor cable.  Includes a 0-10V analog output scaled to 0-100% or 0-25% based upon port selection. Features 115/230VAC(50-60Hz) power with a six foot power cord. Warranty: 2-year electronics and 1-year sensor– CE Certification</t>
  </si>
  <si>
    <t>CAT-OXY-SEN-2-F-24-10</t>
  </si>
  <si>
    <t>OXY-SEN Oxygen Monitor with a single range of 0-100%. The general-purpose enclosure is designed to be flush mounted onto a vertical surface, fabricated from aluminum and painted with a baked-on finish. Equipped with a 3 1/2 digit front panel LCD display. The oxygen sensor (CAT-OXY-SEN-2SN) has a threaded end for ease of installation and comes with a ten foot interconnecting sensor cable.  Includes a 0-10V analog output scaled to 0-100% or 0-25% based upon port selection. Powered by user supplied 24 VDC power (power connection cable included). Optional UL/ETL approved external power supply available separately. Warranty: 2-year electronics and 1-year sensor– CE Certification</t>
  </si>
  <si>
    <t>CAT-OXY-SEN-ABOX-2</t>
  </si>
  <si>
    <t>OXY-SEN | for ABOX, 0 - 25%, BLACK  Din Rail Box, Front Cal adjustment pot, Curly cable.</t>
  </si>
  <si>
    <t>CAT-OXY-SEN-ABOX-2-100</t>
  </si>
  <si>
    <t>OXY-SEN | for ABOX, 0 - 100%, BLACK  Din Rail Box, Front Cal adjustment pot, Curly cable.</t>
  </si>
  <si>
    <t>CAT-OXY-SEN-ABOX-2-100-G</t>
  </si>
  <si>
    <t>OXY-SEN | for ABOX, 0 - 100%, GREY Din Rail Box, Front Cal adjustment pot, Curly cable.</t>
  </si>
  <si>
    <t>CAT-OXY-SEN-ABOX-3</t>
  </si>
  <si>
    <t>OXY-SEN | for Plas Labs, 100% range, plastic box with tabs, Thru-hole for gain adjustment,  6 foot sensor &amp; output cables.</t>
  </si>
  <si>
    <t>CAT-OXY-SEN-ABOX-3-25</t>
  </si>
  <si>
    <t>OXY-SEN | for Plas Labs, 25% range, plastic box with tabs, Thru-hole for gain adjustment, 6 foot sensor &amp; output cables.</t>
  </si>
  <si>
    <t>Accessories and Replacements</t>
  </si>
  <si>
    <t>HS Code: 9027904500</t>
  </si>
  <si>
    <t>CAT-OXY-SEN-T-100</t>
  </si>
  <si>
    <t>OXY-SEN-T™ Loop powered blind transmitter with a single range of 0-100% with a span adjustment pot for the 4-20mADC analog output. Features a black textured ABS thermoplastic enclosure with mounting tabs which houses the sensor interface/controller board. The oxygen sensor (CAT-OXY-SEN-2SN) has a M16 threaded diffuser end with o-ring for ease of installation into chambers and comes with a six foot interconnecting sensor cable. Also includes a 6 foot 2 wire pigtail for loop power interconnect. To be calibrated insitu on air by customer.  Enclosure dimensions: L x W x D: 3.34" x 2.20" x 1.10"</t>
  </si>
  <si>
    <t>CAT-OXY-SEN-T-25</t>
  </si>
  <si>
    <t>OXY-SEN-T™ Loop powered blind transmitter with a single range of 0-25% with a span adjustment pot for the 4-20mADC analog output. Features a black textured ABS thermoplastic enclosure with mounting tabs which houses the sensor interface/controller board. The oxygen sensor (CAT-OXY-SEN-2SN) has a M16 threaded diffuser end with o-ring for ease of installation into chambers and comes with a six foot interconnecting sensor cable. Also includes a 6 foot 2 wire pigtail for loop power interconnect. To be calibrated insitu on air by customer. Enclosure dimensions: L x W x D: 3.34" x 2.20" x 1.10"</t>
  </si>
  <si>
    <t>The Series 1000 has been removed from our product offering to new customers. For existing customers who may have contractual obligations we still offer it but attempt to move them to the Series 1300 which has more features for less money. --- AVAILABLE FOR US CUSTOMERS ONLY---</t>
  </si>
  <si>
    <t>CAT-SERIES-1000L</t>
  </si>
  <si>
    <t>Series 1000 O2 Monitor with a local sensor is a microprocessor-controlled instrument with a range of 0-30%. It is powered a Universal AC (90-264VAC) power supply. Oxygen values are displayed on an easy-to-read, 10.2 mm (0.4”) high, 4-1/2 digit liquid crystal display (LCD). It also includes a 4-20mADC and 0-2VDC. Supports only one sensor. Warranty: Three years-includes both sensor and electronics.</t>
  </si>
  <si>
    <t>CAT-SERIES-1000R</t>
  </si>
  <si>
    <t>Series 1000 O2 Monitor with a remote sensor is a microprocessor-controlled instrument with a range of 0-30%. Includes a remote sensor in a NEMA 1 enclosure with 10 feet of interconnecting cable. It is powered a Universal AC (90-264VAC) power supply. Oxygen values are displayed on an easy-to-read, 10.2 mm (0.4”) high, 4-1/2 digit liquid crystal display (LCD). It also includes a 4-20mADC and 0-2VDC. Supports only one sensor. Warranty: Three years-includes both sensor and electronics.</t>
  </si>
  <si>
    <t>3.5 in (90.1mm) depth, 6.3 in (159.mm) width, 10.8 in (274.9mm) height. Weight 3.2 lbs (1.45 kg). All dimensions and weights are without optional equipment.</t>
  </si>
  <si>
    <t xml:space="preserve"> HS Code: 9027803100</t>
  </si>
  <si>
    <t>HORN &amp; STROBE ANNUNCIATOR(S) OPTIONS</t>
  </si>
  <si>
    <t>MISCELLANEOUS OPTIONS</t>
  </si>
  <si>
    <t>CAT-232</t>
  </si>
  <si>
    <t>RS-232 Digital Output Option</t>
  </si>
  <si>
    <t>-</t>
  </si>
  <si>
    <t>CAT-485</t>
  </si>
  <si>
    <t>RS-485 Digital Output Option</t>
  </si>
  <si>
    <t>NA</t>
  </si>
  <si>
    <t>3.5 in (90.1mm) depth, 6.3 in (159.mm) width, 10.8 in (274.9mm) height. Weight 3.2 lbs (1.45 kg). All dimensions and weights are without optional equipment. HS Code: 9027803100</t>
  </si>
  <si>
    <t>CAT-SERIES-1300</t>
  </si>
  <si>
    <t>Series 1300 Oxygen Deficiency Monitor which is three sensor ready and four horn and strobe ready. Measuring range of 0-30%, four individually adjustable Form C alarm relays, each rated at 10 amps (250 VAC), programmable to provide a maximum of nine individual alarm events. Two scalable analog outputs (4-20 mADC and 0-20 mADC) are standard, as is RS-232 serial communications and built-in datalogger. Includes an internally mounted audible alarm rated at 85 decibels (nominal) as well as visual alarm indicators. Includes a local sensor. Powered by Universal AC (90-264VAC) with attached power cord. Warranty: Three years-includes both sensor and electronics.</t>
  </si>
  <si>
    <t>See in Webstore for Various Configurations</t>
  </si>
  <si>
    <t>CAT-SERIES-1300-NOL</t>
  </si>
  <si>
    <r>
      <t xml:space="preserve">Series 1300 Oxygen Deficiency Monitor which is three sensor ready and four horn and strobe ready. Measuring range of 0-30%, four individually adjustable Form C alarm relays, each rated at 10 amps (250 VAC), programmable to provide a maximum of nine individual alarm events. Two scalable analog outputs (4-20 mADC and 0-20 mADC) are standard, as is RS-232 serial communications and built-in datalogger. Includes an internally mounted audible alarm rated at 85 decibels (nominal) as well as visual alarm indicators. No local sensor included. Powered by Universal AC (90-264VAC) with attached power cord.Warranty: Three years on electronics.
</t>
    </r>
    <r>
      <rPr>
        <b/>
        <sz val="11"/>
        <color rgb="FFFF0000"/>
        <rFont val="Calibri"/>
        <family val="2"/>
      </rPr>
      <t>(MUST SELECT AT LEAST ONE REMOTE SENSOR: PN:CAT-13-RSE)</t>
    </r>
  </si>
  <si>
    <t>CAT-SERIES-1300-BATT</t>
  </si>
  <si>
    <t>Series 1300 Oxygen Deficiency Monitor which is three sensor ready and four horn and strobe ready. Measuring range of 0-30%, four individually adjustable Form C alarm relays, each rated at 10 amps (250 VAC), programmable to provide a maximum of nine individual alarm events. Two scalable analog outputs (4-20 mADC and 0-20 mADC) are standard, as is RS-232 serial communications and built-in datalogger. Includes an internally mounted audible alarm rated at 85 decibels (nominal) as well as visual alarm indicators. Includes a local sensor. Powered by Universal AC (90-264VAC) with attached power cord. Includes factory installed battery backup (Cannot be added later). Warranty: Three years-includes both sensor and electronics.</t>
  </si>
  <si>
    <t>CAT-SERIES-1300-NOL-BATT</t>
  </si>
  <si>
    <r>
      <t xml:space="preserve">Series 1300 Oxygen Deficiency Monitor which is three sensor ready and four horn and strobe ready. Measuring range of 0-30%, four individually adjustable Form C alarm relays, each rated at 10 amps (250 VAC), programmable to provide a maximum of nine individual alarm events. Two scalable analog outputs (4-20 mADC and 0-20 mADC) are standard, as is RS-232 serial communications and built-in datalogger. Includes an internally mounted audible alarm rated at 85 decibels (nominal) as well as visual alarm indicators. No local sensor included. Powered by Universal AC (90-264VAC) with attached power cord. Includes factory installed battery backup (Cannot be added later). Warranty: Three years on electronics.
</t>
    </r>
    <r>
      <rPr>
        <b/>
        <sz val="11"/>
        <color rgb="FFFF0000"/>
        <rFont val="Calibri"/>
        <family val="2"/>
      </rPr>
      <t>(MUST SELECT AT LEAST ONE REMOTE SENSOR: PN:CAT-13-RSE)</t>
    </r>
  </si>
  <si>
    <t>CAT-SERIES-1300-24V</t>
  </si>
  <si>
    <t>Series 1300 Oxygen Deficiency Monitor which is three sensor ready and four horn and strobe ready. Measuring range of 0-30%, four individually adjustable Form C alarm relays, each rated at 10 amps (250 VAC), programmable to provide a maximum of nine individual alarm events. Two scalable analog outputs (4-20 mADC and 0-20 mADC) are standard, as is RS-232 serial communications and built-in datalogger. Includes an internally mounted audible alarm rated at 85 decibels (nominal) as well as visual alarm indicators. Includes a local sensor. Powered by 24VDC to be supplied by customer, internal terminal block connections. Warranty: Three years-includes both sensor and electronics.</t>
  </si>
  <si>
    <t>CAT-SERIES-1300-24V-NOL</t>
  </si>
  <si>
    <r>
      <t xml:space="preserve">Series 1300 Oxygen Deficiency Monitor which is three sensor ready and four horn and strobe ready. Measuring range of 0-30%, four individually adjustable Form C alarm relays, each rated at 10 amps (250 VAC), programmable to provide a maximum of nine individual alarm events. Two scalable analog outputs (4-20 mADC and 0-20 mADC) are standard, as is RS-232 serial communications and built-in datalogger. Includes an internally mounted audible alarm rated at 85 decibels (nominal) as well as visual alarm indicators. No local sensor included. Powered by 24VDC to be supplied by customer, internal terminal block connections. Warranty: Three years on electronics.
</t>
    </r>
    <r>
      <rPr>
        <b/>
        <sz val="11"/>
        <color rgb="FFFF0000"/>
        <rFont val="Calibri"/>
        <family val="2"/>
      </rPr>
      <t>(MUST SELECT AT LEAST ONE REMOTE SENSOR: PN:CAT-13-RSE)</t>
    </r>
  </si>
  <si>
    <t>CAT-SERIES-1300-24V-BATT</t>
  </si>
  <si>
    <t>Series 1300 Oxygen Deficiency Monitor which is three sensor ready and four horn and strobe ready. Measuring range of 0-30%, four individually adjustable Form C alarm relays, each rated at 10 amps (250 VAC), programmable to provide a maximum of nine individual alarm events. Two scalable analog outputs (4-20 mADC and 0-20 mADC) are standard, as is RS-232 serial communications and built-in datalogger. Includes an internally mounted audible alarm rated at 85 decibels (nominal) as well as visual alarm indicators. Includes a local sensor. Powered by 24VDC to be supplied by customer, internal terminal block connections. Includes factory installed battery backup (Cannot be added later). Warranty: Three years-includes both sensor and electronics.</t>
  </si>
  <si>
    <t>CAT-SERIES-1300-24V-NOL-BATT</t>
  </si>
  <si>
    <r>
      <t xml:space="preserve">Series 1300 Oxygen Deficiency Monitor which is three sensor ready and four horn and strobe ready. Measuring range of 0-30%, four individually adjustable Form C alarm relays, each rated at 10 amps (250 VAC), programmable to provide a maximum of nine individual alarm events. Two scalable analog outputs (4-20 mADC and 0-20 mADC) are standard, as is RS-232 serial communications and built-in datalogger. Includes an internally mounted audible alarm rated at 85 decibels (nominal) as well as visual alarm indicators. No local sensor included. Powered by 24VDC to be supplied by customer, internal terminal block connections. Includes factory installed battery backup (Cannot be added later). Warranty: Three years on electronics.
</t>
    </r>
    <r>
      <rPr>
        <b/>
        <sz val="11"/>
        <color rgb="FFFF0000"/>
        <rFont val="Calibri"/>
        <family val="2"/>
      </rPr>
      <t>(MUST SELECT AT LEAST ONE REMOTE SENSOR: PN:CAT-13-RSE)</t>
    </r>
  </si>
  <si>
    <t>REMOTE SENSOR OPTIONS</t>
  </si>
  <si>
    <t>CAT-13-RCBL-ADD</t>
  </si>
  <si>
    <t>Remote Cable for Series 1300 (#24 AWG (American Wiring Gauge) will allow distances up to 1000' )- Additional length per foot</t>
  </si>
  <si>
    <t xml:space="preserve"> </t>
  </si>
  <si>
    <t>CODE</t>
  </si>
  <si>
    <t>Previous Domestic List Price  - Extended</t>
  </si>
  <si>
    <t>Domestic List Price  - Extended</t>
  </si>
  <si>
    <t>1/1/2022 List for Interco</t>
  </si>
  <si>
    <t>INTERCO TRANSFER PRICE - EXTENDED</t>
  </si>
  <si>
    <t>Selected Configuration Option</t>
  </si>
  <si>
    <t>Configuration Description Options</t>
  </si>
  <si>
    <t>Lead Time Display Formula</t>
  </si>
  <si>
    <t>Lead Time in Weeks
1/13/2023</t>
  </si>
  <si>
    <t>Series</t>
  </si>
  <si>
    <t>2000</t>
  </si>
  <si>
    <t>Series 2000 Percent Oxygen Analyzer with three alarm relays, instrument status alarm relay, digital display, audible alarm, visual alarm indicators, with 4-20 mADC, and 0-2 VDC analog outputs.
See below for enclosure configurations.</t>
  </si>
  <si>
    <t xml:space="preserve">Series 2000 Percent Oxygen Analyzer with three alarm  relays, instrument status alarm relay, digital display, audible alarm, visual alarm indicators. </t>
  </si>
  <si>
    <t>Warranty: 2-year electronics and 1-year sensor</t>
  </si>
  <si>
    <t>Dimensions and Weight: 9.45 in. (240.5mm) height, 6.50 in. (165.1mm) width, 5.6 in. (1142.2mm) depth. Weight 11lbs (4.98 kg). Note: all dimensions and weights are without optional equipment for BTP without handle.</t>
  </si>
  <si>
    <t>Range</t>
  </si>
  <si>
    <t>F</t>
  </si>
  <si>
    <t>Auto Multi-Range 0-10/25/100 Percent (Recommended replacement for single range A, B, C)</t>
  </si>
  <si>
    <t xml:space="preserve">Measuring range is "F" Auto Multi-Range 0-10/25/100 Percent. </t>
  </si>
  <si>
    <t>G</t>
  </si>
  <si>
    <t xml:space="preserve">Auto Multi-Range 0-5/10/25 Percent (Recommend replacement for single range B, C, D) </t>
  </si>
  <si>
    <t xml:space="preserve">Measuring range is "G" Auto Multi-Range 0-5/10/25 Percent. </t>
  </si>
  <si>
    <t>H</t>
  </si>
  <si>
    <t>Auto Multi-Range 0-1/10/25 Percent</t>
  </si>
  <si>
    <t xml:space="preserve">Measuring range is "H" Auto Multi-Range 0-1/10/25 Percent. </t>
  </si>
  <si>
    <t>8/22/2023 - dropped upcharge</t>
  </si>
  <si>
    <t>A</t>
  </si>
  <si>
    <r>
      <t>Single Range 0-100 Percent (Recommend F instead)</t>
    </r>
    <r>
      <rPr>
        <b/>
        <sz val="11"/>
        <color rgb="FFFF0000"/>
        <rFont val="Calibri"/>
        <family val="2"/>
        <scheme val="minor"/>
      </rPr>
      <t xml:space="preserve"> </t>
    </r>
  </si>
  <si>
    <t xml:space="preserve">Measuring range is "A" Single Range 0-100 Percent. </t>
  </si>
  <si>
    <t>B</t>
  </si>
  <si>
    <r>
      <t>Single Range 0-25 Percent (Recommend F or G instead)</t>
    </r>
    <r>
      <rPr>
        <b/>
        <sz val="11"/>
        <color rgb="FFFF0000"/>
        <rFont val="Calibri"/>
        <family val="2"/>
        <scheme val="minor"/>
      </rPr>
      <t xml:space="preserve"> </t>
    </r>
  </si>
  <si>
    <t xml:space="preserve">Measuring range is "B" Single Range 0-25 Percent. </t>
  </si>
  <si>
    <t>C</t>
  </si>
  <si>
    <t>Single Range 0-10 Percent (Recommend F or G instead)</t>
  </si>
  <si>
    <t xml:space="preserve">Measuring range is "C" Single Range 0-10 Percent. </t>
  </si>
  <si>
    <t>D</t>
  </si>
  <si>
    <t xml:space="preserve">Single Range 0-5 Percent (Recommend G instead) </t>
  </si>
  <si>
    <t xml:space="preserve">Measuring range is "D" Single Range 0-5 Percent. </t>
  </si>
  <si>
    <t>Power</t>
  </si>
  <si>
    <t>Select One</t>
  </si>
  <si>
    <t>Input Power Options</t>
  </si>
  <si>
    <t>U</t>
  </si>
  <si>
    <t xml:space="preserve">Includes strain relief and internal terminal block for power connection. Powered by 24VDC to be supplied by customer - Optional UL/ETL approved external power supply available separately. </t>
  </si>
  <si>
    <t>Mechanical</t>
  </si>
  <si>
    <t>Mechanical Configurations</t>
  </si>
  <si>
    <t>BTP</t>
  </si>
  <si>
    <r>
      <t xml:space="preserve">Benchtop Portable with Carry Handle - General Purpose
</t>
    </r>
    <r>
      <rPr>
        <b/>
        <i/>
        <sz val="8"/>
        <color rgb="FFFF0000"/>
        <rFont val="Calibri"/>
        <family val="2"/>
        <scheme val="minor"/>
      </rPr>
      <t>Sampling and electrical connections mounted on the rear of the polycarbonate enclosure.</t>
    </r>
  </si>
  <si>
    <t xml:space="preserve">Features a general purpose polycarbonate benchtop portable enclosure with carry handle with sampling and electrical connections mounted on the rear of the enclosure. </t>
  </si>
  <si>
    <t>WMT</t>
  </si>
  <si>
    <t xml:space="preserve">Features a general purpose polycarbonate wall mount enclosure with sampling and electrical connections mounted on the sides or bottom of the enclosure. </t>
  </si>
  <si>
    <t>PNL</t>
  </si>
  <si>
    <r>
      <t xml:space="preserve">Panel Mount - General Purpose
</t>
    </r>
    <r>
      <rPr>
        <b/>
        <i/>
        <sz val="8"/>
        <color rgb="FFFF0000"/>
        <rFont val="Calibri"/>
        <family val="2"/>
        <scheme val="minor"/>
      </rPr>
      <t>Sampling and electrical connections mounted on the rear of the polycarbonate enclosure with aluminum panel frame.</t>
    </r>
  </si>
  <si>
    <t xml:space="preserve">Features a general purpose polycarbonate panel mount enclosure including aluminum panel mount hardware with sampling and electrical connections mounted on the rear of the enclosure. </t>
  </si>
  <si>
    <t>BTR</t>
  </si>
  <si>
    <r>
      <t xml:space="preserve">Benchtop Remote - General Purpose
</t>
    </r>
    <r>
      <rPr>
        <b/>
        <i/>
        <sz val="8"/>
        <color rgb="FFFF0000"/>
        <rFont val="Calibri"/>
        <family val="2"/>
        <scheme val="minor"/>
      </rPr>
      <t>Same as BTP except sensor is mounted in a separate NEMA 4X (IP 66) polycarbonate enclosure. 10 feet of interconnecting cable is provided. Sampling and electrical connections mounted on the sides and bottom. Additional cabling, up to a max of 1,000 ft is available (PN: CAT-3-RCBL-ADD - see Parts)</t>
    </r>
  </si>
  <si>
    <t xml:space="preserve">Features a general purpose polycarbonate benchtop portable enclosure with carry handle and the remote sensor mounted in a separate NEMA 4X (IP 66) enclosure with sampling and electrical connections mounted on the sides and bottom including 10 feet of interconnecting remote cable. </t>
  </si>
  <si>
    <t>Call Factory</t>
  </si>
  <si>
    <t>PNR</t>
  </si>
  <si>
    <r>
      <t xml:space="preserve">Panel Mount Remote - General Purpose
</t>
    </r>
    <r>
      <rPr>
        <b/>
        <i/>
        <sz val="8"/>
        <color rgb="FFFF0000"/>
        <rFont val="Calibri"/>
        <family val="2"/>
        <scheme val="minor"/>
      </rPr>
      <t>Same as PNL except sensor is mounted in a separate NEMA 4X (IP 66) polycarbonate enclosure. 10 feet of interconnecting cable is provided. Sampling and electrical connections mounted on the sides and bottom. Additional cabling, up to a max of 1,000 ft is available (PN: CAT-3-RCBL-ADD - see Parts)</t>
    </r>
  </si>
  <si>
    <t xml:space="preserve">Features a general purpose polycarbonate panel mount enclosure including panel mount hardware and the remote sensor mounted in a separate NEMA 4X (IP 66) enclosure with sampling and electrical connections mounted on the sides and bottom including 10 feet of interconnecting remote cable. </t>
  </si>
  <si>
    <t>BTX</t>
  </si>
  <si>
    <t xml:space="preserve">Benchtop Explosion Proof Remote
</t>
  </si>
  <si>
    <t>PTX</t>
  </si>
  <si>
    <t>Panel  Mount  Explosion  Proof  Remote</t>
  </si>
  <si>
    <t xml:space="preserve">Features the main instrument in a panel mount enclosure with panel mount hardware and the remote in a NEMA7 enclosure which is Class. I. Div. 1&amp;2 Groups B,C &amp;D; Class. II. Div. 1&amp;2 Groups E,F &amp; G; Class. III compliant. </t>
  </si>
  <si>
    <t>Sample Connectors</t>
  </si>
  <si>
    <t>X</t>
  </si>
  <si>
    <t xml:space="preserve"> Sample Connectors</t>
  </si>
  <si>
    <t>Includes 1/4 inch stainless steel compression gas connection on the inlet</t>
  </si>
  <si>
    <t>1</t>
  </si>
  <si>
    <r>
      <t xml:space="preserve">1/4" stainless steel compression fittings – output
</t>
    </r>
    <r>
      <rPr>
        <b/>
        <i/>
        <sz val="8"/>
        <color rgb="FFFF0000"/>
        <rFont val="Calibri"/>
        <family val="2"/>
        <scheme val="minor"/>
      </rPr>
      <t>(DO NOT USE for Pump or Flowmeter)</t>
    </r>
  </si>
  <si>
    <t>Includes 1/4 inch stainless steel compression fittings on the sample outlet</t>
  </si>
  <si>
    <t>2</t>
  </si>
  <si>
    <r>
      <t xml:space="preserve">Quick connect fittings 1/4" OD flex tubing – output
</t>
    </r>
    <r>
      <rPr>
        <b/>
        <i/>
        <sz val="8"/>
        <color rgb="FFFF0000"/>
        <rFont val="Calibri"/>
        <family val="2"/>
        <scheme val="minor"/>
      </rPr>
      <t>(DO NOT USE for Pump or Flowmeter)</t>
    </r>
  </si>
  <si>
    <t>Includes quick connect fittings for 1/4 inch OD flex tubing on the sample outlet</t>
  </si>
  <si>
    <t>Filter</t>
  </si>
  <si>
    <r>
      <t xml:space="preserve">Inlet Filter
</t>
    </r>
    <r>
      <rPr>
        <i/>
        <sz val="8"/>
        <rFont val="Calibri"/>
        <family val="2"/>
        <scheme val="minor"/>
      </rPr>
      <t>1/4" stainless steel compression fitting recommended on inlet</t>
    </r>
  </si>
  <si>
    <t>None</t>
  </si>
  <si>
    <t/>
  </si>
  <si>
    <r>
      <t xml:space="preserve">High Capacity Particulate (CAT-SS-4TF-2) 
</t>
    </r>
    <r>
      <rPr>
        <b/>
        <i/>
        <sz val="8"/>
        <color rgb="FFFF0000"/>
        <rFont val="Calibri"/>
        <family val="2"/>
        <scheme val="minor"/>
      </rPr>
      <t>Recommended when particles are &gt;5 microns</t>
    </r>
  </si>
  <si>
    <t>, a high capacity particulate filter on the sample inlet</t>
  </si>
  <si>
    <r>
      <t xml:space="preserve">Coalescing Filter (CAT-AFM20) 
</t>
    </r>
    <r>
      <rPr>
        <b/>
        <i/>
        <sz val="8"/>
        <color rgb="FFFF0000"/>
        <rFont val="Calibri"/>
        <family val="2"/>
        <scheme val="minor"/>
      </rPr>
      <t>Recommended with samples containing a very light mist and particles &gt; 30 microns</t>
    </r>
  </si>
  <si>
    <t>, a coalescing filter on the sample inlet</t>
  </si>
  <si>
    <r>
      <t xml:space="preserve">Heavy Duty 4" Coalescing Balston Blue Filter 
</t>
    </r>
    <r>
      <rPr>
        <b/>
        <i/>
        <sz val="8"/>
        <color rgb="FFFF0000"/>
        <rFont val="Calibri"/>
        <family val="2"/>
        <scheme val="minor"/>
      </rPr>
      <t>Gas  Filtration  at 0.01 microns, 'Q' Solids and Trace liquids (Low Temp)</t>
    </r>
  </si>
  <si>
    <t>, heavy duty 4 inch blue filter on the sample inlet</t>
  </si>
  <si>
    <t>Regulator</t>
  </si>
  <si>
    <r>
      <t xml:space="preserve">Inlet Pressure Regulator
</t>
    </r>
    <r>
      <rPr>
        <i/>
        <sz val="8"/>
        <rFont val="Calibri"/>
        <family val="2"/>
        <scheme val="minor"/>
      </rPr>
      <t>Use if sample pressure &gt;1.5psig. A 1/4" stainless steel compression fitting is used on the inlet with regulator options.</t>
    </r>
  </si>
  <si>
    <t>R</t>
  </si>
  <si>
    <r>
      <t xml:space="preserve">PR-100 with Needle Valve
</t>
    </r>
    <r>
      <rPr>
        <b/>
        <i/>
        <sz val="8"/>
        <color rgb="FFFF0000"/>
        <rFont val="Calibri"/>
        <family val="2"/>
        <scheme val="minor"/>
      </rPr>
      <t>max pressure input of 100 psig (7.03kg/cm2) - non-relieving</t>
    </r>
  </si>
  <si>
    <t>, a pressure regulator (max 100 psi) with a stainless steel needle valve on the sample inlet</t>
  </si>
  <si>
    <t>M</t>
  </si>
  <si>
    <r>
      <t xml:space="preserve">PR-250 with Needle Valve
</t>
    </r>
    <r>
      <rPr>
        <b/>
        <i/>
        <sz val="8"/>
        <color rgb="FFFF0000"/>
        <rFont val="Calibri"/>
        <family val="2"/>
        <scheme val="minor"/>
      </rPr>
      <t>max pressure input of 250 psig (17.57 kg/cm2); adjustable outlet pressure range of 0-5 psig (0-0.35 kg/cm2) - non-relieving</t>
    </r>
  </si>
  <si>
    <t>, a pressure regulator (max 250 psi) with a stainless steel needle valve on the sample inlet</t>
  </si>
  <si>
    <r>
      <t xml:space="preserve">PR - 3000 with Needle Valve
</t>
    </r>
    <r>
      <rPr>
        <b/>
        <i/>
        <sz val="8"/>
        <color rgb="FFFF0000"/>
        <rFont val="Calibri"/>
        <family val="2"/>
        <scheme val="minor"/>
      </rPr>
      <t>max pressure input 3,000 psig (211 kg/cm2) and an adjustable outlet pressure range of 0-5 psig (0-0.35 kg/cm2) - non-relieving</t>
    </r>
  </si>
  <si>
    <t>, a pressure regulator (max 3000 psi) with a stainless steel needle valve on the sample inlet</t>
  </si>
  <si>
    <t>N</t>
  </si>
  <si>
    <t>Needle  Valve  Only  (CAT-NV-SS-2C-2C)</t>
  </si>
  <si>
    <t>, a stainless steel needle valve on the sample inlet</t>
  </si>
  <si>
    <t>Flowmeter</t>
  </si>
  <si>
    <r>
      <t xml:space="preserve">Outlet Flowmeter
</t>
    </r>
    <r>
      <rPr>
        <i/>
        <sz val="8"/>
        <rFont val="Calibri"/>
        <family val="2"/>
        <scheme val="minor"/>
      </rPr>
      <t>We recommend a flowmeter on units so as to monitor that sample flow is within spec - 0.5 to 1.0 LPM
For instruments configured for gas coming from a pressurized source, use M.</t>
    </r>
  </si>
  <si>
    <r>
      <t xml:space="preserve">No Control Valve - Use with Regulator
</t>
    </r>
    <r>
      <rPr>
        <b/>
        <i/>
        <sz val="8"/>
        <color rgb="FFFF0000"/>
        <rFont val="Calibri"/>
        <family val="2"/>
        <scheme val="minor"/>
      </rPr>
      <t>1/4" Quick connect fitting on outlet</t>
    </r>
  </si>
  <si>
    <t xml:space="preserve">, a flowmeter without a control valve and 1/4 inch quick connect fitting on the sample outlet. </t>
  </si>
  <si>
    <t>V</t>
  </si>
  <si>
    <r>
      <t xml:space="preserve">With Control Valve - Use with Pump, not Regulator
</t>
    </r>
    <r>
      <rPr>
        <b/>
        <i/>
        <sz val="8"/>
        <color rgb="FFFF0000"/>
        <rFont val="Calibri"/>
        <family val="2"/>
        <scheme val="minor"/>
      </rPr>
      <t>1/4" Quick connect fitting on outlet</t>
    </r>
  </si>
  <si>
    <t xml:space="preserve">, a flowmeter with a control valve and a 1/4 inch quick connect on the sample outlet. </t>
  </si>
  <si>
    <t>Pump</t>
  </si>
  <si>
    <r>
      <t xml:space="preserve">Outlet Pump
</t>
    </r>
    <r>
      <rPr>
        <i/>
        <sz val="8"/>
        <rFont val="Calibri"/>
        <family val="2"/>
        <scheme val="minor"/>
      </rPr>
      <t>For applications when the sample is under a slight vacuum (12 in. Hg) or at atmospheric pressure. Max. sample line limit is 25 feet.</t>
    </r>
  </si>
  <si>
    <t>24VDC (PMP-24) with barbed fittings</t>
  </si>
  <si>
    <t>It is not recommended to use a Regulator and Pump on the same instrument. If necessary, extreme caution needs to be exercised not to pressurize the sensor.</t>
  </si>
  <si>
    <t>; a 12vdc sample pump</t>
  </si>
  <si>
    <t>Solenoids</t>
  </si>
  <si>
    <t>Inlet and Outlet Solenoids</t>
  </si>
  <si>
    <t>Sensor</t>
  </si>
  <si>
    <t>Standard (CAT-2SEN)</t>
  </si>
  <si>
    <t xml:space="preserve">Equipped with our standard percent electrochemical sensor (CAT-2SEN). </t>
  </si>
  <si>
    <t>Special</t>
  </si>
  <si>
    <t>XX</t>
  </si>
  <si>
    <t>LF</t>
  </si>
  <si>
    <t xml:space="preserve">Also includes LoFlo switch wired to Alarm3 on sample outlet. </t>
  </si>
  <si>
    <t>S1</t>
  </si>
  <si>
    <t>Strain Reliefs 3/8" non-metallic liquidtight Type B conduit or non-metalic tubing (TPS style) instead of Standard Heyco liquidtight Cordgrip Pigtail</t>
  </si>
  <si>
    <t>4C</t>
  </si>
  <si>
    <r>
      <t xml:space="preserve">1/4" SS Compression Input
</t>
    </r>
    <r>
      <rPr>
        <b/>
        <sz val="9"/>
        <color rgb="FFC00000"/>
        <rFont val="Calibri"/>
        <family val="2"/>
        <scheme val="minor"/>
      </rPr>
      <t>(This is the default for pressure regulators and filters - do not select)</t>
    </r>
  </si>
  <si>
    <t xml:space="preserve">Includes 1/4" compression fitting on sample inlet. </t>
  </si>
  <si>
    <t>QC</t>
  </si>
  <si>
    <r>
      <t xml:space="preserve">1/4" Quick Connect on Input
</t>
    </r>
    <r>
      <rPr>
        <b/>
        <i/>
        <sz val="8"/>
        <color rgb="FFFF0000"/>
        <rFont val="Calibri"/>
        <family val="2"/>
        <scheme val="minor"/>
      </rPr>
      <t>(Do not use for Particulate filters, Needlevalve only, Not recommended for Pressure Regulators)</t>
    </r>
  </si>
  <si>
    <t xml:space="preserve">Includes 1/4 inch quick connect fitting on the sample inlet. </t>
  </si>
  <si>
    <t xml:space="preserve">Also features larger liquidtight Type B conduit or non-metalic tubing strain relief 3/8" (TPS style) instead of the standard cordgrip strain relief. </t>
  </si>
  <si>
    <t>Output</t>
  </si>
  <si>
    <t>Standard 4-20mA and 0-2VDC Analog</t>
  </si>
  <si>
    <r>
      <t xml:space="preserve">Standard 4-20mA and 0-2VDC Analog and RS232 Serial Communication
</t>
    </r>
    <r>
      <rPr>
        <b/>
        <i/>
        <sz val="8"/>
        <color rgb="FFFF0000"/>
        <rFont val="Calibri"/>
        <family val="2"/>
        <scheme val="minor"/>
      </rPr>
      <t>RS232 - max. distance between host and analyzer for serial communication is 50 feet (15.2 meters).</t>
    </r>
  </si>
  <si>
    <t>4</t>
  </si>
  <si>
    <r>
      <t xml:space="preserve">Standard 4-20mA and 0-2VDC Analog and RS485 Serial Communication
</t>
    </r>
    <r>
      <rPr>
        <b/>
        <i/>
        <sz val="8"/>
        <color rgb="FFFF0000"/>
        <rFont val="Calibri"/>
        <family val="2"/>
        <scheme val="minor"/>
      </rPr>
      <t>RS485 - The maximum distance recommended between outermost devices is 4,000 feet(1,220 meters).</t>
    </r>
  </si>
  <si>
    <t>Total Previous Domestic List Price</t>
  </si>
  <si>
    <t>Total Current Domestic List Price*</t>
  </si>
  <si>
    <t>P/N:</t>
  </si>
  <si>
    <t>TOTAL</t>
  </si>
  <si>
    <t>Copy &amp; Paste as Text into Quote:</t>
  </si>
  <si>
    <t>Press
CTRL-ALT-F9 to Update Description</t>
  </si>
  <si>
    <t>Interco 1/1/22</t>
  </si>
  <si>
    <t>* Rounded to the nearest dollar</t>
  </si>
  <si>
    <t>cosa?777</t>
  </si>
  <si>
    <t>8/22/2023 dropped upcharge</t>
  </si>
  <si>
    <t>Includes a cordgrip strain relief and internal terminal block for power connection. Powered by 24VDC to be supplied by customer - Optional UL/ETL approved external power supply available separately.</t>
  </si>
  <si>
    <r>
      <t xml:space="preserve">Panel Mount - General Purpose
</t>
    </r>
    <r>
      <rPr>
        <b/>
        <i/>
        <sz val="9"/>
        <color rgb="FFFF0000"/>
        <rFont val="Calibri"/>
        <family val="2"/>
        <scheme val="minor"/>
      </rPr>
      <t>Sampling and electrical connections mounted on the rear of the polycarbonate enclosure with aluminum panel frame.</t>
    </r>
  </si>
  <si>
    <t xml:space="preserve">Features a general purpose polycarbonate panel mount enclosure including aluminum panel mount hardware with sampling and electrical connections mounted on the rear. </t>
  </si>
  <si>
    <t>Benchtop Remote</t>
  </si>
  <si>
    <t xml:space="preserve">Features the main instrument in a benchtop portable enclosure and the remote in a NEMA1 enclosure. </t>
  </si>
  <si>
    <t xml:space="preserve">Panel Mount Remote </t>
  </si>
  <si>
    <t xml:space="preserve">Features the main instrument in a panel mount enclosure with panel mount hardware and the remote in a NEMA 1 enclosure. </t>
  </si>
  <si>
    <t>Benchtop Explosion Proof Remote</t>
  </si>
  <si>
    <t xml:space="preserve">Features the main instrument in a benchtop portable enclosure and the remote in a NEMA7 enclosure which is Class. I. Div. 1&amp;2 Groups B,C &amp;D; Class. II. Div. 1&amp;2 Groups E,F &amp; G; Class. III compliant. </t>
  </si>
  <si>
    <t xml:space="preserve">Does not include any sample conditioning options. </t>
  </si>
  <si>
    <t>1/4" stainless steel compression fittings – output</t>
  </si>
  <si>
    <t>Includes 1/4" stainless steel compression fittings on the sample outlet</t>
  </si>
  <si>
    <t>Quick connect fittings 1/4" OD flex tubing – output</t>
  </si>
  <si>
    <t>Includes quick connect fittings for 1/4" OD flex tubing on the sample outlet</t>
  </si>
  <si>
    <t>Inlet Filter</t>
  </si>
  <si>
    <t>; a high capacity particulate filter with 1/4" compression fittings on the sample inlet</t>
  </si>
  <si>
    <t xml:space="preserve"> ; a coalescing filter with 1/4" compression fittings on the sample inlet</t>
  </si>
  <si>
    <t>; heavy duty 4" blue filter on the sample inlet.</t>
  </si>
  <si>
    <t>Inlet Pressure Regulator</t>
  </si>
  <si>
    <t>PR-100 with Needle Valve with 1/4" Compression Input</t>
  </si>
  <si>
    <t xml:space="preserve">; a pressure regulator (max 100 psi) with a stainless steel needle valve with 1/4" compression fitting on the sample inlet </t>
  </si>
  <si>
    <t>PR-250 with Needle Valve with 1/4" Compression Input</t>
  </si>
  <si>
    <t>; a pressure regulator (max 250 psi) with a stainless steel needle valve with 1/4" compression fitting on the sample inlet</t>
  </si>
  <si>
    <t>PR - 3000 with Needle Valve wiht 1/4" Compression Input</t>
  </si>
  <si>
    <t>; a pressure regulator (max 3000 psi) with a stainless steel needle valve with 1/4" compression fitting on the sample inlet</t>
  </si>
  <si>
    <t>Needle  Valve  Only  (NV-SS-2C-2C)  with  1/4"  Compression  Input</t>
  </si>
  <si>
    <t>; a stainless steel needle valve with 1/4" compression fitting on the sample inlet</t>
  </si>
  <si>
    <t>Outlet Flowmeter</t>
  </si>
  <si>
    <t>No Control (FLM-XX-XX) - Use with Regulator</t>
  </si>
  <si>
    <t>; a flowmeter without a control valve on the sample outlet</t>
  </si>
  <si>
    <t>With Control (FLMC-XX-XX) - Use with Pump, not Regulator</t>
  </si>
  <si>
    <t>; a flowmeter with a control valve on the sample outlet</t>
  </si>
  <si>
    <t>Outlet Pump</t>
  </si>
  <si>
    <r>
      <t xml:space="preserve">24VDC (PMP-24) with barbed fittings
</t>
    </r>
    <r>
      <rPr>
        <b/>
        <sz val="9"/>
        <color rgb="FFC00000"/>
        <rFont val="Calibri"/>
        <family val="2"/>
        <scheme val="minor"/>
      </rPr>
      <t>DO NOT SELECT FOR OPEN DIFFUSER</t>
    </r>
  </si>
  <si>
    <t xml:space="preserve">; a 24vdc sample pump </t>
  </si>
  <si>
    <t>Standard (CAT-OXY-SEN-2SN)</t>
  </si>
  <si>
    <t>D - Open diffuser - (CAT-OXY-SEN-2SN sensor with 10 feet of interconnecting cable)</t>
  </si>
  <si>
    <t xml:space="preserve">Equipped with our standard percent electrochemical (CAT-OXY-SEN-2SN) open diffuser sensor with 10 feet of interconnecting cable. </t>
  </si>
  <si>
    <t>OD</t>
  </si>
  <si>
    <t xml:space="preserve">Includes open diffuser OXY-SEN (CAT-OXY-SEN-2SN) sensor with 10 foot coiled cable. </t>
  </si>
  <si>
    <t>Includes 1/4" compression fitting on sample inlet.</t>
  </si>
  <si>
    <t xml:space="preserve">Comes with both a 4-20mADC and 0-2vdc analog outputs includes cordgrip strain relief. </t>
  </si>
  <si>
    <t xml:space="preserve">Comes with both a 4-20mADC and 0-2vdc analog outputs plus RS232 serial communications includes cordgrip strain relief. </t>
  </si>
  <si>
    <t xml:space="preserve">Comes with both a 4-20mADC and 0-2vdc analog outputs plus RS485 serial communications includes cordgrip strain relief. </t>
  </si>
  <si>
    <t>Domestic List Price - Extended</t>
  </si>
  <si>
    <t>Series 2500 Percent Oxygen Transmitter is a true loop powered (14-32 VDC) percent oxygen blind (no display) transmitter with a 4-20 mADC analog output.
See below for enclusure configuration.</t>
  </si>
  <si>
    <t xml:space="preserve">Series 2500 Loop Powered Percent Oxygen Transmitter with no display. </t>
  </si>
  <si>
    <t>Dimensions and Weight:  6.5 in. (165.1 mm) height, 7.0 in. (177.8 mm) width, 3.9 in.(99.06 mm) depth. Weight 1.35 lbs (0.361 kg) Note: All dimensions and weights are without optional equipment.</t>
  </si>
  <si>
    <t>Oxygen Range Options</t>
  </si>
  <si>
    <t>0-10/100.0 Percent Switch Selectable (Calibrated and shipped on the 0- 10 percent range, 4-20mA Output scaled based upon switch selection.) Replaces the previous “S” range.</t>
  </si>
  <si>
    <t xml:space="preserve">Measuring range is "C" 0-10/100.0 Percent Switch Selectable Range (Calibrated and shipped on the 0- 10 percent range, 4-20mA output scaled based upon switch selection.) </t>
  </si>
  <si>
    <t xml:space="preserve">0-25/100.0 Percent Switch Selectable (Calibrated and shipped on the 0- 25 percent range, 4-20mA Output scaled based upon switch selection.) </t>
  </si>
  <si>
    <t xml:space="preserve">Measuring range is "D" 0-25/100.0 Percent Switch Selectable Range (Calibrated and shipped on the 0- 25 percent range, 4-20mA output scaled based upon switch selection.) </t>
  </si>
  <si>
    <t>E</t>
  </si>
  <si>
    <t xml:space="preserve">0-50/100.0 Percent Switch Selectable (Calibrated and shipped on the 0- 50 percent range, 4-20mA Output scaled based upon switch selection.) </t>
  </si>
  <si>
    <t xml:space="preserve">Measuring range is "E" 0-50/100.0 Percent Switch Selectable Range (Calibrated and shipped on the 0- 50 percent range, 4-20mA output scaled based upon switch selection.) </t>
  </si>
  <si>
    <r>
      <t xml:space="preserve">0-10/100.0 Percent Switch Selectable (Calibrated and shipped on the 0- 100 percent range, 4-20mA Output scaled based upon switch selection.)  
</t>
    </r>
    <r>
      <rPr>
        <b/>
        <sz val="11"/>
        <color rgb="FFFF0000"/>
        <rFont val="Calibri"/>
        <family val="2"/>
        <scheme val="minor"/>
      </rPr>
      <t>Recommended for discontinued "E" 0-50/100% range.</t>
    </r>
  </si>
  <si>
    <t xml:space="preserve">Measuring range is "F" 0-10/100.0 Percent Switch Selectable Range (Calibrated and shipped on the 0- 100 percent range, 4-20mA output scaled based upon switch selection.) </t>
  </si>
  <si>
    <t xml:space="preserve">0-2/100.0 Percent Switch Selectable (Calibrated and shipped on the 0-2 percent  range,  4-20mA  Output  scaled  based  upon  switch selection.)  </t>
  </si>
  <si>
    <t xml:space="preserve">Measuring range is "A" 0-2/100.0 Percent Switch Selectable Range (Calibrated and shipped on the 0-2 percent  range,  4-20mA  output  scaled  based  upon  switch selection.) </t>
  </si>
  <si>
    <t>0-5/100.0 Percent Switch Selectable (Calibrated and shipped on the 0-5 percent  range,  4-20mA  Output  scaled  based  upon  switch selection.)</t>
  </si>
  <si>
    <t xml:space="preserve">Measuring range is "B" 0-5/100.0 Percent Switch Selectable Range (Calibrated and shipped on the 0-5 percent  range,  4-20mA  output  scaled  based  upon  switch selection.) </t>
  </si>
  <si>
    <t>L</t>
  </si>
  <si>
    <r>
      <t xml:space="preserve">Loop Powered  Input
</t>
    </r>
    <r>
      <rPr>
        <b/>
        <i/>
        <sz val="8"/>
        <color rgb="FFFF0000"/>
        <rFont val="Calibri"/>
        <family val="2"/>
        <scheme val="minor"/>
      </rPr>
      <t>Includes internal terminal block for loop connection (14-32vdc - provided by user)</t>
    </r>
  </si>
  <si>
    <t xml:space="preserve">Includes internal terminal block for power connection. Loop powered (14-32vdc - provided by user). </t>
  </si>
  <si>
    <t>STD</t>
  </si>
  <si>
    <t>Standard polycarbonate - NEMA 4 without options with sampling and electrical connections mounted on the bottom and sides</t>
  </si>
  <si>
    <t xml:space="preserve">Features a standard polycarbonate (NEMA 4 without options) enclosure with sampling and electrical connections mounted on the bottom and sides. </t>
  </si>
  <si>
    <t>NM7</t>
  </si>
  <si>
    <r>
      <t xml:space="preserve">NEMA 7 Enclosure with flame arrestors 
</t>
    </r>
    <r>
      <rPr>
        <b/>
        <sz val="11"/>
        <color rgb="FFC00000"/>
        <rFont val="Calibri"/>
        <family val="2"/>
        <scheme val="minor"/>
      </rPr>
      <t>(sample connectors are 1/4" compression - select standard connectors below)</t>
    </r>
    <r>
      <rPr>
        <b/>
        <sz val="11"/>
        <color theme="1"/>
        <rFont val="Calibri"/>
        <family val="2"/>
        <scheme val="minor"/>
      </rPr>
      <t xml:space="preserve">
Explosion proof enclosure rated NEMA 7 &amp; 9 for use in areas requiring compliances to Class. I. Div. 1 &amp; 2 Groups B, C, &amp; D; Class II. Div. 1 &amp; 2 Groups E, F &amp; G; and Class. III protection. The enclosure is UL Classified, CAS Certified and FM Class No. 3615 approved.</t>
    </r>
  </si>
  <si>
    <t xml:space="preserve">Features an explosion proof enclosure with flame arrestors rated NEMA 7 &amp; 9 for use in areas requiring compliances to Class. I. Div. 1 &amp; 2 Groups B, C, &amp; D; Class II. Div. 1 &amp; 2 Groups E, F &amp; G; and Class. III protection. The enclosure is UL Classified, CAS Certified and FM Class No. 3615 approved. </t>
  </si>
  <si>
    <t>Consult Factory</t>
  </si>
  <si>
    <r>
      <t xml:space="preserve">Standard - 1/4" stainless steel compression gas connection on inlet and outlet
</t>
    </r>
    <r>
      <rPr>
        <b/>
        <i/>
        <sz val="8"/>
        <color rgb="FFFF0000"/>
        <rFont val="Calibri"/>
        <family val="2"/>
        <scheme val="minor"/>
      </rPr>
      <t>(Outlet fittings will change based upon flowmeter and/or pump selection)</t>
    </r>
  </si>
  <si>
    <r>
      <t xml:space="preserve">1/4" SS Compression Input
</t>
    </r>
    <r>
      <rPr>
        <b/>
        <i/>
        <sz val="8"/>
        <color rgb="FFC00000"/>
        <rFont val="Calibri"/>
        <family val="2"/>
        <scheme val="minor"/>
      </rPr>
      <t>(This is the default for pressure regulators and filters - do not select)</t>
    </r>
  </si>
  <si>
    <t>Standard 4-20mA Analog</t>
  </si>
  <si>
    <t>Series 2500 Percent Oxygen Transmitter EX™ is a true loop powered (14-32 VDC) percent oxygen blind (no display) transmitter with a 4-20 mADC analog output. Rated explosion proof, but not certified.
See below for enclosure configuration.</t>
  </si>
  <si>
    <t xml:space="preserve">Series 2500 EX™ Loop Powered Percent Oxygen Transmitter with no display. </t>
  </si>
  <si>
    <t>Dimensions and Weight: 8.1 in. (205.74 mm) height, 11.8 in. (299.72 mm) width, 5.8 in. (147.32 mm) depth. Weight approx. 16 lbs. Note: all dimensions and weights are without optional equipment.</t>
  </si>
  <si>
    <t xml:space="preserve">Measuring range is "C" 0-10/100.0 Percent Switch Selectable (Calibrated and shipped on the 0- 10 percent range, 4-20mA output scaled based upon switch selection.) </t>
  </si>
  <si>
    <t xml:space="preserve">Measuring range is "D" 0-25/100.0 Percent Switch Selectable (Calibrated and shipped on the 0- 25 percent range, 4-20mA output scaled based upon switch selection.) </t>
  </si>
  <si>
    <t xml:space="preserve">Measuring range is "E" 0-50/100.0 Percent Switch Selectable (Calibrated and shipped on the 0- 50 percent range, 4-20mA output scaled based upon switch selection.) </t>
  </si>
  <si>
    <t>None sold ever</t>
  </si>
  <si>
    <t xml:space="preserve">Measuring range is "F" 0-10/100.0 Percent Switch Selectable (Calibrated and shipped on the 0- 100 percent range, 4-20mA output scaled based upon switch selection.) </t>
  </si>
  <si>
    <t xml:space="preserve">Measuring range is "A" 0-2/100.0 Percent Switch Selectable (Calibrated and shipped on the 0-2 percent  range,  4-20mA  output  scaled  based  upon  switch selection.) </t>
  </si>
  <si>
    <t xml:space="preserve">Measuring range is "B" 0-5/100.0 Percent Switch Selectable (Calibrated and shipped on the 0-5 percent  range,  4-20mA  output  scaled  based  upon  switch selection.) </t>
  </si>
  <si>
    <t xml:space="preserve">Standard NEMA 4 without options. </t>
  </si>
  <si>
    <t xml:space="preserve">Features a standard enclosure. </t>
  </si>
  <si>
    <r>
      <t xml:space="preserve">NEMA 7 Enclosure with flame arrestors, a conduit seal wye fitting with can of sealing compound and fiber. 
Explosion proof copper-free aluminum enclosure rated NEMA 7 for use in areas requiring compliances to Class. I. Div. 1 &amp; 2 Groups B, C, &amp; D; Class II. Div. 1 &amp; 2 Groups E, F &amp; G; and Class. III protection. The enclosure is UL Classified, CAS Certified and FM Class No. 3615 approved.
</t>
    </r>
    <r>
      <rPr>
        <b/>
        <i/>
        <sz val="8"/>
        <color rgb="FFFF0000"/>
        <rFont val="Calibri"/>
        <family val="2"/>
        <scheme val="minor"/>
      </rPr>
      <t>(sample connectors are 1/4" compression - on inlet and outlet)</t>
    </r>
  </si>
  <si>
    <t xml:space="preserve">Features an explosion proof copper-free aluminum enclosure rated NEMA 7 for use in areas requiring compliances to Class. I. Div. 1 &amp; 2 Groups B, C, &amp; D; Class II. Div. 1 &amp; 2 Groups E, F &amp; G; and Class. III protection. The enclosure is UL Classified, CAS Certified and FM Class No. 3615 approved. Includes flame arrestors, a conduit seal wye fitting with can of sealing compound and fiber. </t>
  </si>
  <si>
    <t>Standard  - 1/4" stainless steel compression gas connection on inlet and outlet</t>
  </si>
  <si>
    <t>1/4" stainless steel compression fittings - output</t>
  </si>
  <si>
    <t>Quick connect fittings 1/4" OD flex tubing - output</t>
  </si>
  <si>
    <t>Needle Valve Only (CAT-NV-SS-2C-2C)</t>
  </si>
  <si>
    <t xml:space="preserve">, 1/4 inch compression fitting on sample outlet. </t>
  </si>
  <si>
    <r>
      <t xml:space="preserve">No Control Valve - Use with Regulator
</t>
    </r>
    <r>
      <rPr>
        <b/>
        <i/>
        <sz val="8"/>
        <color rgb="FFFF0000"/>
        <rFont val="Calibri"/>
        <family val="2"/>
        <scheme val="minor"/>
      </rPr>
      <t>1/4" compression fitting on outlet</t>
    </r>
  </si>
  <si>
    <t xml:space="preserve">, a flowmeter without a control valve and 1/4 inch compression fitting on the sample outlet. </t>
  </si>
  <si>
    <r>
      <t xml:space="preserve">With Control Valve - Use with Pump, not Regulator
</t>
    </r>
    <r>
      <rPr>
        <b/>
        <i/>
        <sz val="8"/>
        <color rgb="FFFF0000"/>
        <rFont val="Calibri"/>
        <family val="2"/>
        <scheme val="minor"/>
      </rPr>
      <t>1/4" compression fitting on outlet</t>
    </r>
  </si>
  <si>
    <t xml:space="preserve">, a flowmeter with a control valve and a 1/4 inch compression fitting on the sample outlet. </t>
  </si>
  <si>
    <t>; 24vdc sample pump</t>
  </si>
  <si>
    <t>; 115vac sample pump</t>
  </si>
  <si>
    <t>; 230vac sample pump</t>
  </si>
  <si>
    <t>; 1/4" compression fitting on sample inlet</t>
  </si>
  <si>
    <t>Electrical Output</t>
  </si>
  <si>
    <t xml:space="preserve">Also includes a 4-20mADC analog output. </t>
  </si>
  <si>
    <t>Previous Domestic List Price - Extended</t>
  </si>
  <si>
    <t>Series 2510 Percent Oxygen Transmitter is an AC or 24VDC powered percent oxygen blind (no display) transmitter with a 4-20 mADC analog output.
See below for enclosure configuration.</t>
  </si>
  <si>
    <t xml:space="preserve">Series 2510 Percent Oxygen Transmitter with no display. </t>
  </si>
  <si>
    <t>Dimensions and Weight: 6.5 in. (165.1 mm) height, 7.0 in. (177.8 mm) width, 3.9 in.(99.06 mm) depth. Weight 2.1 lbs (0.95 kg) Note: All dimensions and weights are without optional equipment.</t>
  </si>
  <si>
    <t>0-25/100.0 Percent Switch Selectable (Calibrated and shipped on the 0- 25 percent range, 4-20mA Output scaled based upon switch selection.)</t>
  </si>
  <si>
    <t>0-50/100.0 Percent Switch Selectable (Calibrated and shipped on the 0- 50 percent range, 4-20mA Output scaled based upon switch selection.)</t>
  </si>
  <si>
    <t>None sold in last 4 years, only 6 prior</t>
  </si>
  <si>
    <t xml:space="preserve">0-2/100.0 Percent Switch Selectable (Calibrated and shipped on the 0-2 percent  range,  4-20mA  Output  scaled  based  upon  switch selection.) </t>
  </si>
  <si>
    <r>
      <t xml:space="preserve">24VDC Input 
</t>
    </r>
    <r>
      <rPr>
        <b/>
        <i/>
        <sz val="8"/>
        <color rgb="FFFF0000"/>
        <rFont val="Calibri"/>
        <family val="2"/>
        <scheme val="minor"/>
      </rPr>
      <t>Includes cord grip strain relief (unless S1 selected under Special below) and internal terminal block for power connection. Powered by 24VDC to be supplied by customer.</t>
    </r>
  </si>
  <si>
    <r>
      <t xml:space="preserve">115VAC Input
</t>
    </r>
    <r>
      <rPr>
        <b/>
        <i/>
        <sz val="8"/>
        <color rgb="FFFF0000"/>
        <rFont val="Calibri"/>
        <family val="2"/>
        <scheme val="minor"/>
      </rPr>
      <t>Includes cord grip strain relief (unless S1 selected under Special below) and internal terminal block for power connection. Powered by 115VAC to be supplied by customer.</t>
    </r>
  </si>
  <si>
    <r>
      <t xml:space="preserve">230VAC Input
</t>
    </r>
    <r>
      <rPr>
        <b/>
        <i/>
        <sz val="8"/>
        <color rgb="FFFF0000"/>
        <rFont val="Calibri"/>
        <family val="2"/>
        <scheme val="minor"/>
      </rPr>
      <t>Includes cordgrip strain relief (unless S1 selected under Special below) and internal terminal block for power connection. Powered by 230VAC to be supplied by customer.</t>
    </r>
  </si>
  <si>
    <t>Universal 90-264VDC Input - PENDING</t>
  </si>
  <si>
    <r>
      <t xml:space="preserve">NEMA 7 Enclosure with flame arrestors 
</t>
    </r>
    <r>
      <rPr>
        <b/>
        <sz val="11"/>
        <color rgb="FFC00000"/>
        <rFont val="Calibri"/>
        <family val="2"/>
        <scheme val="minor"/>
      </rPr>
      <t xml:space="preserve">(sample connectors are 1/4" compression - select standard connectors below)
</t>
    </r>
    <r>
      <rPr>
        <b/>
        <sz val="11"/>
        <color theme="1"/>
        <rFont val="Calibri"/>
        <family val="2"/>
        <scheme val="minor"/>
      </rPr>
      <t>Explosion proof enclosure rated NEMA 7 &amp; 9 for use in areas requiring compliances to Class. I. Div. 1 &amp; 2 Groups B, C, &amp; D; Class II. Div. 1 &amp; 2 Groups E, F &amp; G; and Class. III protection. The enclosure is UL Classified, CAS Certified and FM Class No. 3615 approved.</t>
    </r>
  </si>
  <si>
    <t>, a 24vdc sample pump with barbed fittings on the outlet</t>
  </si>
  <si>
    <t>, a 115vac sample pump with barbed fittings on the outlet</t>
  </si>
  <si>
    <t>, a 230vac sample pump with barbed fittings on the outlet</t>
  </si>
  <si>
    <t>Inlet &amp; Outlet Solenoids</t>
  </si>
  <si>
    <t>*Rounded to the nearest dollar</t>
  </si>
  <si>
    <t xml:space="preserve">Series 2510 Percent Oxygen Transmitter EX™ is an AC or 24VDC powered percent oxygen blind (no display) transmitter with a 4-20 mADC analog output. Rated explosion proof, but not certified.
See below for enclosure configuration.
</t>
  </si>
  <si>
    <r>
      <t>Series 2510 Percent Oxygen Transmitter EX</t>
    </r>
    <r>
      <rPr>
        <sz val="11"/>
        <color theme="1"/>
        <rFont val="Calibri"/>
        <family val="2"/>
      </rPr>
      <t>™</t>
    </r>
    <r>
      <rPr>
        <sz val="11"/>
        <color theme="1"/>
        <rFont val="Calibri"/>
        <family val="2"/>
        <scheme val="minor"/>
      </rPr>
      <t xml:space="preserve"> with no display. </t>
    </r>
  </si>
  <si>
    <r>
      <t xml:space="preserve">24VDC Input 
</t>
    </r>
    <r>
      <rPr>
        <b/>
        <i/>
        <sz val="8"/>
        <color rgb="FFFF0000"/>
        <rFont val="Calibri"/>
        <family val="2"/>
        <scheme val="minor"/>
      </rPr>
      <t>Includes internal terminal block for power connection. Powered by 24VDC to be supplied by customer.</t>
    </r>
  </si>
  <si>
    <t xml:space="preserve">Includes internal terminal block for power connection. Powered by 24VDC to be supplied by customer. </t>
  </si>
  <si>
    <r>
      <t xml:space="preserve">115VAC Input
</t>
    </r>
    <r>
      <rPr>
        <b/>
        <i/>
        <sz val="8"/>
        <color rgb="FFFF0000"/>
        <rFont val="Calibri"/>
        <family val="2"/>
        <scheme val="minor"/>
      </rPr>
      <t>Includes internal terminal block for power connection. Powered by 115VAC to be supplied by customer.</t>
    </r>
  </si>
  <si>
    <t xml:space="preserve">Includes internal terminal block for power connection. Powered by 115VAC to be supplied by customer. </t>
  </si>
  <si>
    <r>
      <t xml:space="preserve">230VAC Input
</t>
    </r>
    <r>
      <rPr>
        <b/>
        <i/>
        <sz val="8"/>
        <color rgb="FFFF0000"/>
        <rFont val="Calibri"/>
        <family val="2"/>
        <scheme val="minor"/>
      </rPr>
      <t>Includes internal terminal block for power connection. Powered by 230VAC to be supplied by customer.</t>
    </r>
  </si>
  <si>
    <t xml:space="preserve">Includes internal terminal block for power connection. Powered by 230VAC to be supplied by customer. </t>
  </si>
  <si>
    <t>Standard NEMA 4 without options</t>
  </si>
  <si>
    <t>Sample  Connectors</t>
  </si>
  <si>
    <t xml:space="preserve">1/4" stainless steel compression fittings – output </t>
  </si>
  <si>
    <r>
      <t xml:space="preserve">PR-100 with Needle Valve
</t>
    </r>
    <r>
      <rPr>
        <b/>
        <i/>
        <sz val="8"/>
        <color rgb="FFFF0000"/>
        <rFont val="Calibri"/>
        <family val="2"/>
        <scheme val="minor"/>
      </rPr>
      <t>max pressure input of 100 psig (7.03kg/cm2)</t>
    </r>
  </si>
  <si>
    <r>
      <t xml:space="preserve">PR-250 with Needle Valve
</t>
    </r>
    <r>
      <rPr>
        <b/>
        <i/>
        <sz val="8"/>
        <color rgb="FFFF0000"/>
        <rFont val="Calibri"/>
        <family val="2"/>
        <scheme val="minor"/>
      </rPr>
      <t>max pressure input of 250 psig (17.57 kg/cm2); adjustable outlet pressure range of 0-5 psig (0-0.35 kg/cm2)</t>
    </r>
  </si>
  <si>
    <r>
      <t xml:space="preserve">PR - 3000 with Needle Valve
</t>
    </r>
    <r>
      <rPr>
        <b/>
        <i/>
        <sz val="8"/>
        <color rgb="FFFF0000"/>
        <rFont val="Calibri"/>
        <family val="2"/>
        <scheme val="minor"/>
      </rPr>
      <t>max pressrue input 3,000 psig (211 kg/ cm2); adjustable outlet  pressure  range of  O-5  psig  (0-0.35  kg/cm2)</t>
    </r>
  </si>
  <si>
    <t>Needle Valve Only (NV-SS-2C-2C)</t>
  </si>
  <si>
    <t>Series 2520 Portable Percent Oxygen Analyzer is a light-weight, easy-to-use analyzer in a polycarbonate enclosure, that is equipped with liquid crystal display, built-in NICAD batteries that provide in excess of 48 hours of continued operation (12 hours with pump). 
See below for enclosure configuration.</t>
  </si>
  <si>
    <t xml:space="preserve">Series 2520 Portable Percent Oxygen Analyzer is equipped with liquid crystal display, built-in NICAD batteries that provide in excess of 48 hours of continued operation (12 hours with pump). </t>
  </si>
  <si>
    <t>Dimensions and Weight:  5.8 in. (147.3 mm) Height, 6.7 in. (170.2 mm) Width, 3.4 in. (86.4 mm) Depth. Weight 4.0 lbs (1.81 kg) Note: All dimensions and weights are without optional equipment.</t>
  </si>
  <si>
    <t>0-10  Percent  (Displays  0-19.99,  calibrated  in  the  0-10  percent range)</t>
  </si>
  <si>
    <t xml:space="preserve">Measuring range is "C" 0-10 Percent (Displays  0-19.99, calibrated in the 0-10 percent range). </t>
  </si>
  <si>
    <t xml:space="preserve">0-20  Percent  (Displays  0-19.99,  calibrated  in  the  0-20  percent range) </t>
  </si>
  <si>
    <t xml:space="preserve">Measuring range is "G" 0-20 Percent (Displays 0-19.99, calibrated in the 0-20 percent range). </t>
  </si>
  <si>
    <t>None sold ever, created during transition</t>
  </si>
  <si>
    <t>0-25  Percent  (Displays  0-100.0,  calibrated  in  the  0-25  percent range)</t>
  </si>
  <si>
    <t xml:space="preserve">Measuring range is "D" 0-25 Percent (Displays 0-100.0, calibrated in the 0-25 percent range). </t>
  </si>
  <si>
    <t xml:space="preserve">0-50  Percent  (Displays  0-100.0,  calibrated  in  the  0-50  percent range) </t>
  </si>
  <si>
    <t>Measuring range is "E" 0-50 Percent (Displays 0-100.0, calibrated in the  0-50  percent range).</t>
  </si>
  <si>
    <t>None sold in last 4 years, only 4 previously</t>
  </si>
  <si>
    <t>0-100 Percent (Displays 0-100.0, calibrated in the 0-100 percent range)</t>
  </si>
  <si>
    <t xml:space="preserve">Measuring range is "F" 0-100 Percent (Displays 0-100.0, calibrated in the 0-100 percent range). </t>
  </si>
  <si>
    <t>0-2 Percent (Displays 0-19.99, calibrated in the 0-2 percent range)</t>
  </si>
  <si>
    <t>Measuring range is "A" 0-2 Percent (Displays 0-19.99, calibrated in the 0-2 percent range)</t>
  </si>
  <si>
    <t>only 1 sold in 1998 and it was actually 0-1%</t>
  </si>
  <si>
    <t>0-5  Percent  (Displays  0-19.99,  calibrated  in  the  0-5  percent range)</t>
  </si>
  <si>
    <t xml:space="preserve">Measuring range is "B" 0-5 Percent (Displays 0-19.99, calibrated in the 0-5 percent range). </t>
  </si>
  <si>
    <t>Built-in NICAD batteries, and a universal AC adapter</t>
  </si>
  <si>
    <t xml:space="preserve">Includes a universal AC adapter that provides the ability to recharge the NICAD batteries even while powering the analyzer from the adapter. </t>
  </si>
  <si>
    <t>Standard durable polycarbonate enclosure with carry handle rated NEMA 1
Sampling and electrical connections mounted on the rear and sides of the  enclosure.</t>
  </si>
  <si>
    <t xml:space="preserve">Features a general purpose durable polycarbonate portable enclosure with sampling and electrical connections mounted on the rear and sides. </t>
  </si>
  <si>
    <t>12VDC (CAT-PMP-12) with barbed fittings</t>
  </si>
  <si>
    <t>, a 12vdc sample pump with barbed fittings on the outlet</t>
  </si>
  <si>
    <t xml:space="preserve">No analog outputs. </t>
  </si>
  <si>
    <t>*Rounded to nearest dollar</t>
  </si>
  <si>
    <t>Series 3000 Trace Oxygen Analyzer with three alarm relays, instrument status alarm relay, digital display, audible alarm, visual alarm indicators, manual sensor isolation valves, 4-20 mADC and 0-2 VDC analog outputs.
See below for enclosure configurations.</t>
  </si>
  <si>
    <t xml:space="preserve">Series 3000 Trace Oxygen Analyzer with three alarm relays, instrument status alarm relay, digital display, audible alarm, visual alarm indicators, and two manual sensor isolation valves. </t>
  </si>
  <si>
    <t>Dimensions and Weight: 9.45 in. (240.5mm) height, 6.50 in. (165.1mm) width,  6.20 in. (157.5mm) depth. Weight 7.2 lbs. Note: all dimensions and weights are without optional equipment for BTP without handle.</t>
  </si>
  <si>
    <t xml:space="preserve">Auto Multi-range 0-10/100/1,000 PPM (Recommended replacement for single range B, C, D, E) </t>
  </si>
  <si>
    <t>Measuring range is "G" Auto Multi-range 0-10/100/1,000 PPM.</t>
  </si>
  <si>
    <t xml:space="preserve">Auto Multi-range 0-50/500/5,000 PPM (Recommended replacement for single range A, D) </t>
  </si>
  <si>
    <t>Measuring range is "F" Auto Multi-range 0-50/500/5,000 PPM.</t>
  </si>
  <si>
    <t>Y</t>
  </si>
  <si>
    <t>Auto Multi-range 0-100/1,000/10,000 PPM (Recommended replacement for single range B, C, Z)</t>
  </si>
  <si>
    <t>Measuring range is "Y" Auto Multi-range 0-100/1,000/10,000 PPM.</t>
  </si>
  <si>
    <t>I</t>
  </si>
  <si>
    <t xml:space="preserve">Auto Multi-range 0-1/10/100 PPM </t>
  </si>
  <si>
    <t>Measuring range is "I"Auto Multi-range 0-1/10/100 PPM.</t>
  </si>
  <si>
    <t>Measuring range is "H" Auto Multi-range 0-5/50/500 PPM.</t>
  </si>
  <si>
    <t>Single Range 0-10 PPM (Recommend G)</t>
  </si>
  <si>
    <t>Measuring range is "E" Single Range 0-10 PPM.</t>
  </si>
  <si>
    <t>Only 3 sold ever, only 1 in last 4 years</t>
  </si>
  <si>
    <t>Single Range 0-50 PPM (Recommend F or G)</t>
  </si>
  <si>
    <t>Measuring range is "D" Single Range 0-50 PPM.</t>
  </si>
  <si>
    <t>17, None sold in last 4 years</t>
  </si>
  <si>
    <t xml:space="preserve">Single Range 0-100 PPM (Recommend G or Y) </t>
  </si>
  <si>
    <t>Measuring range is "C" Single Range 0-100 PPM.</t>
  </si>
  <si>
    <t>8, None sold in last 4 years</t>
  </si>
  <si>
    <t>Single Range 0-1,000 PPM (Recommend G or Y)</t>
  </si>
  <si>
    <t>Measuring range is "B" Single Range 0-1,000 PPM.</t>
  </si>
  <si>
    <t>26,None sold in last 4 years</t>
  </si>
  <si>
    <t>Single Range 0-5,000 PPM (Recommend F or Y)</t>
  </si>
  <si>
    <t xml:space="preserve">Measuring range is "A" Single Range 0-5,000 PPM. </t>
  </si>
  <si>
    <t>25, None sold in last 4 years</t>
  </si>
  <si>
    <t>Z</t>
  </si>
  <si>
    <r>
      <t>Single Range 0-10,000 PPM (Recommend Y)</t>
    </r>
    <r>
      <rPr>
        <b/>
        <sz val="11"/>
        <color rgb="FFFF0000"/>
        <rFont val="Calibri"/>
        <family val="2"/>
        <scheme val="minor"/>
      </rPr>
      <t xml:space="preserve"> </t>
    </r>
  </si>
  <si>
    <t>Measuring range is "Z" Single Range 0-10,000 PPM.</t>
  </si>
  <si>
    <t>56 sold previously, only 1 in last 4 years</t>
  </si>
  <si>
    <t>Features a general purpose polycarbonate benchtop portable enclosure with carry handle with sampling and electrical connections mounted on the rear of the enclosure.</t>
  </si>
  <si>
    <t>Features a general purpose polycarbonate wall mount enclosure with sampling and electrical connections mounted on the sides or bottom of the enclosure.</t>
  </si>
  <si>
    <t>Features a general purpose polycarbonate panel mount enclosure including aluminum panel mount hardware with sampling and electrical connections mounted on the rear of the enclosure.</t>
  </si>
  <si>
    <t>EXX</t>
  </si>
  <si>
    <t xml:space="preserve">Explosion  Proof  (Electronics and Sensor in One enclosure) </t>
  </si>
  <si>
    <t xml:space="preserve">Features the electronics and sensor mounted in a NEMA 7 enclosure which is Class. I. Div. 1&amp;2 Groups B,C &amp;D; Class. II. Div. 1&amp;2 Groups E,F &amp; G; Class. III compliant. </t>
  </si>
  <si>
    <r>
      <t xml:space="preserve">Panel Mount Remote - General Purpose
</t>
    </r>
    <r>
      <rPr>
        <b/>
        <i/>
        <sz val="8"/>
        <color rgb="FFFF0000"/>
        <rFont val="Calibri"/>
        <family val="2"/>
        <scheme val="minor"/>
      </rPr>
      <t>Same as PNL except sensor is mounted in a separate NEMA 4X (IP 66) polycarbonate enclosure. 10 feet of interconnecting cable is provided. Sampling and electrical connections mounted on the sides and bottom. Additional cabling, up to a max of 1,000 ft is available (PN: CAT-3-RCBL-ADD - See Parts)</t>
    </r>
  </si>
  <si>
    <t>24VDC Solenoids - Pair (CAT-3-SOL-E-24)</t>
  </si>
  <si>
    <t xml:space="preserve">Also includes two 24vdc solenoid valves for quick gas exchanges wired, along with any sample pump if so equipped, to an internally mounted terminal strip to provide user with the ability to wire an external ON/OFF switch (supplied by user). </t>
  </si>
  <si>
    <t>Standard (CAT-3SEN)</t>
  </si>
  <si>
    <t>Equipped with our standard trace electrochemical sensor (CAT-3SEN).</t>
  </si>
  <si>
    <r>
      <t xml:space="preserve">CO2 Resistant (CAT-3SEN-CO2)
</t>
    </r>
    <r>
      <rPr>
        <i/>
        <sz val="8"/>
        <color rgb="FFFF0000"/>
        <rFont val="Calibri"/>
        <family val="2"/>
        <scheme val="minor"/>
      </rPr>
      <t>For gas samples containing up to 100% CO2</t>
    </r>
  </si>
  <si>
    <t>Equipped with our trace CO2 resistant(CAT-3SEN-CO2) electrochemical sensor.</t>
  </si>
  <si>
    <t>BB</t>
  </si>
  <si>
    <r>
      <t xml:space="preserve">Block &amp; Bleed Sample / Sensor-Isolation  System.  
</t>
    </r>
    <r>
      <rPr>
        <b/>
        <i/>
        <sz val="8"/>
        <color rgb="FFFF0000"/>
        <rFont val="Calibri"/>
        <family val="2"/>
        <scheme val="minor"/>
      </rPr>
      <t>Used to "BLEED" (purge) the sample line, while the sensor is isolated, before switching to "SAMPLE".</t>
    </r>
  </si>
  <si>
    <t xml:space="preserve">Also includes block &amp; bleed by-pass sample system. </t>
  </si>
  <si>
    <t xml:space="preserve">Also features larger liquidtight Type B conduit or non-metalic tubing strain relief(s) 3/8" (TPS style) instead of the standard cordgrip strain relief(s). </t>
  </si>
  <si>
    <t xml:space="preserve"> Domestic List Price - Extended</t>
  </si>
  <si>
    <t>Series 3500 Trace Oxygen Transmitter is a true loop powered (14-32 VDC) trace oxygen blind (no display) transmitter with manual sensor isolation valves and a 4-20 mADC analog output.
See below for enclosure configuration.</t>
  </si>
  <si>
    <t xml:space="preserve">Series 3500 Loop Powered Trace Oxygen Transmitter is equipped with two manual sensor isolation valves and no display. </t>
  </si>
  <si>
    <t>Warranty: 2-year electronics and 1-year sensor – CE Certified</t>
  </si>
  <si>
    <t>Dimensions and Weight: 7.3 in. (165.1 mm) height, 7.0 in. (177.8177.8 mm) width, 3.9 in. (99.06 mm) depth. Weight 3.6 lbs. Note: all dimensions and weights are without optional equipment.</t>
  </si>
  <si>
    <t>0-19,999 PPM</t>
  </si>
  <si>
    <t xml:space="preserve">Measuring range is "H" 0-19,999 PPM. </t>
  </si>
  <si>
    <t xml:space="preserve">0-5,000 PPM </t>
  </si>
  <si>
    <t xml:space="preserve">Measuring range is "F" 0-5,000 PPM. </t>
  </si>
  <si>
    <t>0-1,000 PPM</t>
  </si>
  <si>
    <t xml:space="preserve">Measuring range is "E" 0-1,000 PPM. </t>
  </si>
  <si>
    <t>0-500 PPM</t>
  </si>
  <si>
    <t xml:space="preserve">Measuring range is "D" 0-500 PPM. </t>
  </si>
  <si>
    <t>0-199.9 PPM (Recommend for B below)</t>
  </si>
  <si>
    <t xml:space="preserve">Measuring range is "I" 0-199.9 PPM. </t>
  </si>
  <si>
    <t>None ever sold, created during transition</t>
  </si>
  <si>
    <t>J</t>
  </si>
  <si>
    <t xml:space="preserve">0-19.9 PPM (Recommend for A below) </t>
  </si>
  <si>
    <t xml:space="preserve">Measuring range is "J" 0-19.9 PPM. </t>
  </si>
  <si>
    <t xml:space="preserve">0-10 PPM (Recommend C) </t>
  </si>
  <si>
    <t xml:space="preserve">Measuring range is "A" 0-10 PPM. </t>
  </si>
  <si>
    <t xml:space="preserve">0-50 PPM (Recommend C) </t>
  </si>
  <si>
    <t xml:space="preserve">Measuring range is "B" 0-50 PPM. </t>
  </si>
  <si>
    <t>0-100 PPM</t>
  </si>
  <si>
    <t xml:space="preserve">Measuring range is "C" 0-100 PPM. </t>
  </si>
  <si>
    <t>0-10,000 PPM</t>
  </si>
  <si>
    <t xml:space="preserve">Measuring range is "G" 0-10,000 PPM. </t>
  </si>
  <si>
    <r>
      <t xml:space="preserve">Loop Powered  Input
</t>
    </r>
    <r>
      <rPr>
        <b/>
        <i/>
        <sz val="8"/>
        <color rgb="FFFF0000"/>
        <rFont val="Calibri"/>
        <family val="2"/>
        <scheme val="minor"/>
      </rPr>
      <t>Includes cordgrip strain relief (unless S1 selected under Special) and internal terminal block for loop connection (14-32vdc - provided by user)</t>
    </r>
  </si>
  <si>
    <r>
      <t xml:space="preserve">NEMA 7 Enclosure with flame arrestors 
</t>
    </r>
    <r>
      <rPr>
        <b/>
        <sz val="9"/>
        <color rgb="FFFF0000"/>
        <rFont val="Calibri"/>
        <family val="2"/>
        <scheme val="minor"/>
      </rPr>
      <t>(sample connectors are 1/4" compression - on inlet and outlet)</t>
    </r>
    <r>
      <rPr>
        <b/>
        <sz val="11"/>
        <color theme="1"/>
        <rFont val="Calibri"/>
        <family val="2"/>
        <scheme val="minor"/>
      </rPr>
      <t xml:space="preserve">
Explosion proof enclosure rated NEMA 7 for use in areas requiring compliances to Class. I. Div. 1 &amp; 2 Groups B, C, &amp; D; Class II. Div. 1 &amp; 2 Groups E, F &amp; G; and Class. III protection. The enclosure is UL Classified, CAS Certified and FM Class No. 3615 approved.</t>
    </r>
  </si>
  <si>
    <t xml:space="preserve">Features an explosion proof enclosure rated NEMA 7 for use in areas requiring compliances to Class. I. Div. 1 &amp; 2 Groups B, C, &amp; D; Class II. Div. 1 &amp; 2 Groups E, F &amp; G; and Class. III protection. The enclosure is UL Classified, CAS Certified and FM Class No. 3615 approved. Includes flame arrestors, a conduit seal wye fitting with can of sealing compound and fiber. </t>
  </si>
  <si>
    <r>
      <t xml:space="preserve">Standard  - 1/4" stainless steel compression gas connection on inlet and outlet
</t>
    </r>
    <r>
      <rPr>
        <b/>
        <i/>
        <sz val="8"/>
        <color rgb="FFFF0000"/>
        <rFont val="Calibri"/>
        <family val="2"/>
        <scheme val="minor"/>
      </rPr>
      <t>(Outlet fitting with flowmeter selection will be 1/4" quick connect)</t>
    </r>
  </si>
  <si>
    <t xml:space="preserve">Equipped with our standard trace electrochemical sensor (CAT-3SEN). </t>
  </si>
  <si>
    <t xml:space="preserve">Equipped with our trace CO2 resistant(CAT-3SEN-CO2) electrochemical sensor. </t>
  </si>
  <si>
    <t>1/4" SS Compression Input</t>
  </si>
  <si>
    <t>HD</t>
  </si>
  <si>
    <t>Heavy Duty 4" Blue Filter with 1/4" Compression Input</t>
  </si>
  <si>
    <t>; includes heavy duty 4" blue filter with 1/4" compression fitting on the sample inlet</t>
  </si>
  <si>
    <t>1/4" Quick Connect Input</t>
  </si>
  <si>
    <t>; quick connect fitting on sample inlet</t>
  </si>
  <si>
    <t>Strain Relief 3/8" non-metallic liquidtight Type B conduit or non-metalic tubing (TPS style) instead of Standard Heyco liquidtight Cordgrip Pigtail</t>
  </si>
  <si>
    <t>Total Current Domestic List Price *</t>
  </si>
  <si>
    <t>Series 3500 Trace Oxygen Transmitter EX™ is a true loop powered (14-32 VDC) trace oxygen blind (no display) transmitter with manual sensor isolation valves and a 4-20 mADC analog output. Rated explosion proof, but not certified.
See below for enclosure configuration.</t>
  </si>
  <si>
    <t xml:space="preserve">Series 3500 EX™ Loop Powered Trace Oxygen Transmitter is equipped with two manual sensor isolation valves and no display. </t>
  </si>
  <si>
    <t>Dimensions and Weight: 8.1 in. (205.74 mm) height, 17.5 in. (444.5 mm) width, 5.8 in. (147.32 mm) depth. Weight approx. 17 lbs. Note: all dimensions and weights are without optional equipment.</t>
  </si>
  <si>
    <r>
      <t xml:space="preserve">Larger Strain Reliefs 3/8" non-metallic conduit TPS style
</t>
    </r>
    <r>
      <rPr>
        <b/>
        <sz val="9"/>
        <color rgb="FFFF0000"/>
        <rFont val="Calibri"/>
        <family val="2"/>
        <scheme val="minor"/>
      </rPr>
      <t>(Choose only if you don't want the standard cordgrip strain reliefs)</t>
    </r>
  </si>
  <si>
    <t>; larger conduit strain reliefs 3/8" TPS style</t>
  </si>
  <si>
    <t>Series 3510 Trace Oxygen Transmitter is an AC or 24VDC powered trace oxygen blind (no display) transmitter with manual sensor isolation valves and a 4-20 mADC analog output.
See below for enclosure configuration.</t>
  </si>
  <si>
    <t xml:space="preserve">Series 3510 Trace Oxygen Transmitter is equipped with two manual sensor isolation valves and no display. </t>
  </si>
  <si>
    <t>Dimensions and Weight: 7.3 in. (165.1 mm) height, 7.0 in. (177.8177.8 mm) width, 3.9 in. (99.06 mm) depth. Weight 4.6 lbs. Note: all dimensions and weights are without optional equipment.</t>
  </si>
  <si>
    <t>0-5,000 PPM</t>
  </si>
  <si>
    <t xml:space="preserve">0-1,000 ppm </t>
  </si>
  <si>
    <t xml:space="preserve">0-199.9 PPM (Recommend for B below) </t>
  </si>
  <si>
    <t>0-19.9 PPM (Recommend for A below)</t>
  </si>
  <si>
    <t>0-50 PPM (Recommend C)</t>
  </si>
  <si>
    <t xml:space="preserve">Features a standard polycarbonate (NEMA 4 without options) enclosure. </t>
  </si>
  <si>
    <r>
      <t xml:space="preserve">Standard  - 1/4" stainless steel compression gas connection on inlet and outlet
</t>
    </r>
    <r>
      <rPr>
        <b/>
        <i/>
        <sz val="8"/>
        <color rgb="FFFF0000"/>
        <rFont val="Calibri"/>
        <family val="2"/>
        <scheme val="minor"/>
      </rPr>
      <t>(Outlet fittings will change based upon flowmeter and/or pump selection)</t>
    </r>
  </si>
  <si>
    <r>
      <t xml:space="preserve">High Capacity Particulate (SS-4TF-2) 
</t>
    </r>
    <r>
      <rPr>
        <b/>
        <i/>
        <sz val="8"/>
        <color rgb="FFFF0000"/>
        <rFont val="Calibri"/>
        <family val="2"/>
        <scheme val="minor"/>
      </rPr>
      <t>Recommended when particles are &gt;5 microns</t>
    </r>
  </si>
  <si>
    <r>
      <t xml:space="preserve">Coalescing Filter (AFM20) 
</t>
    </r>
    <r>
      <rPr>
        <b/>
        <sz val="8"/>
        <color rgb="FFFF0000"/>
        <rFont val="Calibri"/>
        <family val="2"/>
        <scheme val="minor"/>
      </rPr>
      <t>Recommended with samples containing a very light mist and particles &gt; 30 microns</t>
    </r>
  </si>
  <si>
    <t>Also includes two 24vdc solenoid valves for quick gas exchanges wired, along with any sample pump if so equipped, to an internally mounted terminal strip to provide user with the ability to wire an external ON/OFF switch (supplied by user).</t>
  </si>
  <si>
    <t>Also includes two 115vac solenoid valves for quick gas exchanges wired, along with any sample pump if so equipped, to an internally mounted terminal strip to provide user with the ability to wire an external ON/OFF switch (supplied by user).</t>
  </si>
  <si>
    <t>Also includes two 230vac solenoid valves for quick gas exchanges wired, along with any sample pump if so equipped, to an internally mounted terminal strip to provide user with the ability to wire an external ON/OFF switch (supplied by user).</t>
  </si>
  <si>
    <t>Strain Reliefs 3/8" non-metallic liquidtight Type B conduit or non-metalic tubing (TPS style) instead of Standard Heyco liquidtight Cordgrips Pigtail</t>
  </si>
  <si>
    <t>NP</t>
  </si>
  <si>
    <t>Narrow Profile Plumbing - Legacy Configuration for previous customers only</t>
  </si>
  <si>
    <t>Also features a narrow profile plumbing configuration (not TPS).</t>
  </si>
  <si>
    <t>Lead Time In Weeks
1/13/2023</t>
  </si>
  <si>
    <t>Series 3510 Trace Oxygen Transmitter EX™ is an AC or 24VDC powered trace oxygen blind (no display) transmitter. Equipped with manual sensor isolation valves and a 4-20 mADC analog output. Rated explosion proof, but not certified.
See below for enclosure configuration.</t>
  </si>
  <si>
    <r>
      <t>Series 3510 Trace Oxygen Transmitter EX</t>
    </r>
    <r>
      <rPr>
        <sz val="11"/>
        <color theme="1"/>
        <rFont val="Calibri"/>
        <family val="2"/>
      </rPr>
      <t>™</t>
    </r>
    <r>
      <rPr>
        <sz val="11"/>
        <color theme="1"/>
        <rFont val="Calibri"/>
        <family val="2"/>
        <scheme val="minor"/>
      </rPr>
      <t xml:space="preserve"> is equipped with two manual sensor isolation valves and no display. </t>
    </r>
  </si>
  <si>
    <t xml:space="preserve">Warranty: 2-year electronics and 1-year sensor </t>
  </si>
  <si>
    <r>
      <t xml:space="preserve">24VDC Input 
</t>
    </r>
    <r>
      <rPr>
        <b/>
        <i/>
        <sz val="8"/>
        <color rgb="FFFF0000"/>
        <rFont val="Calibri"/>
        <family val="2"/>
        <scheme val="minor"/>
      </rPr>
      <t>Includes  internal terminal block for power connection. Powered by 24VDC to be supplied by customer.</t>
    </r>
  </si>
  <si>
    <r>
      <t xml:space="preserve">115VAC Input
</t>
    </r>
    <r>
      <rPr>
        <b/>
        <i/>
        <sz val="8"/>
        <color rgb="FFFF0000"/>
        <rFont val="Calibri"/>
        <family val="2"/>
        <scheme val="minor"/>
      </rPr>
      <t>Includes internal terminal block for power connection. Powered by 115VAC to be supplied by customer</t>
    </r>
    <r>
      <rPr>
        <b/>
        <sz val="8"/>
        <color rgb="FFFF0000"/>
        <rFont val="Calibri"/>
        <family val="2"/>
        <scheme val="minor"/>
      </rPr>
      <t>.</t>
    </r>
  </si>
  <si>
    <r>
      <t xml:space="preserve">230VAC Input
</t>
    </r>
    <r>
      <rPr>
        <b/>
        <i/>
        <sz val="8"/>
        <color rgb="FFFF0000"/>
        <rFont val="Calibri"/>
        <family val="2"/>
        <scheme val="minor"/>
      </rPr>
      <t>Includes internal terminal block for power connection. Powered by 230VAC to be supplied by customer</t>
    </r>
    <r>
      <rPr>
        <b/>
        <sz val="8"/>
        <color rgb="FFFF0000"/>
        <rFont val="Calibri"/>
        <family val="2"/>
        <scheme val="minor"/>
      </rPr>
      <t>.</t>
    </r>
  </si>
  <si>
    <t xml:space="preserve">Features a standard NEMA 4 (without options) enclosure. </t>
  </si>
  <si>
    <r>
      <t xml:space="preserve">With Control Valve - Use with Pump, not Regulator
</t>
    </r>
    <r>
      <rPr>
        <b/>
        <i/>
        <sz val="9"/>
        <color rgb="FFFF0000"/>
        <rFont val="Calibri"/>
        <family val="2"/>
        <scheme val="minor"/>
      </rPr>
      <t>1/4" compression fitting on outlet</t>
    </r>
  </si>
  <si>
    <t>, a flowmeter without a control valve and 1/4 inch compression fitting on sample outlet.</t>
  </si>
  <si>
    <t xml:space="preserve">Outlet Pump </t>
  </si>
  <si>
    <t>24VDC (PMP-24) with barbed fittings- Use for 24VDC input or Universal AC</t>
  </si>
  <si>
    <t>; 24vdc sample pump with barbed fittings</t>
  </si>
  <si>
    <t>115VAC (PMP-115) with barbed fittings- Use for 115VAC input</t>
  </si>
  <si>
    <t>; 115vac sample pump with barbed fittings</t>
  </si>
  <si>
    <t>230VAC (PMP-230) with barbed fittings- Use for 230VAC input</t>
  </si>
  <si>
    <t>; 230vac sample pump with barbed fittings</t>
  </si>
  <si>
    <t>24VDC Solenoids - Pair (3-SOL-E-24)  - Use for 24VDC input or Universal AC</t>
  </si>
  <si>
    <t xml:space="preserve">; two 24vdc solenoid valves for quick gas exchanges </t>
  </si>
  <si>
    <t>115VAC Solenoids - Pair (3-SOL-E-115) - Use for 115VAC input</t>
  </si>
  <si>
    <t xml:space="preserve">; two 115VAC solenoid valves for quick gas exchanges </t>
  </si>
  <si>
    <t>230VAC Solenoids - Pair (3-SOL-E-230) - Use for 230VAC input</t>
  </si>
  <si>
    <t xml:space="preserve">; two 230VAC solenoid valves for quick gas exchanges </t>
  </si>
  <si>
    <t>Larger Strain Reliefs 3/8" non-metallic TPS style</t>
  </si>
  <si>
    <t xml:space="preserve">; larger conduit strain reliefs 3/8" TPS style </t>
  </si>
  <si>
    <t>Narrow Profile Plumbing</t>
  </si>
  <si>
    <t>; narrow profile plumbing configuration (not TPS)</t>
  </si>
  <si>
    <t>Lead Time in Weeks
1/13/2022</t>
  </si>
  <si>
    <t>Series 3520 Portable Trace Oxygen Analyzer is a light-weight, easy-to-use analyzer in a polycarbonate enclosure, that is equipped with liquid crystal display, built-in NICAD batteries that provide in excess of 48 hours of continued operation (12 hours with pump) and is equipped with manual sensor isolation valves.</t>
  </si>
  <si>
    <t xml:space="preserve">Series 3520 Portable Trace Oxygen Analyzer is equipped with liquid crystal display, built-in NICAD batteries that provide in excess of 48 hours of continued operation (12 hours with pump). Includes two manual isolation valves. </t>
  </si>
  <si>
    <t>Dimensions and Weight: 6.5 in. (165.1 mm) height, 6.50 in. (165.1mm) width, 7.8 in. (196.9 mm) depth. Weight 4.2 lbs. Note: all dimensions and weights are without optional equipment.</t>
  </si>
  <si>
    <r>
      <t>0-200 PPM (Displays 0-199.9, calibrated in the 0-100 ppm range)</t>
    </r>
    <r>
      <rPr>
        <b/>
        <sz val="11"/>
        <color rgb="FFFF0000"/>
        <rFont val="Calibri"/>
        <family val="2"/>
        <scheme val="minor"/>
      </rPr>
      <t xml:space="preserve"> Replaces "I" 0-100</t>
    </r>
  </si>
  <si>
    <t xml:space="preserve">Measuring range is "C" 0-200 PPM (Displays 0-199.9, calibrated in the 0-100 ppm range). </t>
  </si>
  <si>
    <t>Changed calibration to 0-100 ppm to match old "C" configuration; fix "C" units in Epicor</t>
  </si>
  <si>
    <t>0-100 PPM (Displays 0-199.9, calibrated in the 0-100 ppm range)</t>
  </si>
  <si>
    <t xml:space="preserve">Measuring range is "I" 0-100 PPM (Displays 0-199.9, calibrated in the 0-100 ppm range). </t>
  </si>
  <si>
    <t>Sell "C", prior to transition this was "C", point existing epicor "I" to "C"</t>
  </si>
  <si>
    <t>0-500 PPM (Displays 0-19,999, calibrated in the 0-500 ppm range)</t>
  </si>
  <si>
    <t xml:space="preserve">Measuring range is "D" 0-500 PPM (Displays 0-19,999, calibrated in the 0-500 ppm range). </t>
  </si>
  <si>
    <t xml:space="preserve">0-1,000 PPM (Displays 0-19,999, calibrated in the 0-1,000 ppm range) </t>
  </si>
  <si>
    <t xml:space="preserve">Measuring range is "E" 0-1,000 PPM (Displays 0-19,999, calibrated in the 0-1,000 ppm range). </t>
  </si>
  <si>
    <t xml:space="preserve">0-5,000 PPM (Displays 0-19,999, calibrated in the 0-5,000 ppm range) </t>
  </si>
  <si>
    <t xml:space="preserve">Measuring range is "F" 0-5,000 PPM (Displays 0-19,999, calibrated in the 0-5,000 ppm range). </t>
  </si>
  <si>
    <t xml:space="preserve">0-10,000 PPM (Displays 0-19,999, calibrated in the 0-10,000 ppm range) </t>
  </si>
  <si>
    <t xml:space="preserve">Measuring range is "G" 0-10,000 PPM (Displays 0-19,999, calibrated in the 0-10,000 ppm range). </t>
  </si>
  <si>
    <t xml:space="preserve">0-20,000 PPM (Displays 0-19,999, calibrated in the 0-20,000 ppm range) </t>
  </si>
  <si>
    <t xml:space="preserve">Measuring range is "H" 0-20,000 PPM (Displays 0-19,999, calibrated in the 0-20,000 ppm range). </t>
  </si>
  <si>
    <t>0-10 PPM (Displays 0-199.9, calibrated in the 0-10 ppm range)</t>
  </si>
  <si>
    <t xml:space="preserve">Measuring range is "A" 0-10 PPM (Displays 0-199.9, calibrated in the 0-10 ppm range). </t>
  </si>
  <si>
    <t>0-50 PPM (Displays 0-199.9, calibrated in the 0-50 ppm range)</t>
  </si>
  <si>
    <t xml:space="preserve">Measuring range is "B" 0-50 PPM (Displays 0-199.9, calibrated in the 0-50 ppm range). </t>
  </si>
  <si>
    <t>Standard Enclosure made from durable polycarbonate which is rated for NEMA 1</t>
  </si>
  <si>
    <t xml:space="preserve"> Features a standard durable polycarbonate enclosure rated for NEMA1. </t>
  </si>
  <si>
    <t xml:space="preserve">       The sample gas used with the ZRO2000 must not contain any hydrocarbon vapors, hydrogen, carbon monoxide, or other reducing gases. Do NOT use with sample gases that require filtration.</t>
  </si>
  <si>
    <t>CAT-ZR02</t>
  </si>
  <si>
    <r>
      <t xml:space="preserve">Series Zr02000 Fast Response Analyzer - ZrO2000 has a measuring range of 0.1 PPM to 100%. The non- depleting sensor used in the Series ZrO2000 Fast Response Oxygen Analyzer is a zirconium type that exhibits fast response times. Input voltage 90-264 VAC, 50 to 60Hz. Two scalable analog outputs are provided, 4-20 mADC and 0-20 mADC. Included is an easy to read, six-digit LCD as well as two (2) SPDT Form C contacts rated 10A @30VDC/114/240 VAC. Warranty: 2-year electronics and 1-year sensor. </t>
    </r>
    <r>
      <rPr>
        <b/>
        <sz val="11"/>
        <color rgb="FFFF0000"/>
        <rFont val="Calibri"/>
        <family val="2"/>
      </rPr>
      <t>Note: Due to supply chain issues backlit option is not available</t>
    </r>
  </si>
  <si>
    <t>6 Weeks</t>
  </si>
  <si>
    <t>13 inches (330 mm) - length,  10.71 inches (272 mm) - width, 6.3 inches (160 mm) – height. Note: All dimensions are without optional equipment. Add 3 inches in length for the pump. Weight 10.4 lbs (4.72 kg) with sample pump. Note: All dimensions and weights are without optional equipment.</t>
  </si>
  <si>
    <t>CAT-ZRO2-PMP</t>
  </si>
  <si>
    <r>
      <t xml:space="preserve">Series Zr02000 Fast Response Analyzer - ZrO2000 has a measuring range of 0.1 PPM to 100%. The non- depleting sensor used in the Series ZrO2000 Fast Response Oxygen Analyzer is a zirconium type that exhibits fast response times. Input voltage 90-264 VAC, 50 to 60Hz. Two scalable analog outputs are provided, 4-20 mADC and 0-20 mADC. Included is an easy to read, six-digit LCD as well as two (2) SPDT Form C contacts rated 10A @30VDC/114/240 VAC. Includes a factory installed sample pump system mounted on the rear of the instrument for applications when sample pressure is at atmospheric pressure (not to be used when under vacuum). Warranty: 2-year electronics and 1-year sensor. </t>
    </r>
    <r>
      <rPr>
        <b/>
        <sz val="11"/>
        <color rgb="FFFF0000"/>
        <rFont val="Calibri"/>
        <family val="2"/>
      </rPr>
      <t>Note: Due to supply chain issues backlit option is not available</t>
    </r>
  </si>
  <si>
    <t>Miscellaneous Options</t>
  </si>
  <si>
    <t>CAT-PR-100</t>
  </si>
  <si>
    <r>
      <rPr>
        <b/>
        <sz val="11"/>
        <rFont val="Calibri"/>
        <family val="2"/>
      </rPr>
      <t>Low Pressure Regulator- for sample pressures less than 100 psig (7 kg/cm2) with stainless steel needle valve. This regulator is not designed for use at higher pressures or for trace oxygen measurements of less than 10 PPM. In such cases, the PR-3000 regulator should be used.</t>
    </r>
  </si>
  <si>
    <t>CAT-PR-3000</t>
  </si>
  <si>
    <r>
      <rPr>
        <b/>
        <sz val="11"/>
        <rFont val="Calibri"/>
        <family val="2"/>
      </rPr>
      <t>High Capacity Stainless Steel Pressure Regulator- for sample pressures of up to 3000 psig (210 kg/cm2) and an adjustable outlet pressure of 0-5 psig. (0-0.35kg/cm2  )  with  stainless  steel  needle  valve.  (Does  not  include pressure gauge.)</t>
    </r>
  </si>
  <si>
    <t>Lead Time</t>
  </si>
  <si>
    <t>USED ON</t>
  </si>
  <si>
    <t>Cables</t>
  </si>
  <si>
    <t>CAT-OXY-SEN-CCBL</t>
  </si>
  <si>
    <t>Coiled sensor able for use with the OXY-SEN Oxygen Monitor 10 feet (`3 meters) maximum.</t>
  </si>
  <si>
    <t>7-14 Days</t>
  </si>
  <si>
    <r>
      <rPr>
        <b/>
        <sz val="9"/>
        <rFont val="Calibri"/>
        <family val="2"/>
      </rPr>
      <t>OXY-SEN, 2000 OD</t>
    </r>
  </si>
  <si>
    <t>CAT-OXY-SEN-SCBL</t>
  </si>
  <si>
    <t>Straight sensor cable for use with the OXY-SEN Oxygen Monitor 10 feet (~3 meters).</t>
  </si>
  <si>
    <r>
      <rPr>
        <b/>
        <sz val="9"/>
        <rFont val="Calibri"/>
        <family val="2"/>
      </rPr>
      <t>OXY-SEN</t>
    </r>
  </si>
  <si>
    <t>CAT-OXY-SEN-SCBL-3</t>
  </si>
  <si>
    <t>Straight sensor cable for use with the OXY-SEN Oxygen Monitor 3 feet (~1 meters).</t>
  </si>
  <si>
    <t>CAT-OXY-SEN-SCBL-6</t>
  </si>
  <si>
    <t>Straight sensor cable for use with the OXY-SEN Oxygen Monitor 6 feet (~2 meters).</t>
  </si>
  <si>
    <t>CAT-OXY-SEN-SCBL-24</t>
  </si>
  <si>
    <t>Straight sensor cable for use with the OXY-SEN Oxygen Monitor 24 feet (~8 meters).</t>
  </si>
  <si>
    <t>CAT-OXY-SEN-SCBL-30</t>
  </si>
  <si>
    <t>Straight sensor cable for use with the OXY-SEN Oxygen Monitor 30 feet (~9 meters).</t>
  </si>
  <si>
    <t>CAT-OXY-SEN-OCBL</t>
  </si>
  <si>
    <t>Ten feet (3 meters) of output cable with mating connector for the OXY-SEN. Connects to the 4-20 mADC output connector(s).</t>
  </si>
  <si>
    <t>CAT-OXY-SEN-OCBL-30</t>
  </si>
  <si>
    <t>Thirty feet (~9 meters) of output cable with mating connector for the OXY-SEN. Connects to the 4-20 mADC output connector(s).</t>
  </si>
  <si>
    <t>CAT-OXY-SEN-PCBL-30</t>
  </si>
  <si>
    <t>Straight 24vdc power cable for use with the OXY-SEN Oxygen Monitor 30 feet (~9 meters).</t>
  </si>
  <si>
    <t>OXY-SEN</t>
  </si>
  <si>
    <t>CAT-1-RCBL</t>
  </si>
  <si>
    <t>Ten feet of interconnecting for use between the Series 1000 remote sensor and electronics enclosures</t>
  </si>
  <si>
    <t>CAT-1-RCBL-ADD</t>
  </si>
  <si>
    <t>Additional Interconnecting cable for use between the Series 1000 remote sensor and electronics enclosures per foot</t>
  </si>
  <si>
    <t>CAT-1-HSCBL</t>
  </si>
  <si>
    <t>Ten feet of interconnecting cable for use between the horn &amp; strobe and the Series 1000 electronics enclosures</t>
  </si>
  <si>
    <t>CAT-1-HSCBL-ADD</t>
  </si>
  <si>
    <t>Additional interconnecting cable for use between the horn &amp; strobe and the Series 1000 electronics enclosures per foot</t>
  </si>
  <si>
    <t>CAT-13-RCBL</t>
  </si>
  <si>
    <t>Replacement Remote Cable for Series 1300 - 10 feet.</t>
  </si>
  <si>
    <t>CAT-13-HSCBL</t>
  </si>
  <si>
    <t>Replacement Horn &amp; Strobe Cable for Series 1300 - 10 feet.</t>
  </si>
  <si>
    <t>CAT-13-HSCBL-ADD</t>
  </si>
  <si>
    <t>Horn &amp; Strobe Cable for Series 1300 - Additional length per foot. Note: The maximum length of cable for each horn and strobe is 1,000 feet if wired in parallel. If multiple horn and strobes are to be wired in series, the maximum cable length is 1,000 feet divided by the number of horn and strobes.</t>
  </si>
  <si>
    <t>CAT-3-RCBL</t>
  </si>
  <si>
    <t>Remote Cable for Series 2000, 3000 - 10 feet.</t>
  </si>
  <si>
    <r>
      <rPr>
        <b/>
        <sz val="9"/>
        <rFont val="Calibri"/>
        <family val="2"/>
      </rPr>
      <t>2000, 3000</t>
    </r>
  </si>
  <si>
    <t>CAT-3-RCBL-ADD</t>
  </si>
  <si>
    <t>Remote Cable for Series 2000, 3000 - Additional length per foot</t>
  </si>
  <si>
    <t>300-0000518</t>
  </si>
  <si>
    <t>Cord, Power - 6', 18G, 3 conductor, SVT, Plug Type: UL, Unshielded, Rated 60-75 Degrees C, Black, Computer Desktop Style</t>
  </si>
  <si>
    <t>3-5 days</t>
  </si>
  <si>
    <t>2000, 3000, ZRO</t>
  </si>
  <si>
    <t>Calibration Accessories</t>
  </si>
  <si>
    <t>CAT-ZEROAIRCAL</t>
  </si>
  <si>
    <t>REPLACED WITH THREE PARTS BELOW
Calibration Fixture with mounting nut,includes tubing for connection from fixture to cylinder of calibration gas. Also includes 17 liter cylinder of gas with concentration of 20.9% oxygen and balance of Nitrogen and regulator. NOTE: Regulations require that the cylinder of gas and regulator be drop shipped to customer. USA ONLY</t>
  </si>
  <si>
    <t>1000, 1300</t>
  </si>
  <si>
    <t>106-0014928</t>
  </si>
  <si>
    <r>
      <t xml:space="preserve">Regulator, Pressure | 0.2 LPM High Pressure Regulator for 17 &amp; 34 Liter Steel Cylinders. For USA ONLY - (Part 1 of 3 to replace CAT-ZEROAIRCAL kit.) </t>
    </r>
    <r>
      <rPr>
        <b/>
        <sz val="11"/>
        <color rgb="FFFF0000"/>
        <rFont val="Calibri"/>
        <family val="2"/>
      </rPr>
      <t>NOTE: Regulations require that this item be drop shipped to the customer.</t>
    </r>
  </si>
  <si>
    <t>7-14 days</t>
  </si>
  <si>
    <t>GAS-0018765</t>
  </si>
  <si>
    <r>
      <t xml:space="preserve">17 liter cylinder of gas with concentration of 20.9% oxygen and balance of Nitrogen. NOTE: Regulations require that the cylinder of gas be drop shipped to the customer. For USA ONLY (Part 2 of 3 to replace CAT-ZEROAIRCAL kit.) </t>
    </r>
    <r>
      <rPr>
        <b/>
        <sz val="11"/>
        <color rgb="FFFF0000"/>
        <rFont val="Calibri"/>
        <family val="2"/>
      </rPr>
      <t>NOTE: Regulations require that this item be drop shipped to the customer.</t>
    </r>
  </si>
  <si>
    <t>CAT-CFN</t>
  </si>
  <si>
    <t>Calibration Fixture includes 5 feet of tubing (Part 3 of 3 to replace CAT-ZEROAIRCAL kit.)</t>
  </si>
  <si>
    <r>
      <rPr>
        <b/>
        <sz val="9"/>
        <rFont val="Calibri"/>
        <family val="2"/>
      </rPr>
      <t>1000, 1300</t>
    </r>
  </si>
  <si>
    <t>Filters</t>
  </si>
  <si>
    <t>CAT-SS-4TF-2</t>
  </si>
  <si>
    <t>Swagelok - High Capacity Sample Filter- 316 stainless steel (SS) body with 316 SS filter element. Recommended when particles are &gt;5 microns. The filter is equipped with 1/4" compression fittings. (Old P/N:295S, 395S)</t>
  </si>
  <si>
    <r>
      <rPr>
        <b/>
        <sz val="9"/>
        <rFont val="Calibri"/>
        <family val="2"/>
      </rPr>
      <t xml:space="preserve">2000, 2500, 2510,
</t>
    </r>
    <r>
      <rPr>
        <b/>
        <sz val="9"/>
        <rFont val="Calibri"/>
        <family val="2"/>
      </rPr>
      <t xml:space="preserve">2520, 3000, 3500,
</t>
    </r>
    <r>
      <rPr>
        <b/>
        <sz val="9"/>
        <rFont val="Calibri"/>
        <family val="2"/>
      </rPr>
      <t>3510, 3520, DO NOT USE FOR ZRO2000</t>
    </r>
  </si>
  <si>
    <t>CAT-AFM20</t>
  </si>
  <si>
    <t>Coalescing Filter-Filter with aluminum housing. Recommended with samples containing a very light mist and particles &gt; 30 microns. (Old P/N: 2CF, 3CF)</t>
  </si>
  <si>
    <r>
      <rPr>
        <b/>
        <sz val="9"/>
        <rFont val="Calibri"/>
        <family val="2"/>
      </rPr>
      <t xml:space="preserve">2000, 2500, 2510,
</t>
    </r>
    <r>
      <rPr>
        <b/>
        <sz val="9"/>
        <rFont val="Calibri"/>
        <family val="2"/>
      </rPr>
      <t xml:space="preserve">2520, 3000, 3500,
</t>
    </r>
    <r>
      <rPr>
        <b/>
        <sz val="9"/>
        <rFont val="Calibri"/>
        <family val="2"/>
      </rPr>
      <t>3510, 3520</t>
    </r>
  </si>
  <si>
    <t>CAT-SS-4TF-2-H</t>
  </si>
  <si>
    <t>Hoke - High Capacity Sample Filter - 316 stainless steel (SS) body with 316 SS filter element. Recommended when particles are &gt;5 microns. The filter is equipped with 1/4" compression fittings. (Old P/N:295S, 395S)</t>
  </si>
  <si>
    <t>CAT-SS-FBX</t>
  </si>
  <si>
    <t>Swagelok - Spare Filter Elements for CAT-SS-4TF-2 (Old P/N: 2FBX, 3FBX)</t>
  </si>
  <si>
    <t>Missing</t>
  </si>
  <si>
    <t>CAT-AFM-FE</t>
  </si>
  <si>
    <t>Spare Filter Elements for the CAT-AFM20 (Old P/N: 2CFE, 3CFE)</t>
  </si>
  <si>
    <t>CAT-SS-FBX-H</t>
  </si>
  <si>
    <t>Hoke - Spare Filter Elements for CAT-SS-4TF-2-H (Old P/N: 2FBX, 3FBX)</t>
  </si>
  <si>
    <t>CAT-CF-AL</t>
  </si>
  <si>
    <t>Replacement filter element for 95A1/4 (Blue) aluminum filter. 300°F (150°C) Max, 'B'=99.99% Gas Filtration at 0.01um, 'Q' Solids and Trace liquids (Low Temp). for use with 95A filter body (Old P/N: 3CF-AL)</t>
  </si>
  <si>
    <t>Flowmeters</t>
  </si>
  <si>
    <t>CAT-FLM-UNIVERSAL</t>
  </si>
  <si>
    <t>The kit includes a 0.1-1.2 LPM flowmeter with NO control valve, (2) ¼” straight quick connect fittings, (2) ¼” right angle (elbow) quick connect fittings and (2) ¼” Swagelok compatible compression fittings. Assembly is required. (Replaces old pn: 2FLM, 3FLM, 9FLM, FLM, FLM-QC-QC, FLM-PNL-QC-QC, FLM-QC-QCE, FLM-2C-QC, FLM-QC-2C, FLM-2C-2C)</t>
  </si>
  <si>
    <t>CAT-FLMC-UNIVERSAL</t>
  </si>
  <si>
    <t>The kit includes a 0.1-1.2 LPM flowmeter with control valve, (2) ¼” straight quick connect fittings, (2) ¼” right angle (elbow) quick connect fittings and (2) ¼” Swagelok compatible compression fittings. Assembly is required. (Replaces old pn: 2FLMC, 3FLMC, 9FLMC, FLMC, FLMC-QC-QC, FLMC-PNL-QC-QC, FLMC-QC-QCE, FLMC-2C-QC, FLMC-QC-2C, FLMC-2C-2C)</t>
  </si>
  <si>
    <t>104-0002091</t>
  </si>
  <si>
    <t>A 0.2-2.5 SCFH flowmeter with control valve without fittings</t>
  </si>
  <si>
    <t>Call factory</t>
  </si>
  <si>
    <t>Power Supplies</t>
  </si>
  <si>
    <t>CAT-13-PS</t>
  </si>
  <si>
    <t>Horn &amp; Strobe auxiliary power supply (Univ. AC to 12V @2.1A)</t>
  </si>
  <si>
    <r>
      <rPr>
        <b/>
        <sz val="9"/>
        <rFont val="Calibri"/>
        <family val="2"/>
      </rPr>
      <t>13-H&amp;S</t>
    </r>
  </si>
  <si>
    <t>CAT-PS-24-23K</t>
  </si>
  <si>
    <t>UL/ETL rated 24VDC AC/DC external power supply for Series 2000, 3000</t>
  </si>
  <si>
    <t>2000, 3000</t>
  </si>
  <si>
    <t>CAT-PS-24-OXY</t>
  </si>
  <si>
    <t>UL/ETL rated 24VDC AC/DC external power supply for OXY-SEN</t>
  </si>
  <si>
    <t>CAT-UACWW-12</t>
  </si>
  <si>
    <t>Power Supply, Desktop, Universal Input (90-264V), 12V @
&gt;= 1A with 2.1 x 5.5 mm Ctr. Pos. for Battery Charger for Series 2520, 3520</t>
  </si>
  <si>
    <r>
      <rPr>
        <b/>
        <sz val="9"/>
        <rFont val="Calibri"/>
        <family val="2"/>
      </rPr>
      <t>2520, 3520</t>
    </r>
  </si>
  <si>
    <t>CAT-1BATSPR</t>
  </si>
  <si>
    <t>Replacement 16 cell battery pack for discontinuted battery backup units for Series 1000</t>
  </si>
  <si>
    <t>CAT-1BATSPRTAN</t>
  </si>
  <si>
    <t>Pair of flat profile replacement 8 cell battery packs for discontinued battery backup units for Series 1000</t>
  </si>
  <si>
    <t>CAT-13-BATT</t>
  </si>
  <si>
    <t>Replacement Battery Pack for Series 1300 battery unit</t>
  </si>
  <si>
    <t>Pressure Regulators</t>
  </si>
  <si>
    <t>Pressure Regulator- Aluminum body with a maximum pressure input of 100 psig (7.03kg/cm2 ), (non-relieving) together with a stainless-steel needle valve. (Old P/N: 2LPRV, 3LPRV, ZR- LPR)</t>
  </si>
  <si>
    <r>
      <rPr>
        <b/>
        <sz val="9"/>
        <rFont val="Calibri"/>
        <family val="2"/>
      </rPr>
      <t xml:space="preserve">2000, 2500, 2510,
</t>
    </r>
    <r>
      <rPr>
        <b/>
        <sz val="9"/>
        <rFont val="Calibri"/>
        <family val="2"/>
      </rPr>
      <t xml:space="preserve">2520, 3000, 3500,
</t>
    </r>
    <r>
      <rPr>
        <b/>
        <sz val="9"/>
        <rFont val="Calibri"/>
        <family val="2"/>
      </rPr>
      <t>3510, 3520, ZRO2000</t>
    </r>
  </si>
  <si>
    <t>CAT-PR-250</t>
  </si>
  <si>
    <t>Pressure Regulator- Aluminum body with a maximum pressure input of 250 psig (17.57 kg/cm2), (non-relieving) and an adjustable outlet pressure range of 0 to 5 psig (0 to 0.35 kg/cm2) together with a stainless-steel needle valve. (Old P/N: 2LPR-250, 3LPR-250, ZR-LPR-250)</t>
  </si>
  <si>
    <t>Pressure Regulator-Stainless steel pressure regulator with a 3,000 psig (211 kg/ cm2) inlet capacity and an adjustable outlet pressure range of 0 to 5 psig (0 to 0.35 kg/cm2), (non-relieving) together with a stainless steel needle valve (does not include indicating gauge) (Old P/N: 2PRR, 3PPR, ZR-PPR)</t>
  </si>
  <si>
    <t>Pumps</t>
  </si>
  <si>
    <t>CAT-PMP-12</t>
  </si>
  <si>
    <t>Sample pump - Identical to the PMP-24 with the exception that the pump is powered from 12VDC. (Old P/N: 2PMP- 12)</t>
  </si>
  <si>
    <r>
      <rPr>
        <b/>
        <sz val="9"/>
        <rFont val="Calibri"/>
        <family val="2"/>
      </rPr>
      <t xml:space="preserve">2520, 3520, 2000
</t>
    </r>
    <r>
      <rPr>
        <b/>
        <sz val="9"/>
        <rFont val="Calibri"/>
        <family val="2"/>
      </rPr>
      <t>w/battery, 3000 w/battery</t>
    </r>
  </si>
  <si>
    <t>CAT-PMP-24</t>
  </si>
  <si>
    <t>Sample Pump-For applications when the sample pressure is from 12 psia (827 mbar) to 14.9 psia (1027 mbar). Maximum sample line limit is 25 feet (7 .6 meters). When mounted to rear of instrument, the overall rating for the analyzer enclosure is general purpose, NEMA 1. Powered from 24 VDC. (Old P/N: 2PMP-24, 3PMP-24, ZR-PMP)</t>
  </si>
  <si>
    <r>
      <rPr>
        <b/>
        <sz val="9"/>
        <rFont val="Calibri"/>
        <family val="2"/>
      </rPr>
      <t xml:space="preserve">2000, 2510, 3000,
</t>
    </r>
    <r>
      <rPr>
        <b/>
        <sz val="9"/>
        <rFont val="Calibri"/>
        <family val="2"/>
      </rPr>
      <t>3510, ZRO2000</t>
    </r>
  </si>
  <si>
    <t>CAT-PMP-24-WR1</t>
  </si>
  <si>
    <t>Replacement 24 VDC Pump Wire ready - 9 inch leads 3 wires in one 4-inch heat shrink (Universal Power Supply Instruments or 24VDC instruments) (Old P/N: 2PMP-24, 3PMP-24, ZR-PMP)</t>
  </si>
  <si>
    <r>
      <rPr>
        <b/>
        <sz val="9"/>
        <rFont val="Calibri"/>
        <family val="2"/>
      </rPr>
      <t xml:space="preserve">2000, 2510, 3000,
</t>
    </r>
    <r>
      <rPr>
        <b/>
        <sz val="9"/>
        <rFont val="Calibri"/>
        <family val="2"/>
      </rPr>
      <t>3510</t>
    </r>
  </si>
  <si>
    <t>CAT-PMP-24-CVP</t>
  </si>
  <si>
    <t>24VDC Pump with integrated flow adjustment (Old P/N: 2PMP-CVP)</t>
  </si>
  <si>
    <t>CAT-PMP-115</t>
  </si>
  <si>
    <t>Replacement Pump - Identical to the PMP-24 with the exception that the pump is powered from 110 VAC, 50-60 Hz. (Old P/N: 2PMP-115, 3PMP-115)</t>
  </si>
  <si>
    <t>CAT-PMP-115-WR1</t>
  </si>
  <si>
    <t>115VAC Pump Wire ready - 9-inch leads with 4-inch heat shrink (For 115VAC Instruments) (Old P/N: 2PMP-115, 3PMP-115)</t>
  </si>
  <si>
    <t>CAT-PMP-220</t>
  </si>
  <si>
    <t>Legacy Replacement Pump- Identical to the PMP-24 with the exception that the pump is powered from 220 VAC, 50 HZ. (Old P/N: 2PMP-220, 3PMP-220)</t>
  </si>
  <si>
    <t>CAT-PMP-220-WR1</t>
  </si>
  <si>
    <t>220VAC Pump Wire ready - 9-inch leads with 4-inch heat shrink (Old P/N: 2PMP-220, 3PMP-220)</t>
  </si>
  <si>
    <t>Sensor Replacements</t>
  </si>
  <si>
    <t>CAT-OXY-SEN-2SN</t>
  </si>
  <si>
    <t>Replacement sensor for the OXY-SEN Percent Oxygen Monitor. Warranty: One year from purchase date.</t>
  </si>
  <si>
    <t>3-5 Days</t>
  </si>
  <si>
    <t>CAT-1SEN</t>
  </si>
  <si>
    <t>Replacement Sensor for the Series 1000 and 1300 Percent Monitors. Warranty: Three years from purchase date.</t>
  </si>
  <si>
    <t>CAT-2SEN</t>
  </si>
  <si>
    <r>
      <rPr>
        <b/>
        <sz val="9"/>
        <rFont val="Calibri"/>
        <family val="2"/>
      </rPr>
      <t xml:space="preserve">2000, 2500, 2510,
</t>
    </r>
    <r>
      <rPr>
        <b/>
        <sz val="9"/>
        <rFont val="Calibri"/>
        <family val="2"/>
      </rPr>
      <t>2520</t>
    </r>
  </si>
  <si>
    <t>CAT-3SEN</t>
  </si>
  <si>
    <t>Replacement Sensor for the Series 3XXX Trace Oxygen Analyzers and Transmitters. Warranty: One year from purchase date.</t>
  </si>
  <si>
    <r>
      <rPr>
        <b/>
        <sz val="9"/>
        <rFont val="Calibri"/>
        <family val="2"/>
      </rPr>
      <t xml:space="preserve">3000, 3500, 3510,
</t>
    </r>
    <r>
      <rPr>
        <b/>
        <sz val="9"/>
        <rFont val="Calibri"/>
        <family val="2"/>
      </rPr>
      <t>3520</t>
    </r>
  </si>
  <si>
    <t>CAT-3SEN-CO2</t>
  </si>
  <si>
    <t>Replacement Sensor for the Series 3XXX Trace Oxygen Analyzers and Transmitters -Carbon Dioxide Resistant. Warranty: One year from purchase date.</t>
  </si>
  <si>
    <t>CAT-ZR-SEN</t>
  </si>
  <si>
    <t>Replacement Sensor for the ZrO2000. Requires factory installation. Warranty: One year from purchase date.</t>
  </si>
  <si>
    <r>
      <rPr>
        <b/>
        <sz val="9"/>
        <rFont val="Calibri"/>
        <family val="2"/>
      </rPr>
      <t>ZRO2000</t>
    </r>
  </si>
  <si>
    <t>Sensor Housings</t>
  </si>
  <si>
    <t>CAT-OXY-SEN-GF-UNIVERSAL</t>
  </si>
  <si>
    <t>SENSOR HOUSING FOR OXY-SEN-2SN KIT with (2) ¼” straight quick connect fittings and (2) ¼” Swagelok compatible compression fittings.
New Part Number: CAT-OXYSEN-GF-UNIVERSAL (Replaces [3] exisiting p/n: OXY-SEN-GF-05, OXY-SEN-GFC, OXY-SEN-GF) REQUIRES ASSEMBLY</t>
  </si>
  <si>
    <t>CAT-3SENHSE</t>
  </si>
  <si>
    <t>Replacement sensor housing for the Series 3000 BTP models includes valves and fittings, no sensor. (Old P/N: 3-SEN-HSE)</t>
  </si>
  <si>
    <t>CAT-3SENHSE-STD</t>
  </si>
  <si>
    <t>Replacement sensor housing for the Series 3000 BTP models includes valves and fittings, with 3SEN sensor.</t>
  </si>
  <si>
    <t>CAT-3SENHSE-CO2</t>
  </si>
  <si>
    <t>Replacement sensor housing for the Series 3000 BTP models includes valves and fittings, with 3SEN- CO2 resistant sensor.</t>
  </si>
  <si>
    <t xml:space="preserve">CAT-3SENHSE-PNL-VCR </t>
  </si>
  <si>
    <t>Replacement sensor housing for the Series 3000 Panel Mount models includes valves and VCR fittings, no sensor.</t>
  </si>
  <si>
    <t>CAT-3SENHSE-PNL-VCR-STD</t>
  </si>
  <si>
    <t>Replacement sensor housing for the Series 3000 Panel Mount models includes valves and VCR fittings, includes standard 3SEN sensor.</t>
  </si>
  <si>
    <t>CAT-3SENHSE-PNL-VCR-CO2</t>
  </si>
  <si>
    <t>Replacement sensor housing for the Series 3000 Panel Mount models includes valves and VCR fittings, includes CO2 resistant 3SEN-CO2 sensor.</t>
  </si>
  <si>
    <t>CAT-3SENHSE-35</t>
  </si>
  <si>
    <t>Replacement sensor housing for the Series 3500/3510 Trace Oxygen Analyzer includes valves and fittings, no sensor.</t>
  </si>
  <si>
    <r>
      <rPr>
        <b/>
        <sz val="9"/>
        <rFont val="Calibri"/>
        <family val="2"/>
      </rPr>
      <t>3500, 3510</t>
    </r>
  </si>
  <si>
    <t>CAT-3SENHSE-35-STD</t>
  </si>
  <si>
    <t>Replacement sensor housing for the Series 3500/3510 Trace Oxygen Analyzer includes valves and fittings, with 3SEN sensor.</t>
  </si>
  <si>
    <t>CAT-3SENHSE-35-CO2</t>
  </si>
  <si>
    <t>Replacement sensor housing for the Series 3500/3510 Trace Oxygen Analyzer includes valves and fittings, with 3SEN-CO2 resistant sensor.</t>
  </si>
  <si>
    <t>3500, 3510</t>
  </si>
  <si>
    <t>CAT-3SENHSE-3520</t>
  </si>
  <si>
    <t>Replacement sensor housing for the Series 3520 includes manual isolation valves and ¼ compression fitting on the inlet and ¼ quick connect elbow on the outlet,  no  sensor included.</t>
  </si>
  <si>
    <t>CAT-3SENHSE-3520-STD</t>
  </si>
  <si>
    <t>Replacement sensor housing for the Series 3520 includes manual isolation valves and ¼ compression fitting on the inlet and ¼ quick connect elbow on the outlet,  with the standard CAT-3SEN sensor included.</t>
  </si>
  <si>
    <t>CAT-3SENHSE-3520-CO2</t>
  </si>
  <si>
    <t>Replacement sensor housing for the Series 3520 includes manual isolation valves and ¼ compression fitting on the inlet and ¼ quick connect elbow on the outlet,  with the CO2 resistance CAT-3SEN-CO2 sensor included.</t>
  </si>
  <si>
    <t>Switches</t>
  </si>
  <si>
    <t>CAT-LOFLO-SW</t>
  </si>
  <si>
    <t xml:space="preserve">Low sample flow switch used to alert users if the sample flow has dropped below 0.1 liters per minute. Comes with quick disconnect fittings. </t>
  </si>
  <si>
    <t>Tubing</t>
  </si>
  <si>
    <t>CAT-TUBE-1</t>
  </si>
  <si>
    <t>Tubing, Polyurethane (Clear) 6.35mm (0.25") OD x 4.23mm (0.166") ID, Thinner wall (0.084") (Old P/N: TIUB07C-XX) Price per foot.</t>
  </si>
  <si>
    <t>CAT-3CC-1</t>
  </si>
  <si>
    <t>Eight-foot length of coiled 1/4 " OD stainless steel tubing for sample cooling loop. Compression fittings are on both ends.</t>
  </si>
  <si>
    <t>CAT-3CC-2</t>
  </si>
  <si>
    <t>Four-foot length of coiled 1/4 " OD stainless steel tubing for sample cooling loop. Compression fitting on one end.</t>
  </si>
  <si>
    <t>CAT-CC5</t>
  </si>
  <si>
    <t>Five-foot length of coiled 1/4 " OD stainless steel tubing for sample cooling loop. Tested sample gas at 99°C in Ambient Environment with flow 0.5 to 1.0 LPM, &lt;1.0 psig with coil output at 27° C</t>
  </si>
  <si>
    <t>CAT-2CC-8</t>
  </si>
  <si>
    <t>Eight-foot length of coiled 1/4" OD copper tubing used to cool the sample from a maximum of 120 degrees C to ambient. Supplied with compression fittings on both ends and one quick connect adapter.</t>
  </si>
  <si>
    <t>Valves</t>
  </si>
  <si>
    <t>CAT-NV-SS-2C-2C</t>
  </si>
  <si>
    <t>Stainless Steel Flow Control Needle (Old P/N: 2FLV, 3FLV, ZR-FLV)</t>
  </si>
  <si>
    <t>CAT-3-SOL-E-24</t>
  </si>
  <si>
    <t>Pair of 24VDC Valves that together with a PLC or other device can be programmed to isolate the oxygen sensor</t>
  </si>
  <si>
    <r>
      <rPr>
        <b/>
        <sz val="9"/>
        <rFont val="Calibri"/>
        <family val="2"/>
      </rPr>
      <t>3000, 3510</t>
    </r>
  </si>
  <si>
    <t>CAT-3-SOL-E-110</t>
  </si>
  <si>
    <t>Pair of 110VDC Valves that together with a PLC or other device can be programmed to isolate the oxygen sensor</t>
  </si>
  <si>
    <t>CAT-3-SOL-E-220</t>
  </si>
  <si>
    <t>Pair of 220VDC Valves that together with a PLC or other device can be programmed to isolate the oxygen sensor</t>
  </si>
  <si>
    <t>CAT-3-W-SOL-E-24</t>
  </si>
  <si>
    <t>One 3-way 24VDC Valve</t>
  </si>
  <si>
    <r>
      <rPr>
        <b/>
        <sz val="9"/>
        <rFont val="Calibri"/>
        <family val="2"/>
      </rPr>
      <t>2000, 3000, 3510</t>
    </r>
  </si>
  <si>
    <t>CAT-B&amp;B</t>
  </si>
  <si>
    <t>Manual Block &amp; Bleed Valve</t>
  </si>
  <si>
    <t>Miscellaneous</t>
  </si>
  <si>
    <t>CAT-13-RSE</t>
  </si>
  <si>
    <t>Remote Oxygen Enclosure with sensor for Series 1300 (up to 2 per unit) includes 10 feet of interconnecting cable. Additional cable (CAT-13-RCBL-ADD). Warranty: Three years on sensor and electronics.</t>
  </si>
  <si>
    <t>2 Weeks</t>
  </si>
  <si>
    <t>CAT-13-RE</t>
  </si>
  <si>
    <t>Replacement remote enclosure with electronics for Series 1300, w/o sensor, includes 10 feet of interconnecting cable. Additional cable (CAT-13-RCBL-ADD). Warranty: Three years on electronics</t>
  </si>
  <si>
    <t>CAT-13-H&amp;S</t>
  </si>
  <si>
    <t>Horn &amp; Strobe for Series 1300 Up to 8 per unit (over 4 each require power supply) includes 10 feet of interconnecting cable. Additional cable (CAT-13-HSCBL-ADD).</t>
  </si>
  <si>
    <t>CAT-1-H&amp;S</t>
  </si>
  <si>
    <t>Horn &amp; Strobe with 10 feet of Cable for Series 1000, 2000, 3000</t>
  </si>
  <si>
    <t>1000, 2000,3000</t>
  </si>
  <si>
    <t>CAT-CASE-LD1</t>
  </si>
  <si>
    <t>Light duty instrument carrying case (not suitable to be used with land/air transportation companies).</t>
  </si>
  <si>
    <t>2000, 2500, 2510,
2520, 3000, 3500,
3510, 3520</t>
  </si>
  <si>
    <t>100-0002349</t>
  </si>
  <si>
    <t>Hinge set for Alpha Omega Series 1000, 2000, and 3000 trace oxygen analyzer.</t>
  </si>
  <si>
    <t>300-0000253</t>
  </si>
  <si>
    <t xml:space="preserve">Meter, Panel, Digital LCD | 3.5 Digit, Bezel 2VDC+/-5VDC </t>
  </si>
  <si>
    <t>2520 ALL, 3520 A, B, C, D</t>
  </si>
  <si>
    <t>300-0001497</t>
  </si>
  <si>
    <t>Meter, Panel, Digital LCD | 4.5 Digit, 5V powered (no -5V!), 0-2V input</t>
  </si>
  <si>
    <t>3520 F, G, H</t>
  </si>
  <si>
    <t>300-0003571</t>
  </si>
  <si>
    <t>Switch, Flow Switch, 120cc set point | Acrylic Body, Normally Open with Leads up, Normally Closed with leads down. Max flow is around 5x the set point. No fittings</t>
  </si>
  <si>
    <t>300-0001029</t>
  </si>
  <si>
    <t>Toggle Switch for Pump (2520, 3520)</t>
  </si>
  <si>
    <t>2520 , 3520</t>
  </si>
  <si>
    <t>300-0001494</t>
  </si>
  <si>
    <t>Toggle Switch for On-Off-MOM (2520, 3520)</t>
  </si>
  <si>
    <t>300-0004388</t>
  </si>
  <si>
    <t>Connector, Jack, with SWITCH (2520, 3520)</t>
  </si>
  <si>
    <t>100-0001881</t>
  </si>
  <si>
    <t>Dial 10 Turn Counting (2520, 3520)</t>
  </si>
  <si>
    <t>103-0002016</t>
  </si>
  <si>
    <t>Fitting, Quick Connector, 1/8" pipe | Nickel Plated Brass</t>
  </si>
  <si>
    <t>CAL.98.M.0273</t>
  </si>
  <si>
    <t>Swagelok 1/4”male tube X 1/4” female NPT fitting</t>
  </si>
  <si>
    <t>103-0004343</t>
  </si>
  <si>
    <t>Fitting, Male Connector, Swagelok | 1/4" Tube to 1/8" NPT, (316 SS)</t>
  </si>
  <si>
    <t>CAT-QC-Adapter</t>
  </si>
  <si>
    <t>1/4" SS Tube to 1/4" OD Quick Connect Adapter (consists of 2 pieces)</t>
  </si>
  <si>
    <t>2000, 2500, 2510 ,2520</t>
  </si>
  <si>
    <t>Two digit Code (AlphaNumeric)</t>
  </si>
  <si>
    <t xml:space="preserve">DESCRIPTION </t>
  </si>
  <si>
    <t>PREVIOUS DOMESTIC 4/1/2022</t>
  </si>
  <si>
    <t>8/1/2022
Domestic List Price</t>
  </si>
  <si>
    <t>2/1/2024 Domestic List Price</t>
  </si>
  <si>
    <t>H1</t>
  </si>
  <si>
    <t>Heater</t>
  </si>
  <si>
    <t>3W</t>
  </si>
  <si>
    <t>3waySOL - 24vdc</t>
  </si>
  <si>
    <t>03</t>
  </si>
  <si>
    <t>Auto-Isolation Feature with switch</t>
  </si>
  <si>
    <t>01</t>
  </si>
  <si>
    <t>3.5 digit LCD</t>
  </si>
  <si>
    <t>2500, 2510, 2500, 3510</t>
  </si>
  <si>
    <t>F1</t>
  </si>
  <si>
    <t>Labconco 3000 Custom Firmware</t>
  </si>
  <si>
    <t>CV</t>
  </si>
  <si>
    <t>Modifications include the following: Single Range 0-25% 1. Supply Alpha Omega Instruments' standard 1/4" OD quick connect gas fittings. 2. Machine the same holes normally used to accept Alpha Omega Instruments' strain relief connectors. In this case, do not supply the connectors, just the machined holes. 3. Increase the number of internal electrical connections so that negative 24 VDC is accessible from two terminals. 4. Provide a positive 24 VDC terminal at the end of the terminal strip and label it "P" to be used to power a 24 VDC pump that will be supplied by CVP. 0-10vdc output</t>
  </si>
  <si>
    <t>SG</t>
  </si>
  <si>
    <t>Universal Power mounted to main board. Nickel Metal Hydride Battery Pack used to power instrument when AC power is not available. The instrument is equipped with a built-in battery charger. $485 for battery addon and $500 custom build.</t>
  </si>
  <si>
    <t>AB</t>
  </si>
  <si>
    <t>ABOX - The Series 2000 has been configured to provide a fused (2 Amp inline) 115 VAC output that is controlled by the activation of Alarm 1 on the Series 2000. This control voltage will be used to activate a remote solenoid (provided by ABOX Automation). This control voltage has been made available, within the enclosure, on a terminal block. A liquid tight strain relief is included to facilitate the wiring to Customer's solenoid .Open Diffuser - OXY-SEN sensor with cable. See M:\PHOTOS\2KXX\WMT\2KB1WMTXXXXXX01\</t>
  </si>
  <si>
    <t>BT</t>
  </si>
  <si>
    <t>BATTERY BACKUP OPTION (Requires 12vdc pump if equipped with pump)</t>
  </si>
  <si>
    <t>Check with Production - 6 weeks lead-time</t>
  </si>
  <si>
    <t>SC</t>
  </si>
  <si>
    <t>SCFH Flowmeter with valve 0.2 - 2.5 SCFH Air Model</t>
  </si>
  <si>
    <t>n/c</t>
  </si>
  <si>
    <t>LM</t>
  </si>
  <si>
    <t>Special 0.2 to 2.5 LPM flow meter,</t>
  </si>
  <si>
    <t>BL</t>
  </si>
  <si>
    <t>Custom - Bausch &amp; Lomb Variant, Firmware includes low flow switch connected to Alarm 3 and phoenix connectors male and mating female; SCFH Flowmeter with valve 0.2 - 2.5 SCFH.</t>
  </si>
  <si>
    <t>C1</t>
  </si>
  <si>
    <t>Custom - LoFlo switch, Firmware, NOTES:
ALARM 1 of the Series 2000 will be configured for use with the AC powered strobe light. ALARM 2 of the Series 2000 will be used to communicate with Lockheed Martin's Building Management System to signal a low oxygen value (It is essential that ALARMS 1 &amp; 2 be set at the same low oxygen threshold). ALARM 3 (low sample flow) can be used to communicate with Lockheed Martin's Building Management System Two analog outputs (4-20 mADC and 0-2 VDC are also available for use with the Building Management System</t>
  </si>
  <si>
    <t>C2</t>
  </si>
  <si>
    <t>Custom -TPS - LoFlo switch, Firmware: includes low flow switch connected to Alarm 3 and 1/2" conduit holes for ac input and analog outputs; annunciator disabled</t>
  </si>
  <si>
    <t>2000-BUWMT-XCXVAXX-C2-X</t>
  </si>
  <si>
    <t>BG</t>
  </si>
  <si>
    <t>Bigelow-Liptak SS regulator (REGULATOR-SRH3100-N02-R - 106-0014929) with Gauge (PSI-GAUGE-R7A - 100-00112611) and SS Needlevalve</t>
  </si>
  <si>
    <t>3500-ANM7-XHXMXXX-BG-X</t>
  </si>
  <si>
    <t>AT</t>
  </si>
  <si>
    <t>ATEX Certified Cylinder</t>
  </si>
  <si>
    <t>25XX, 35XX</t>
  </si>
  <si>
    <t>ES</t>
  </si>
  <si>
    <t>ESI configuration uses a 3520 sensor housing so screws remove from the bottom. 0-10Vdc output. Mounted after each manual valve are to be an elbow connection</t>
  </si>
  <si>
    <t>MT</t>
  </si>
  <si>
    <t>Metton configuration - Block &amp; Bleed with Heavy Duty 4" Blue Filter with 1/4 compression fittings</t>
  </si>
  <si>
    <t>3000, 3520</t>
  </si>
  <si>
    <t>DF</t>
  </si>
  <si>
    <t>Series 1000 Open Diffuser style with sensor coming out the back, SiO2 Medical same price as OD option</t>
  </si>
  <si>
    <t>10</t>
  </si>
  <si>
    <t>4-20mA converted to 0-10VDC</t>
  </si>
  <si>
    <t>CA</t>
  </si>
  <si>
    <t>Calgon configuration 1/4" quick connect fittings on the inlet and outlet. Standard cable glands for power and output. Based upon updated spec.</t>
  </si>
  <si>
    <t xml:space="preserve">2000 WMT </t>
  </si>
  <si>
    <t>add 2 weeks to lead time</t>
  </si>
  <si>
    <t>NF</t>
  </si>
  <si>
    <t>Nuclear Fuel Services - Pump and Flowmeter Ready, but not included</t>
  </si>
  <si>
    <t>MP</t>
  </si>
  <si>
    <t>Metton Configuration - Auto Purge 3 way Sol 24v with HD Blue Filter</t>
  </si>
  <si>
    <t>Legacy Open diffuser for 2000, now part of sensor section</t>
  </si>
  <si>
    <t>R2</t>
  </si>
  <si>
    <t>Legacy RS232 for 2000, 3000, now part of electrical output section</t>
  </si>
  <si>
    <t>R4</t>
  </si>
  <si>
    <t>Legacy RS485 for 2000, 3000, now part of electrical output section</t>
  </si>
  <si>
    <t>Legacy Heavy Duty Filter, now part of filter section</t>
  </si>
  <si>
    <t>SH</t>
  </si>
  <si>
    <t>Schmid Thermal Custom 3000 Panel mount without the panel mount hardware
1. The instrument will not have a carrying handle.
2. The sample plumbing located at the back of the analyzer will be no wider than the outside dimensions of the instrument enclosure (similar to the sample plumbing design associated with the standard panel mounted Series 3000 Trace Oxygen Analyzer).
3. The ON/OFF power switch will be located on the left side of the analyzer in the same location as the standard panel mounted analyzers. The individual power switches for the sample pump and solenoid valves will be located on the right side of the analyzer in the same location as the standard panel mounted analyzers.
4. There will be a terminal strip located within the electronics enclosure of the Series 3000 that will provide the ability to wire AC power from a remote location eliminating the need to use the power cord supplied with each analyzer. CAUTION: To avoid a potential danger hazard to personnel, prior to wiring external AC power, the analyzer's AC power cord MUST be disconnected from the inside of the oxygen analyzer beforehand.
5. A separate terminal strip will be provided that has connections to allow the user to have individual control of the DC power to both the 24VDC solenoid valves and 24VDC sample pump.
6. No panel mounting hardware will be supplied.</t>
  </si>
  <si>
    <t>For reference for engineering and production. Created by Product Manager - Ed Cross</t>
  </si>
  <si>
    <t>Special Customer Part numbers</t>
  </si>
  <si>
    <t>Customer</t>
  </si>
  <si>
    <t>Description</t>
  </si>
  <si>
    <t>Customer Part Number</t>
  </si>
  <si>
    <t>Our Part Number</t>
  </si>
  <si>
    <t>Penn Air</t>
  </si>
  <si>
    <t>Series 3000 Trace Oxygen Analyzer with 0-50/500/5,000 ppm measuring ranges, temperature compensation, and auto-ranging capabilities. Input power is 24VDC. The Series 3000 features a high performance electrochemical oxygen sensor. Other features include three oxygen alarms with relays, audible and visual alarm indicators, two analog recorder outputs (4-20 mADC and 0-2VDC), sensor isolation valves, and instrument diagnostics. The electronics is configured for wall mounting with the sensor housing/sample path assembly mounted to the bottom of the enclosure. Also included is a 24VDC powered sample pump mounted to the top of the analyzer, a stainless steel in-line filter , and a flowmeter with integral flow control needle valve. For standard left to right sample flow direction, the filter is mounted to the inlet port which is located on the left side of the instrument and the flowmeter is mounted to the outlet port which is located on the right side of the instrument. (Our PN: 3000-FAWMT-XHXVAXX-XX-X)</t>
  </si>
  <si>
    <t>FUSION-WMT-24</t>
  </si>
  <si>
    <t>3000-FAWMT-XHXVAXX-XX-X</t>
  </si>
  <si>
    <t>Thermal Product Solutions</t>
  </si>
  <si>
    <t>Series 3510 Trace Oxygen Transmitter with a single range of 0-500 PPM (Alpha Omega Instruments' Part No. 3510-DCSTD-XHXVCCX-S1-X). Input power is 115 VAC/50-60 Hz. An analog output of 4-20 mADC is provided (restricted to a maximum of 20 mADC). Also included are two manual isolation valves, two AC powered solenoid valves (used to protect the oxygen sensor from exposure to air), high capacity in-line filter, and sample pump mounted on the side of the enclosure, and a flow meter. The solenoid valves are wired to an internally mounted terminal strip to provide the user with the ability to wire an external ON/OFF switch (supplied by the user). (TPS P/N 63081700001)</t>
  </si>
  <si>
    <t>Lunaire28671</t>
  </si>
  <si>
    <t>3510-DCSTD-XHXMCCX-S1-X</t>
  </si>
  <si>
    <t>Labconco</t>
  </si>
  <si>
    <t>Series 3000 Trace Oxygen Analyzer (Alpha Omega Instruments' part number "3000-YUBTP-XXXMAXX-XX-X") with 0-100/1,000/10,000 ppm measuring ranges, temperature compensation, and autoranging capabilities. Input power is universal AC (90-264 VAC), 50-60Hz. The Series 3000 features a high performance electrochemical oxygen sensor. Other features include three oxygen alarms with relays, audible and visual alarm indicators, two analog recorder outputs (4-20 mADC and 0-2VDC) sensor isolation valves, and instrument diagnostics. The electronics is configured for bench-top or portable use and comes equipped with a carrying handle. Also included is a 24VDC sample pump and rotometer without control, both of which are mounted on the instrument. Note: The Series 3000 Trace Oxygen Analyzer is to be configured so that no audible alarms are generated when Relay 1 and Relay 3 are energized. Relay 2 will still generate an audible alarm when energized. Cut off AC plug for 230V applications.</t>
  </si>
  <si>
    <t>LabC 5244500-RevD</t>
  </si>
  <si>
    <t>3000-YUBTP-XXXMAXX-F1-X</t>
  </si>
  <si>
    <t>CE Approved OXY-SEN Oxygen Monitor (Alpha Omega Instruments' part number "OXY-SEN-2-F") with a single range of 0-100%. The enclosure is designed to be flush mounted onto a vertical surface such as an instrument panel, glove box, reaction chamber, etc. The general purpose enclosure is fabricated from steel and painted with a baked on finish. Power is 115 VAC/50-60Hz with a six foot power cord supplied. A 4-20 mADC signal is provided over the instrument's measuring range as is a 3-1/2 digit front panel liquid crystal display. The oxygen sensor is designed with a threaded end to be installed by the user. Ten feet of interconnecting sensor cable is included with a jack the plugs into the electronics.</t>
  </si>
  <si>
    <t>LabC 05249100</t>
  </si>
  <si>
    <t>OXY-SEN-2-F</t>
  </si>
  <si>
    <t>Plas-Labs</t>
  </si>
  <si>
    <t>Oxy-sen-2-F with a straight 6' sensor input cable</t>
  </si>
  <si>
    <t>OXY-SEN-2-F-PL</t>
  </si>
  <si>
    <t>CVP Systems</t>
  </si>
  <si>
    <t>Series 2510 Percent Oxygen Transmitter with a single range of 0-25%. Input power is 24 VDC (supplied by customer). An analog output of 0-10 VDC is provided. (AOI PN: 2510-DASTD-XXXXXXX-CV-X) Modifications include the following: 1. Supply Alpha Omega Instruments' standard 1/4" OD quick connect gas fittings. 2. Machine the same holes normally used to accept Alpha Omega Instruments' strain relief connectors. In this case, do not supply the connectors, just the machined holes. 3. Increase the number of internal electrical connections so that negative 24 VDC is accessible from two terminals. 4. Provide a positive 24 VDC terminal at the end of the terminal strip and label it "P" to be used to power a 24 VDC pump that will be supplied by CVP.</t>
  </si>
  <si>
    <t>2510-D1XXXX-CVP</t>
  </si>
  <si>
    <t>2510-DASTD-XXXXXXX-CV-X</t>
  </si>
  <si>
    <t>MECHANICAL</t>
  </si>
  <si>
    <t>WTX</t>
  </si>
  <si>
    <t>FILTER</t>
  </si>
  <si>
    <t>PUMP</t>
  </si>
  <si>
    <t>SOLENOIDS</t>
  </si>
  <si>
    <t>SENSORS</t>
  </si>
  <si>
    <t>SPECIAL</t>
  </si>
  <si>
    <t>OUTPUT</t>
  </si>
  <si>
    <t>PRICE</t>
  </si>
  <si>
    <t>INTERCO PRICE</t>
  </si>
  <si>
    <t>PASTE PART NUMBER BELOW</t>
  </si>
  <si>
    <t>SERIES</t>
  </si>
  <si>
    <t>RANGE</t>
  </si>
  <si>
    <t>POWER</t>
  </si>
  <si>
    <t>SAMPLE CONNECTORS</t>
  </si>
  <si>
    <t>REGULATOR</t>
  </si>
  <si>
    <t>FLOWMETER</t>
  </si>
  <si>
    <t>SENSOR</t>
  </si>
  <si>
    <t>CONFIGURATOR PRICE</t>
  </si>
  <si>
    <t>Paste Epicor Price</t>
  </si>
  <si>
    <t>Difference</t>
  </si>
  <si>
    <t>INTERCO SERIES</t>
  </si>
  <si>
    <t>INTERCO RANGE</t>
  </si>
  <si>
    <t>INTERCO MECHANICAL</t>
  </si>
  <si>
    <t>INTERCO FILTER</t>
  </si>
  <si>
    <t>INTERCO REGULATOR</t>
  </si>
  <si>
    <t>INTERCO FLOWMETER</t>
  </si>
  <si>
    <t>INTERCO PUMP</t>
  </si>
  <si>
    <t>INTERCO SOLENOIDS</t>
  </si>
  <si>
    <t>INTERCO SENSOR</t>
  </si>
  <si>
    <t>INTERCO SPECIAL</t>
  </si>
  <si>
    <t>INTERCO OUTPUT</t>
  </si>
  <si>
    <t>1/2022 List Price For Interco Use</t>
  </si>
  <si>
    <t>INTERCO CONFIGURATION PRICE</t>
  </si>
  <si>
    <t>Notes</t>
  </si>
  <si>
    <t>2500</t>
  </si>
  <si>
    <t>2510</t>
  </si>
  <si>
    <t>2520</t>
  </si>
  <si>
    <t>3000</t>
  </si>
  <si>
    <t>3500</t>
  </si>
  <si>
    <t>3510</t>
  </si>
  <si>
    <t>3520</t>
  </si>
  <si>
    <t>RANGES 2000</t>
  </si>
  <si>
    <t>RANGES 2500/2510</t>
  </si>
  <si>
    <t>RANGES 2520</t>
  </si>
  <si>
    <t>RANGES 3000</t>
  </si>
  <si>
    <t>RANGES 3500/3510</t>
  </si>
  <si>
    <t>RANGES 3520</t>
  </si>
  <si>
    <t>x</t>
  </si>
  <si>
    <t>SPECIAL/CUSTOM</t>
  </si>
  <si>
    <t>OUTPUTS</t>
  </si>
  <si>
    <t>COMBINATION 
PERCENT AND TRACE OXYGEN ANALYZER</t>
  </si>
  <si>
    <r>
      <t xml:space="preserve">Outlet Flowmeter
</t>
    </r>
    <r>
      <rPr>
        <i/>
        <sz val="8"/>
        <color rgb="FF009FE3"/>
        <rFont val="Calibri"/>
        <family val="2"/>
        <scheme val="minor"/>
      </rPr>
      <t>We recommend a flowmeter on units so as to monitor that sample flow is within spec - 0.5 to 1.0 LPM
For instruments configured for gas coming from a pressurized source, use M.</t>
    </r>
  </si>
  <si>
    <r>
      <t xml:space="preserve">Outlet Pump
</t>
    </r>
    <r>
      <rPr>
        <i/>
        <sz val="8"/>
        <color rgb="FF009FE3"/>
        <rFont val="Calibri"/>
        <family val="2"/>
        <scheme val="minor"/>
      </rPr>
      <t>For applications when the sample is under a slight vacuum (12 in. Hg) or at atmospheric pressure. Max. sample line limit is 25 feet.</t>
    </r>
  </si>
  <si>
    <r>
      <t xml:space="preserve">Outlet Pump
</t>
    </r>
    <r>
      <rPr>
        <i/>
        <sz val="8"/>
        <color rgb="FF009FE3"/>
        <rFont val="Calibri"/>
        <family val="2"/>
        <scheme val="minor"/>
      </rPr>
      <t>For applications when the sample is under a slight vacuum (12 in. Hg) or at atmospheric pressure.Max. sample line limit is 25 feet.</t>
    </r>
  </si>
  <si>
    <r>
      <t xml:space="preserve">Inlet and Outlet Solenoids
</t>
    </r>
    <r>
      <rPr>
        <i/>
        <sz val="8"/>
        <color rgb="FF009FE3"/>
        <rFont val="Calibri"/>
        <family val="2"/>
        <scheme val="minor"/>
      </rPr>
      <t>Solenoid valves are used to protect the oxygen sensor from exposure to air during quick gas exchanges. They are wired, along with any sample pump, to an internally mounted terminal strip to provide the user with the ability to wire an external ON/OFF switch (supplied by the users PLC or other control device).</t>
    </r>
  </si>
  <si>
    <r>
      <t xml:space="preserve">Outlet Pump
</t>
    </r>
    <r>
      <rPr>
        <i/>
        <sz val="8"/>
        <color rgb="FF009FE3"/>
        <rFont val="Calibri"/>
        <family val="2"/>
        <scheme val="minor"/>
      </rPr>
      <t>For applications when the sample is under a slight vacuum (12 in. Hg) or at atmospheric pressure.
Max. sample line limit is 25 feet.</t>
    </r>
  </si>
  <si>
    <t>Series 1000 O2 Monitor with a local sensor is a microprocessor-controlled instrument with a range of 0-30% and is AC powered. Oxygen values are displayed on an easy-to-read, 10.2 mm (0.4”) high, 4-1/2 digit liquid crystal display (LCD). It also includes a 4-20mADC and 0-2VDC outputs. Supports only one sensor - local.
----USA Only----</t>
  </si>
  <si>
    <r>
      <t>(Discontinued) Single Range 0-25 Percent (Use F or G in Manual Mode instead)</t>
    </r>
    <r>
      <rPr>
        <b/>
        <sz val="11"/>
        <color rgb="FFFF0000"/>
        <rFont val="Calibri"/>
        <family val="2"/>
        <scheme val="minor"/>
      </rPr>
      <t xml:space="preserve"> </t>
    </r>
  </si>
  <si>
    <t>Need to create user installable kit under PARTS</t>
  </si>
  <si>
    <r>
      <t xml:space="preserve">(Discontinued) Order User Installable kit from PARTS
Heavy Duty 4" Coalescing Balston Blue Filter 
</t>
    </r>
    <r>
      <rPr>
        <b/>
        <i/>
        <sz val="8"/>
        <color rgb="FFFF0000"/>
        <rFont val="Calibri"/>
        <family val="2"/>
        <scheme val="minor"/>
      </rPr>
      <t>Gas  Filtration  at 0.01 microns, 'Q' Solids and Trace liquids (Low Temp)</t>
    </r>
  </si>
  <si>
    <t>XXX</t>
  </si>
  <si>
    <t>XMX</t>
  </si>
  <si>
    <t>XVX</t>
  </si>
  <si>
    <t>RMX</t>
  </si>
  <si>
    <t>XVA</t>
  </si>
  <si>
    <r>
      <t xml:space="preserve">Flowmeter with No Control Valve - Use with Regulator
</t>
    </r>
    <r>
      <rPr>
        <b/>
        <i/>
        <sz val="8"/>
        <color rgb="FFFF0000"/>
        <rFont val="Calibri"/>
        <family val="2"/>
        <scheme val="minor"/>
      </rPr>
      <t>1/4" Quick connect fitting on outlet</t>
    </r>
  </si>
  <si>
    <r>
      <t xml:space="preserve">Flowmeter with Control Valve - Use with Pump, not Regulator
</t>
    </r>
    <r>
      <rPr>
        <b/>
        <i/>
        <sz val="8"/>
        <color rgb="FFFF0000"/>
        <rFont val="Calibri"/>
        <family val="2"/>
        <scheme val="minor"/>
      </rPr>
      <t>1/4" Quick connect fitting on outlet</t>
    </r>
  </si>
  <si>
    <t xml:space="preserve">, a pressure regulator (max 100 psi) with a stainless steel needle valve on the sample inlet and flowmeter without control valve on the outlet. </t>
  </si>
  <si>
    <t>Regulator, Flowmeter, Pump</t>
  </si>
  <si>
    <t xml:space="preserve">It is not recommended to use a Regulator and Pump on the same instrument. If necessary, customers can purchase pump version with customer installable regulator kit, extreme caution needs to be exercised not to pressurize the sensor. </t>
  </si>
  <si>
    <t xml:space="preserve">; no flowmeter, regulator or pump options; includes a 1/4" Quick connect fitting on the outlet. </t>
  </si>
  <si>
    <t xml:space="preserve">, a pressure regulator (max 100 psi) with a stainless steel needle valve on the sample inlet and flowmeter with no control valve on the outlet. </t>
  </si>
  <si>
    <t>Regulator, Flowmeter</t>
  </si>
  <si>
    <t xml:space="preserve">, a high capacity particulate filter on the sample inlet. </t>
  </si>
  <si>
    <t xml:space="preserve">, a coalescing filter on the sample inlet. </t>
  </si>
  <si>
    <r>
      <t xml:space="preserve">Flowmeter with No Control Valve
</t>
    </r>
    <r>
      <rPr>
        <b/>
        <i/>
        <sz val="8"/>
        <color rgb="FFFF0000"/>
        <rFont val="Calibri"/>
        <family val="2"/>
        <scheme val="minor"/>
      </rPr>
      <t>1/4" Quick connect fitting on outlet</t>
    </r>
  </si>
  <si>
    <t xml:space="preserve">, no pressure regulator or flowmeter. </t>
  </si>
  <si>
    <t xml:space="preserve">, flowmeter with no control valve on the outlet. </t>
  </si>
  <si>
    <t>XVC</t>
  </si>
  <si>
    <t xml:space="preserve">, flowmeter with control valve on the outlet. </t>
  </si>
  <si>
    <t xml:space="preserve">, a 24vdc sample pump with barbed fittings and flowmeter with control valve on the outlet. </t>
  </si>
  <si>
    <t xml:space="preserve">, a 115vac sample pump with barbed fittings and flowmeter with control valve on the outlet. </t>
  </si>
  <si>
    <r>
      <t xml:space="preserve">Pressure Regulator, Flowmeter and Pump Options
</t>
    </r>
    <r>
      <rPr>
        <b/>
        <i/>
        <sz val="9"/>
        <color theme="0"/>
        <rFont val="Calibri (Body)"/>
      </rPr>
      <t>Select pump for applications between -2.7 to 0.1 psig; Select Pressure Regulator for applications &gt;1.5 psig but &lt;100 psi</t>
    </r>
  </si>
  <si>
    <r>
      <t xml:space="preserve">Electrical Outputs
</t>
    </r>
    <r>
      <rPr>
        <b/>
        <i/>
        <sz val="8"/>
        <color theme="0"/>
        <rFont val="Calibri (Body)"/>
      </rPr>
      <t xml:space="preserve">Includes cordgrip strain reliefs </t>
    </r>
  </si>
  <si>
    <r>
      <t xml:space="preserve">Pressure Regulator and Flowmeter Options
</t>
    </r>
    <r>
      <rPr>
        <b/>
        <i/>
        <sz val="9"/>
        <color theme="0"/>
        <rFont val="Calibri (Body)"/>
      </rPr>
      <t>Select Pressure Regulator for applications &gt;1.5 psig but &lt;100 psi; Use Series 2510 with pump for applications between -2.7 to 0.1 psig</t>
    </r>
  </si>
  <si>
    <r>
      <t xml:space="preserve">Electrical Outputs
</t>
    </r>
    <r>
      <rPr>
        <b/>
        <i/>
        <sz val="9"/>
        <color theme="0"/>
        <rFont val="Calibri (Body)"/>
      </rPr>
      <t>Includes cord grip strain reliefs</t>
    </r>
  </si>
  <si>
    <r>
      <t xml:space="preserve">Oxygen Range Options
</t>
    </r>
    <r>
      <rPr>
        <b/>
        <i/>
        <sz val="9"/>
        <color theme="0"/>
        <rFont val="Calibri (Body)"/>
      </rPr>
      <t xml:space="preserve"> Auto Multi-range Instruments  are calibrated on the middle range and can be set to a single range by the user.</t>
    </r>
  </si>
  <si>
    <r>
      <t xml:space="preserve">Oxygen Range Options
</t>
    </r>
    <r>
      <rPr>
        <b/>
        <i/>
        <sz val="9"/>
        <color theme="0"/>
        <rFont val="Calibri (Body)"/>
      </rPr>
      <t>Auto Multi-range Instruments are calibrated on the middle range and can be set to a single range by the user.</t>
    </r>
  </si>
  <si>
    <r>
      <t xml:space="preserve">Inlet Filter
</t>
    </r>
    <r>
      <rPr>
        <b/>
        <i/>
        <sz val="9"/>
        <color theme="0"/>
        <rFont val="Calibri (Body)"/>
      </rPr>
      <t>1/4" stainless steel compression fitting on inlet</t>
    </r>
  </si>
  <si>
    <r>
      <t xml:space="preserve">Electrical Outputs
</t>
    </r>
    <r>
      <rPr>
        <b/>
        <i/>
        <sz val="9"/>
        <color theme="0"/>
        <rFont val="Calibri (Body)"/>
      </rPr>
      <t xml:space="preserve">Includes cordgrip strain reliefs </t>
    </r>
  </si>
  <si>
    <t>XVB</t>
  </si>
  <si>
    <t>DO NOT PASTE Price UPDATES</t>
  </si>
  <si>
    <r>
      <t xml:space="preserve">Electrical Output
</t>
    </r>
    <r>
      <rPr>
        <b/>
        <i/>
        <sz val="9"/>
        <color theme="0"/>
        <rFont val="Calibri (Body)"/>
      </rPr>
      <t xml:space="preserve">Includes cordgrip strain reliefs </t>
    </r>
  </si>
  <si>
    <t xml:space="preserve">; no flowmeter, regulator or pump options. </t>
  </si>
  <si>
    <t xml:space="preserve">, a 24vdc sample pump with barbed fittings and flowmeter with control valve with 1/4 inch quick connect fitting on the outlet. </t>
  </si>
  <si>
    <t xml:space="preserve">, a pressure regulator (max 100 psi) with a stainless steel needle valve on the sample inlet and flowmeter without control valve with 1/4 inch quick connect fitting on the outlet. </t>
  </si>
  <si>
    <t>Regulator,Flowmeter, Pump</t>
  </si>
  <si>
    <r>
      <t xml:space="preserve">Inlet Filter
</t>
    </r>
    <r>
      <rPr>
        <b/>
        <i/>
        <sz val="9"/>
        <color theme="0"/>
        <rFont val="Calibri (Body)"/>
      </rPr>
      <t>1/4" stainless steel compression fitting recommended on inlet</t>
    </r>
  </si>
  <si>
    <t>Auto Multi-range 0-5/50/500 PPM (Recommended replacement for Auto Multi-range I)</t>
  </si>
  <si>
    <t>0-100 PPM (Recommended replacement for A, B)</t>
  </si>
  <si>
    <t>0-10,000 PPM (Recommended replacement for H, if  &gt;10,000ppm is not required)</t>
  </si>
  <si>
    <t xml:space="preserve">, a pressure regulator (max 100 psi) with a stainless steel needle valve on the sample inlet and flowmeter with no control valve with 1/4 inch quick connect fitting on the outlet. </t>
  </si>
  <si>
    <t xml:space="preserve">, flowmeter with no control valve with 1/4 inch quick connect fitting on the outlet. </t>
  </si>
  <si>
    <r>
      <t>Electrical Outputs</t>
    </r>
    <r>
      <rPr>
        <b/>
        <sz val="9"/>
        <color theme="0"/>
        <rFont val="Calibri (Body)"/>
      </rPr>
      <t xml:space="preserve">
</t>
    </r>
    <r>
      <rPr>
        <b/>
        <i/>
        <sz val="9"/>
        <color theme="0"/>
        <rFont val="Calibri (Body)"/>
      </rPr>
      <t>Includes cordgrip strain reliefs</t>
    </r>
  </si>
  <si>
    <t>Regulator,Flowmeter</t>
  </si>
  <si>
    <t xml:space="preserve">, flowmeter with control valve with 1/4 inch quick connect fitting on the outlet. </t>
  </si>
  <si>
    <t xml:space="preserve">, a 115vac sample pump with barbed fittings and flowmeter with control valve with 1/4 inch quick connect fitting on the outlet. </t>
  </si>
  <si>
    <r>
      <t xml:space="preserve">Electrical Outputs
</t>
    </r>
    <r>
      <rPr>
        <b/>
        <i/>
        <sz val="9"/>
        <color theme="0"/>
        <rFont val="Calibri (Body)"/>
      </rPr>
      <t>Includes cordgrip strain reliefs</t>
    </r>
  </si>
  <si>
    <t>Regulator,Flowmeter,Pump</t>
  </si>
  <si>
    <t xml:space="preserve">, a 12vdc sample pump with barbed fittings and flowmeter with control valve with 1/4 inch quick connect fitting on the outlet. </t>
  </si>
  <si>
    <r>
      <t xml:space="preserve">Benchtop Portable with Carry Handle - General Purpose
</t>
    </r>
    <r>
      <rPr>
        <b/>
        <i/>
        <sz val="9"/>
        <color rgb="FFFF0000"/>
        <rFont val="Calibri (Body)"/>
      </rPr>
      <t>Sampling and electrical connections mounted on the rear of the polycarbonate enclosure.</t>
    </r>
  </si>
  <si>
    <r>
      <t xml:space="preserve">Wall  Mount - General Purpose
</t>
    </r>
    <r>
      <rPr>
        <b/>
        <i/>
        <sz val="9"/>
        <color rgb="FFFF0000"/>
        <rFont val="Calibri (Body)"/>
      </rPr>
      <t>Sampling and electrical connections mounted on the sides or bottom of the polycarbonate enclosure.</t>
    </r>
  </si>
  <si>
    <r>
      <t xml:space="preserve">High Capacity Particulate (CAT-SS-4TF-2) 
</t>
    </r>
    <r>
      <rPr>
        <b/>
        <i/>
        <sz val="9"/>
        <color rgb="FFFF0000"/>
        <rFont val="Calibri (Body)"/>
      </rPr>
      <t>Recommended when particles are &gt;5 microns</t>
    </r>
  </si>
  <si>
    <r>
      <t xml:space="preserve">Coalescing Filter (CAT-AFM20) 
</t>
    </r>
    <r>
      <rPr>
        <b/>
        <i/>
        <sz val="9"/>
        <color rgb="FFFF0000"/>
        <rFont val="Calibri (Body)"/>
      </rPr>
      <t>Recommended with samples containing a very light mist and particles &gt; 30 microns</t>
    </r>
  </si>
  <si>
    <r>
      <t xml:space="preserve">Pressure Regulator, Flowmeter and Pump Options
</t>
    </r>
    <r>
      <rPr>
        <b/>
        <i/>
        <sz val="9"/>
        <color theme="0"/>
        <rFont val="Calibri (Body)"/>
      </rPr>
      <t>For sample gas pressure applications between 0.1 to 1.5 psig a regulator or pump are not required
Select pump for applications between -2.7 to 0.1 psig; Select Pressure Regulator for applications &gt;1.5 psig but &lt;100 psi</t>
    </r>
  </si>
  <si>
    <r>
      <t xml:space="preserve">Flowmeter with No Control Valve
</t>
    </r>
    <r>
      <rPr>
        <b/>
        <i/>
        <sz val="9"/>
        <color rgb="FFFF0000"/>
        <rFont val="Calibri (Body)"/>
      </rPr>
      <t>1/4" Quick connect fitting on outlet</t>
    </r>
  </si>
  <si>
    <r>
      <t xml:space="preserve">Flowmeter with Control Valve
</t>
    </r>
    <r>
      <rPr>
        <b/>
        <i/>
        <sz val="9"/>
        <color rgb="FFFF0000"/>
        <rFont val="Calibri (Body)"/>
      </rPr>
      <t>1/4" Quick connect fitting on outlet</t>
    </r>
  </si>
  <si>
    <r>
      <t xml:space="preserve">Universal  AC  (90-264  VAC)  -  Replaces  115VAC  and  230VAC 
</t>
    </r>
    <r>
      <rPr>
        <b/>
        <i/>
        <sz val="9"/>
        <color rgb="FFFF0000"/>
        <rFont val="Calibri (Body)"/>
      </rPr>
      <t>Cordgrip strain relief with attached power cord</t>
    </r>
  </si>
  <si>
    <r>
      <t xml:space="preserve">Universal  AC  (90-264  VAC)  -  Replaces  115VAC  and  230VAC 
</t>
    </r>
    <r>
      <rPr>
        <b/>
        <i/>
        <sz val="9"/>
        <color rgb="FFFF0000"/>
        <rFont val="Calibri (Body)"/>
      </rPr>
      <t>Detachable power cord on BTP enclosure, Cordgrip strain relief with attached power cord on WMT</t>
    </r>
  </si>
  <si>
    <r>
      <t xml:space="preserve">24 VDC - Optional UL/ETL approved external power supply available separately
</t>
    </r>
    <r>
      <rPr>
        <b/>
        <i/>
        <sz val="9"/>
        <color rgb="FFFF0000"/>
        <rFont val="Calibri (Body)"/>
      </rPr>
      <t>Includes strain relief and internal terminal block for power connection</t>
    </r>
  </si>
  <si>
    <r>
      <t xml:space="preserve">Standard - 1/4" stainless steel compression gas connection on inlet and quick connect on outlet - Includes a compression to 1/4 inch quick connect adapter
</t>
    </r>
    <r>
      <rPr>
        <b/>
        <i/>
        <sz val="9"/>
        <color rgb="FFFF0000"/>
        <rFont val="Calibri (Body)"/>
      </rPr>
      <t>Outlet fittings will change based upon flowmeter and/or pump selection</t>
    </r>
  </si>
  <si>
    <r>
      <t xml:space="preserve">Open diffuser - (CAT-OXY-SEN-2SN sensor with 10 feet of interconnecting cable)
</t>
    </r>
    <r>
      <rPr>
        <b/>
        <i/>
        <sz val="9"/>
        <color rgb="FFFF0000"/>
        <rFont val="Calibri (Body)"/>
      </rPr>
      <t>Sensor has an M16 threaded end</t>
    </r>
  </si>
  <si>
    <r>
      <t xml:space="preserve">Sensor
</t>
    </r>
    <r>
      <rPr>
        <b/>
        <i/>
        <sz val="9"/>
        <color theme="0"/>
        <rFont val="Calibri (Body)"/>
      </rPr>
      <t>Chamber pressure &lt;2 psig; Vacuums to 12.5 psia (-2.7 psig) are permissible</t>
    </r>
  </si>
  <si>
    <t>Lead Time in Weeks</t>
  </si>
  <si>
    <t>Should we keep A and B seeing it is only a board setup and cal difference?</t>
  </si>
  <si>
    <r>
      <t xml:space="preserve">0-10/100.0 Percent Switch Selectable (Calibrated and shipped on the 0- 10 percent range, 4-20mA Output scaled based upon switch selection.) Replaces the previous “S” range.
</t>
    </r>
    <r>
      <rPr>
        <b/>
        <i/>
        <sz val="9"/>
        <color rgb="FFFF0000"/>
        <rFont val="Calibri (Body)"/>
      </rPr>
      <t>Recommended for discontinued "A" 0-2/100% and "B" 0-5/100% ranges.</t>
    </r>
  </si>
  <si>
    <r>
      <t xml:space="preserve">0-10/100.0 Percent Switch Selectable (Calibrated and shipped on the 0- 100 percent range, 4-20mA Output scaled based upon switch selection.)  
</t>
    </r>
    <r>
      <rPr>
        <b/>
        <i/>
        <sz val="9"/>
        <color rgb="FFFF0000"/>
        <rFont val="Calibri (Body)"/>
      </rPr>
      <t>Recommended for discontinued "E" 0-50/100% range.</t>
    </r>
  </si>
  <si>
    <r>
      <t xml:space="preserve">Loop Powered  Input
</t>
    </r>
    <r>
      <rPr>
        <b/>
        <i/>
        <sz val="9"/>
        <color rgb="FFFF0000"/>
        <rFont val="Calibri (Body)"/>
      </rPr>
      <t>Includes internal terminal block for loop connection (14-32vdc - provided by user)</t>
    </r>
  </si>
  <si>
    <r>
      <t xml:space="preserve">Pressure Regulator, Flowmeter and Pump Options
</t>
    </r>
    <r>
      <rPr>
        <b/>
        <i/>
        <sz val="9"/>
        <color theme="0"/>
        <rFont val="Calibri (Body)"/>
      </rPr>
      <t xml:space="preserve">For sample gas pressure applications between 0.1 to 1.5 psig a regulator or pump are not required
Select Pressure Regulator for applications &gt;1.5 psig but &lt;100 psi; For applications between -2.7 to 0.1 psig use 2510 with pump; </t>
    </r>
  </si>
  <si>
    <r>
      <t xml:space="preserve">0-10/100.0 Percent Switch Selectable (Calibrated and shipped on the 0- 100 percent range, 4-20mA Output scaled based upon switch selection.)  
</t>
    </r>
    <r>
      <rPr>
        <b/>
        <sz val="9"/>
        <color rgb="FFFF0000"/>
        <rFont val="Calibri (Body)"/>
      </rPr>
      <t>Recommended for discontinued "E" 0-50/100% range.</t>
    </r>
  </si>
  <si>
    <r>
      <t xml:space="preserve">24VDC Input 
</t>
    </r>
    <r>
      <rPr>
        <b/>
        <i/>
        <sz val="9"/>
        <color rgb="FFFF0000"/>
        <rFont val="Calibri (Body)"/>
      </rPr>
      <t>Includes cord grip strain relief  and internal terminal block for power connection. Powered by 24VDC to be supplied by customer.</t>
    </r>
  </si>
  <si>
    <r>
      <t xml:space="preserve">115VAC Input
</t>
    </r>
    <r>
      <rPr>
        <b/>
        <i/>
        <sz val="9"/>
        <color rgb="FFFF0000"/>
        <rFont val="Calibri (Body)"/>
      </rPr>
      <t>Includes cord grip strain relief and internal terminal block for power connection. Powered by 115VAC to be supplied by customer.</t>
    </r>
  </si>
  <si>
    <r>
      <t xml:space="preserve">Standard - 1/4" stainless steel compression gas connection on inlet and outlet
</t>
    </r>
    <r>
      <rPr>
        <b/>
        <i/>
        <sz val="9"/>
        <color rgb="FFFF0000"/>
        <rFont val="Calibri (Body)"/>
      </rPr>
      <t>Outlet fittings will change based upon flowmeter and/or pump selection</t>
    </r>
  </si>
  <si>
    <r>
      <t xml:space="preserve">Standard - 1/4" stainless steel compression gas connection on inlet and outlet
</t>
    </r>
    <r>
      <rPr>
        <b/>
        <i/>
        <sz val="9"/>
        <color rgb="FFFF0000"/>
        <rFont val="Calibri (Body)"/>
      </rPr>
      <t>Outlet fittings will change based upon flowmeter selection</t>
    </r>
  </si>
  <si>
    <r>
      <t xml:space="preserve">Flowmeter with No Control Valve - Use with Regulator
</t>
    </r>
    <r>
      <rPr>
        <b/>
        <i/>
        <sz val="9"/>
        <color rgb="FFFF0000"/>
        <rFont val="Calibri (Body)"/>
      </rPr>
      <t>1/4" Quick connect fitting on outlet</t>
    </r>
  </si>
  <si>
    <r>
      <t xml:space="preserve">Flowmeter with Control Valve - Use with Pump, not Regulator
</t>
    </r>
    <r>
      <rPr>
        <b/>
        <i/>
        <sz val="9"/>
        <color rgb="FFFF0000"/>
        <rFont val="Calibri (Body)"/>
      </rPr>
      <t>1/4" Quick connect fitting on outlet</t>
    </r>
  </si>
  <si>
    <r>
      <t xml:space="preserve">Standard - 1/4" stainless steel compression gas connection on inlet and 1/4 inch quick connect on outlet
</t>
    </r>
    <r>
      <rPr>
        <b/>
        <i/>
        <sz val="9"/>
        <color rgb="FFFF0000"/>
        <rFont val="Calibri (Body)"/>
      </rPr>
      <t>(Outlet fittings will change based upon flowmeter and/or pump selection)</t>
    </r>
  </si>
  <si>
    <t>Green indicates Yes - Can be used for the application</t>
  </si>
  <si>
    <t>Sample Gas Temperature: 
(instrument specification 40° to 104°F (5° to 40°C)</t>
  </si>
  <si>
    <t>Sample Gas Condition:</t>
  </si>
  <si>
    <t>Sample Gas Flow:
(instrument specification 0.5 to 1.0 LPM)</t>
  </si>
  <si>
    <t>Sample Gas Pressure: 
(instrument specification 0.1 to 1.5 psig)</t>
  </si>
  <si>
    <t>Are there hydrocarbons in the gas being sampled?</t>
  </si>
  <si>
    <t>ZRO2000</t>
  </si>
  <si>
    <t>2000 OD</t>
  </si>
  <si>
    <t>Instrument Series:</t>
  </si>
  <si>
    <t>Zirconium</t>
  </si>
  <si>
    <t>Electro-chemical</t>
  </si>
  <si>
    <t>Sensor Type:</t>
  </si>
  <si>
    <t>Needs an integrated display of O2 level?</t>
  </si>
  <si>
    <t>Needs to connect to a PLC with an analog output?</t>
  </si>
  <si>
    <t>Needs alarms and relays functions?</t>
  </si>
  <si>
    <t>Needs battery operation portability?</t>
  </si>
  <si>
    <t>O2 PROCESS APPLICATION QUESTIONAIRE - INSTRUMENT SERIES SELECTOR</t>
  </si>
  <si>
    <t>Red indicates NA - Not applicable for the application</t>
  </si>
  <si>
    <t>Power Input:</t>
  </si>
  <si>
    <t>Check =Yes</t>
  </si>
  <si>
    <t>Select the Tab for the Series that is applicable to the application indicated by the Series being Green above to configure the specific instrument for pricing and part number.</t>
  </si>
  <si>
    <t>Percent and / or Trace (PPM) Measurement:</t>
  </si>
  <si>
    <t>Pressure applications up to 100 psig</t>
  </si>
  <si>
    <t>Appiications between 0.1 to 1.5 psig; or customer provides on sample conditioning options</t>
  </si>
  <si>
    <t>Recommend discontinuing and have customers purchase above with flowmeter kit</t>
  </si>
  <si>
    <t>ONLY 5 in last 4+yrs</t>
  </si>
  <si>
    <t>Only 1 sold past 4+yrs</t>
  </si>
  <si>
    <t>Only 4 sold past 4+yrs</t>
  </si>
  <si>
    <t>0 sold past 4+yrs</t>
  </si>
  <si>
    <t>Only 3 sold past 4+yrs</t>
  </si>
  <si>
    <t>Series 3510 Trace Oxygen Transmitter is an AC or DC powered trace oxygen transmitter. The Series 3510 enclosure is made from durable polycarbonate, and is rated for NEMA 4 (IP 66) service (may change with the addition of certain optional equipment). Equipped with manual sensor isolation valves. A 4-20 mADC Output is provided.</t>
  </si>
  <si>
    <t>Percent Increase</t>
  </si>
  <si>
    <t xml:space="preserve">Calculated Price  Increase </t>
  </si>
  <si>
    <t>Base Instrument</t>
  </si>
  <si>
    <t>PR2000</t>
  </si>
  <si>
    <t>PR2500</t>
  </si>
  <si>
    <t>PR2510</t>
  </si>
  <si>
    <t>PR2520</t>
  </si>
  <si>
    <t>PR3000</t>
  </si>
  <si>
    <t>PR3500</t>
  </si>
  <si>
    <t>PR3510</t>
  </si>
  <si>
    <t>PR3520</t>
  </si>
  <si>
    <t>Premium Ranges</t>
  </si>
  <si>
    <t>PR3000-2</t>
  </si>
  <si>
    <t>Current Domestic List Price</t>
  </si>
  <si>
    <t>Paste Calculated Price Increase As Values Here</t>
  </si>
  <si>
    <t>New Sample Plumbing</t>
  </si>
  <si>
    <t>$</t>
  </si>
  <si>
    <t>DO NOT PASTE PRICE UPDATES</t>
  </si>
  <si>
    <t xml:space="preserve">For  Configured Instruments
1. Input % Price Increase in cell J1
2. Copy F4 thru F115; Paste as Values into Column G
4. Copy D4 thru D115 into Column C
5. Copy G4 thru G115 into Coumn D
</t>
  </si>
  <si>
    <t>Part Number</t>
  </si>
  <si>
    <t>Do Not Round Below</t>
  </si>
  <si>
    <t xml:space="preserve">For  Configured Instruments
1. Input % Price Increase in cell H1
2. Copy Column D; Paste as Values into Column E
4. Copy Column C; Paste as Values into Column B
5. Copy Column E: Paste as Values into Coumn C
</t>
  </si>
  <si>
    <t>NOTE: Accessories and Replacement Prices controlled by Parts&amp; PartsList tabs</t>
  </si>
  <si>
    <t>NOTE: Accessories and Replacement Prices controlled by Parts and PartsList tab</t>
  </si>
  <si>
    <t>Note: Some Option and Accessories and Replacement Price are controlled by the Parts and PartsList tabs</t>
  </si>
  <si>
    <t>Note: Some Option Prices are controlled by the Parts and PartsList tabs</t>
  </si>
  <si>
    <t>Note: Some Option Prices are on other tabs are controlled by the PartsList tab</t>
  </si>
  <si>
    <t>Effective Date</t>
  </si>
  <si>
    <t>Revision</t>
  </si>
  <si>
    <t>Replacement Sensor for the Series 2XXX Percent Oxygen Analyzer. Note: When a replacement or spare sensor is ordered, the measuring range(s) of the instrument must be included. Warranty: One year from purchase date.</t>
  </si>
  <si>
    <t>Check the price of an existing part number. 
Correct format is CAT-2000-5 digits-7 digits-2 digits-1 digit, example: CAT-2000-GUBTP-XXXXXXX-XX-X</t>
  </si>
  <si>
    <t>"Check the price of an existing part number. 
Correct format is CAT-2000-5 digits-7 digits-2 digits-1 digit, example: CAT-2000-GUBTP-XXXXXXX-XX-X"</t>
  </si>
  <si>
    <t>CAT-2000-BAWMT-XCXVAXX-C2-X</t>
  </si>
  <si>
    <t>CAT-2000-BUBTP-XCXVAXX-XX-X</t>
  </si>
  <si>
    <t>CAT-2000-BUBTP-XHXVXXX-XX-X</t>
  </si>
  <si>
    <t>CAT-2000-BUBTP-XHXXAXX-LF-X</t>
  </si>
  <si>
    <t>CAT-2000-BUBTP-XXXXAXX-XX-X</t>
  </si>
  <si>
    <t>CAT-2000-BUBTP-XXXXXXX-XX-X</t>
  </si>
  <si>
    <t>CAT-2000-BUWMT-2XXVAXX-CA-X</t>
  </si>
  <si>
    <t>CAT-2000-BUWMT-XXXVAXX-C1-X</t>
  </si>
  <si>
    <t>CAT-2000-BUWMT-XXXXAXX-BT-X</t>
  </si>
  <si>
    <t>CAT-2000-BUWMT-XXXXAXX-LF-X</t>
  </si>
  <si>
    <t>CAT-2000-BUWMT-XXXXBXX-BT-X</t>
  </si>
  <si>
    <t>CAT-2000-BUWTX-XXXXAXX-LF-X</t>
  </si>
  <si>
    <t>CAT-2000-DUPNL-1XXXXXX-R4-X</t>
  </si>
  <si>
    <t>CAT-2000-FAWMT-XXXXXXX-OD-X</t>
  </si>
  <si>
    <t>CAT-2000-FUBTP-XCXMXXX-XX-X</t>
  </si>
  <si>
    <t>CAT-2000-FUBTP-XHXVAXX-XX-X</t>
  </si>
  <si>
    <t>CAT-2000-FUBTP-XXXVAXX-XX-X</t>
  </si>
  <si>
    <t>CAT-2000-FUBTP-XXXXAXX-XX-X</t>
  </si>
  <si>
    <t>CAT-2000-FUWMT-XCNMXXX-XX-X</t>
  </si>
  <si>
    <t>CAT-2000-FUWMT-XXRMXXX-XX-X</t>
  </si>
  <si>
    <t>CAT-2000-FUWMT-XXXMXXX-XX-X</t>
  </si>
  <si>
    <t>CAT-2000-GUBTP-XHXVAXX-XX-X</t>
  </si>
  <si>
    <t>CAT-2000-GUBTP-XXXVAXX-XX-X</t>
  </si>
  <si>
    <t>CAT-2000-GUBTP-XXXVXXX-XX-X</t>
  </si>
  <si>
    <t>CAT-2000-GUBTP-XXXXXXX-XX-X</t>
  </si>
  <si>
    <t>CAT-2000-GUPNL-XXXVAXX-XX-X</t>
  </si>
  <si>
    <t>CAT-2000-GUPNR-1XXXXXX-XX-X</t>
  </si>
  <si>
    <t>CAT-2000-GUPTX-XXXMXXX-XX-X</t>
  </si>
  <si>
    <t>CAT-2000-GUWMT-XHXVAXX-S1-X</t>
  </si>
  <si>
    <t>CAT-2000-GUWMT-XXXMXXX-4C-X</t>
  </si>
  <si>
    <t>CAT-2000-GUWMT-XXXMXXX-XX-X</t>
  </si>
  <si>
    <t>CAT-2000-GUWMT-XXXXXXX-OD-X</t>
  </si>
  <si>
    <t>CAT-2000-HABTP-XXXXXXX-R4-X</t>
  </si>
  <si>
    <t>CAT-2000-HAPNL-XXXXAXX-XX-X</t>
  </si>
  <si>
    <t>CAT-2000-HUBTP-XXRMXXX-XX-X</t>
  </si>
  <si>
    <t>CAT-2000-HUBTP-XXXVAXX-XX-X</t>
  </si>
  <si>
    <t>CAT-2000-HUBTP-XXXXXXX-DF-X</t>
  </si>
  <si>
    <t>CAT-2000-HUBTP-XXXXXXX-XX-X</t>
  </si>
  <si>
    <t>CAT-2000-HUPNL-XHXVAXX-XX-X</t>
  </si>
  <si>
    <t>CAT-2000-HUPNL-XXXVAXX-XX-X</t>
  </si>
  <si>
    <t>CAT-2000-HUWMT-XXXXXXX-XX-X</t>
  </si>
  <si>
    <t>CAT-2500-ALSTD-1XXXXXX-XX-X</t>
  </si>
  <si>
    <t>CAT-2500-CLSTD-1XXXXXX-4C-X</t>
  </si>
  <si>
    <t>CAT-2500-CLSTD-XXXMXXX-4C-X</t>
  </si>
  <si>
    <t>CAT-2500-DLSTD-1XXXXXX-XX-X</t>
  </si>
  <si>
    <t>CAT-2500-FLNM7-XXXXXXX-XX-X</t>
  </si>
  <si>
    <t>CAT-2500-FLSTD-1XXXXXX-XX-X</t>
  </si>
  <si>
    <t>CAT-2500-SLSTD-XXXXXXX-XX-X</t>
  </si>
  <si>
    <t>CAT-2510-ACSTD-XCNMXXX-XX-X</t>
  </si>
  <si>
    <t>CAT-2510-ACSTD-XHXVCXX-S1-X</t>
  </si>
  <si>
    <t>CAT-2510-BANM7-1CXMXXX-XX-X</t>
  </si>
  <si>
    <t>CAT-2510-BANM7-XXRMXXX-XX-X</t>
  </si>
  <si>
    <t>Cat-2510-CASTD-XXXVAXX-XX-X</t>
  </si>
  <si>
    <t>CAT-2510-CCSTD-XCXVCXX-XX-X</t>
  </si>
  <si>
    <t>CAT-2510-D1XXXX-CVP</t>
  </si>
  <si>
    <t>CAT-2510-DASTD-XXXXXXX-XX-X</t>
  </si>
  <si>
    <t>CAT-2510-DCNM7-XHXVCXX-XX-X</t>
  </si>
  <si>
    <t>CAT-2510-DCNM7-XXXVCXX-XX-X</t>
  </si>
  <si>
    <t>CAT-2510-DCSTD-XCNMXXX-XX-X</t>
  </si>
  <si>
    <t>CAT-2510-DCSTD-XHXVCXX-S1-X</t>
  </si>
  <si>
    <t>CAT-2510-DCSTD-XHXVCXX-XX-X</t>
  </si>
  <si>
    <t>CAT-2510-DCSTD-XXXVCXX-4C-X</t>
  </si>
  <si>
    <t>CAT-2510-DCSTD-XXXVCXX-XX-X</t>
  </si>
  <si>
    <t>CAT-2510-SDSTD-XXXVDXX-XX-X</t>
  </si>
  <si>
    <t>CAT-2520-BUSTD-XCXVBXX-QC-X</t>
  </si>
  <si>
    <t>CAT-2520-BUSTD-XCXVBXX-XX-X</t>
  </si>
  <si>
    <t>CAT-2520-BUSTD-XXNMXXX-XX-X</t>
  </si>
  <si>
    <t>CAT-2520-BUSTD-XXRMXXX-XX-X</t>
  </si>
  <si>
    <t>CAT-2520-CUSTD-XCXVBXX-QC-X</t>
  </si>
  <si>
    <t>CAT-2520-CUSTD-XCXVBXX-XX-X</t>
  </si>
  <si>
    <t>CAT-2520-CUSTD-XXRMXXX-XX-X</t>
  </si>
  <si>
    <t>CAT-2520-DUSTD-XXRMXXX-QC-X</t>
  </si>
  <si>
    <t>CAT-2520-DUSTD-XXXVBXX-XX-X</t>
  </si>
  <si>
    <t>CAT-2520-FUSTD-XXMMXXX-XX-X</t>
  </si>
  <si>
    <t>CAT-2520-FUSTD-XXXVBXX-XX-X</t>
  </si>
  <si>
    <t>CAT-2520-FUSTD-XXXXXXX-XX-X</t>
  </si>
  <si>
    <t>CAT-3000-EUBTP-XXXXXXX-XX-X</t>
  </si>
  <si>
    <t>CAT-3000-FABTP-XHXVAAX-BB-X</t>
  </si>
  <si>
    <t>CAT-3000-FABTP-XHXVAAX-XX-X</t>
  </si>
  <si>
    <t>CAT-3000-FAWMT-XHXVAXX-XX-X</t>
  </si>
  <si>
    <t>CAT-3000-FUBTP-XCXVAXC-XX-X</t>
  </si>
  <si>
    <t>CAT-3000-FUBTP-XXXVAXX-XX-X</t>
  </si>
  <si>
    <t>CAT-3000-FUBTP-XXXXXXX-XX-X</t>
  </si>
  <si>
    <t>CAT-3000-GABTP-XXXVAXC-LF-X</t>
  </si>
  <si>
    <t>CAT-3000-GUBTP-1XXMXXX-XX-X</t>
  </si>
  <si>
    <t>CAT-3000-GUBTP-2CRMXXX-R4-X</t>
  </si>
  <si>
    <t>CAT-3000-GUBTP-XCRMXXX-XX-X</t>
  </si>
  <si>
    <t>CAT-3000-GUBTP-XCXVAXX-XX-X</t>
  </si>
  <si>
    <t>CAT-3000-GUBTP-XHMMXXC-XX-X</t>
  </si>
  <si>
    <t>CAT-3000-GUBTP-XHRMAXX-XX-X</t>
  </si>
  <si>
    <t>CAT-3000-GUBTP-XHXVAXX-XX-X</t>
  </si>
  <si>
    <t>CAT-3000-GUBTP-XXRMXXC-XX-X</t>
  </si>
  <si>
    <t>CAT-3000-GUBTP-XXRMXXX-XX-X</t>
  </si>
  <si>
    <t>CAT-3000-GUBTP-XXXMXXX-XX-X</t>
  </si>
  <si>
    <t>CAT-3000-GUBTP-XXXVAXX-BL-X</t>
  </si>
  <si>
    <t>CAT-3000-GUBTP-XXXVAXX-LF-X</t>
  </si>
  <si>
    <t>CAT-3000-GUBTP-XXXVAXX-XX-X</t>
  </si>
  <si>
    <t>CAT-3000-GUBTP-XXXVBXX-BT-X</t>
  </si>
  <si>
    <t>CAT-3000-GUBTP-XXXVXXX-XX-X</t>
  </si>
  <si>
    <t>CAT-3000-GUBTP-XXXXXXC-XX-X</t>
  </si>
  <si>
    <t>CAT-3000-GUBTP-XXXXXXX-XX-X</t>
  </si>
  <si>
    <t>CAT-3000-GUBTR-XXXXXXC-XX-X</t>
  </si>
  <si>
    <t>CAT-3000-GUBTX-XXXXXXX-XX-X</t>
  </si>
  <si>
    <t>CAT-3000-GUPNL-1XXVXXX-XX-X</t>
  </si>
  <si>
    <t>CAT-3000-GUPNL-SCH</t>
  </si>
  <si>
    <t>CAT-3000-GUPNL-XXRMXXX-XX-X</t>
  </si>
  <si>
    <t>CAT-3000-GUPNR-XXXXXXX-XX-X</t>
  </si>
  <si>
    <t>CAT-3000-GUWMT-XHXVAXX-XX-X</t>
  </si>
  <si>
    <t>CAT-3000-GUWMT-XXHMXXC-BB-X</t>
  </si>
  <si>
    <t>CAT-3000-GUWMT-XXXVAXX-HD-X</t>
  </si>
  <si>
    <t>CAT-3000-GUWMT-XXXXXXC-XX-X</t>
  </si>
  <si>
    <t>CAT-3000-HUBTP-XXRVAXX-XX-X</t>
  </si>
  <si>
    <t>CAT-3000-HUPNL-1XXXXXX-R4-X</t>
  </si>
  <si>
    <t>CAT-3000-HUPNR-XXXXXXX-R4-X</t>
  </si>
  <si>
    <t>CAT-3000-IABTR-XXXVAXX-XX-X</t>
  </si>
  <si>
    <t>CAT-3000-IUBTP-XXNMXXC-XX-X</t>
  </si>
  <si>
    <t>CAT-3000-IUBTP-XXXXXXX-XX-X</t>
  </si>
  <si>
    <t>CAT-3000-IUPNL-1XXXXXX-XX-X</t>
  </si>
  <si>
    <t>CAT-3000-IUPNL-XXXMXXC-XX-X</t>
  </si>
  <si>
    <t>CAT-3000-IUPNL-XXXVXXX-XX-X</t>
  </si>
  <si>
    <t>CAT-3000-IUPNR-XXXXXXX-XX-X</t>
  </si>
  <si>
    <t>CAT-3000-YABTP-XXXVAXX-XX-X</t>
  </si>
  <si>
    <t>CAT-3000-YUBTP-1XXMAXX-XX-X</t>
  </si>
  <si>
    <t>CAT-3000-YUBTP-XCRMXXX-XX-X</t>
  </si>
  <si>
    <t>CAT-3000-YUBTP-XCXVAXX-XX-X</t>
  </si>
  <si>
    <t>CAT-3000-YUBTP-XHXVAXC-XX-X</t>
  </si>
  <si>
    <t>CAT-3000-YUBTP-XHXVAXX-XX-X</t>
  </si>
  <si>
    <t>CAT-3000-YUBTP-XHXXXXX-XX-X</t>
  </si>
  <si>
    <t>CAT-3000-YUBTP-XXNMAXX-XX-X</t>
  </si>
  <si>
    <t>CAT-3000-YUBTP-XXRMXAX-R2-X</t>
  </si>
  <si>
    <t>CAT-3000-YUBTP-XXRMXXX-BB-X</t>
  </si>
  <si>
    <t>CAT-3000-YUBTP-XXRMXXX-XX-X</t>
  </si>
  <si>
    <t>CAT-3000-YUBTP-XXRVAXX-HD-X</t>
  </si>
  <si>
    <t>CAT-3000-YUBTP-XXXMAXX-F1-X</t>
  </si>
  <si>
    <t>CAT-3000-YUBTP-XXXMXXX-XX-X</t>
  </si>
  <si>
    <t>CAT-3000-YUBTP-XXXVAAC-XX-X</t>
  </si>
  <si>
    <t>CAT-3000-YUBTP-XXXVAAX-R2-X</t>
  </si>
  <si>
    <t>CAT-3000-YUBTP-XXXVAAX-XX-2</t>
  </si>
  <si>
    <t>CAT-3000-YUBTP-XXXVAXC-XX-X</t>
  </si>
  <si>
    <t>CAT-3000-YUBTP-XXXVAXX-XX-X</t>
  </si>
  <si>
    <t>CAT-3000-YUBTP-XXXVXXX-BB-X</t>
  </si>
  <si>
    <t>CAT-3000-YUBTP-XXXVXXX-XX-X</t>
  </si>
  <si>
    <t>CAT-3000-YUBTP-XXXXAXX-XX-X</t>
  </si>
  <si>
    <t>CAT-3000-YUBTP-XXXXXXX-XX-X</t>
  </si>
  <si>
    <t>CAT-3000-YUPNL-XHXVAXX-XX-X</t>
  </si>
  <si>
    <t>CAT-3000-YUPNL-XXXVXXX-XX-X</t>
  </si>
  <si>
    <t>CAT-3000-YUPNL-XXXXAXX-XX-X</t>
  </si>
  <si>
    <t>CAT-3000-YUWMT-XHXVAAX-XX-X</t>
  </si>
  <si>
    <t>CAT-3000-YUWMT-XXRMXXX-XX-X</t>
  </si>
  <si>
    <t>CAT-3000-YUWMT-XXXMXXX-XX-X</t>
  </si>
  <si>
    <t>CAT-3000-ZUPTX-XXXXXXX-XX-X</t>
  </si>
  <si>
    <t>CAT-3500-ALNM7-XCRMXXC-AT-X</t>
  </si>
  <si>
    <t>CAT-3500-BLSTD-XXXXXXX-XX-X</t>
  </si>
  <si>
    <t>CAT-3500-CLSTD-1XXXXXX-XX-X</t>
  </si>
  <si>
    <t>CAT-3500-DLSTD-1XXXXXX-XX-X</t>
  </si>
  <si>
    <t>CAT-3500-DLSTD-XXXXXXC-XX-X</t>
  </si>
  <si>
    <t>CAT-3500-DLSTD-XXXXXXX-XX-X</t>
  </si>
  <si>
    <t>CAT-3500-EASTD-XXXXXXX-XX-X</t>
  </si>
  <si>
    <t>CAT-3500-ELSTD-1XXXXXX-XX-X</t>
  </si>
  <si>
    <t>CAT-3500-ELSTD-XXRMXXX-XX-X</t>
  </si>
  <si>
    <t>CAT-3500-ELSTD-XXXXXXX-XX-X</t>
  </si>
  <si>
    <t>CAT-3500-FLNM7-XXXXXXX-XX-X</t>
  </si>
  <si>
    <t>CAT-3500-FLSTD-1XXXXXX-XX-X</t>
  </si>
  <si>
    <t>CAT-3500-GLSTD-XXXXXXX-XX-X</t>
  </si>
  <si>
    <t>CAT-3500-HLSTD-1XXXXXX-XX-X</t>
  </si>
  <si>
    <t>CAT-3500-HLSTD-XXXXXXX-XX-X</t>
  </si>
  <si>
    <t>CAT-3510-AASTD-XXXXXXX-XX-X</t>
  </si>
  <si>
    <t>CAT-3510-ACSTD-XXRMXXX-XX-X</t>
  </si>
  <si>
    <t>CAT-3510-CCSTD-XHXMCCX-S1-X</t>
  </si>
  <si>
    <t>CAT-3510-DASTD-XXRMXAX-NP-X</t>
  </si>
  <si>
    <t>CAT-3510-DASTD-XXXVAAX-NP-X</t>
  </si>
  <si>
    <t>CAT-3510-DCSTD-1XXMCCX-XX-X</t>
  </si>
  <si>
    <t>CAT-3510-DCSTD-XCXMCCX-S1-X</t>
  </si>
  <si>
    <t>CAT-3510-DCSTD-XHXMCCX-S1-X</t>
  </si>
  <si>
    <t>CAT-3510-DCSTD-XHXMCCX-XX-X</t>
  </si>
  <si>
    <t>CAT-3510-DCSTD-XXXMXXX-XX-X</t>
  </si>
  <si>
    <t>CAT-3510-EASTD-XHRMAXX-XX-X</t>
  </si>
  <si>
    <t>CAT-3510-ECSTD-XCRMXXX-XX-X</t>
  </si>
  <si>
    <t>CAT-3510-ECSTD-XHXMCCX-S1-X</t>
  </si>
  <si>
    <t>CAT-3510-ECSTD-XHXMCXX-XX-X</t>
  </si>
  <si>
    <t>CAT-3510-ECSTD-XHXVCCX-XX-X</t>
  </si>
  <si>
    <t>CAT-3510-ECSTD-XXXVCXX-S1-X</t>
  </si>
  <si>
    <t>CAT-3510-ECSTD-XXXVCXX-XX-X</t>
  </si>
  <si>
    <t>CAT-3510-ECSTD-XXXXXCX-ES-X</t>
  </si>
  <si>
    <t>CAT-3510-ECSTD-XXXXXXX-XX-X</t>
  </si>
  <si>
    <t>CAT-3510-FCSTD-XCXMCCX-S1-X</t>
  </si>
  <si>
    <t>CAT-3510-FCSTD-XXXXXXX-XX-X</t>
  </si>
  <si>
    <t>CAT-3510-GCSTD-XHXMCCX-S1-X</t>
  </si>
  <si>
    <t>CAT-3510-HANM7-XXRMXXX-XX-X</t>
  </si>
  <si>
    <t>CAT-3520-AUSTD-XXRMXXC-BB-X</t>
  </si>
  <si>
    <t>CAT-3520-AUSTD-XXXVBXX-XX-X</t>
  </si>
  <si>
    <t>CAT-3520-CUSTD-XXXMXXX-XX-X</t>
  </si>
  <si>
    <t>CAT-3520-CUSTD-XXXXXXX-XX-X</t>
  </si>
  <si>
    <t>CAT-3520-DUSTD-XHRVBXC-XX-X</t>
  </si>
  <si>
    <t>CAT-3520-DUSTD-XXRMXXC-XX-X</t>
  </si>
  <si>
    <t>CAT-3520-DUSTD-XXRMXXX-XX-X</t>
  </si>
  <si>
    <t>CAT-3520-DUSTD-XXXVBXX-XX-X</t>
  </si>
  <si>
    <t>CAT-3520-EUSTD-1XXVBXX-XX-X</t>
  </si>
  <si>
    <t>CAT-3520-EUSTD-1XXXXXC-XX-X</t>
  </si>
  <si>
    <t>CAT-3520-EUSTD-XHXVBXX-XX-X</t>
  </si>
  <si>
    <t>CAT-3520-EUSTD-XXXVBXC-XX-X</t>
  </si>
  <si>
    <t>CAT-3520-EUSTD-XXXVBXX-XX-X</t>
  </si>
  <si>
    <t>CAT-3520-EUSTD-XXXXBXX-SC-X</t>
  </si>
  <si>
    <t>CAT-3520-EUSTD-XXXXBXX-XX-X</t>
  </si>
  <si>
    <t>CAT-3520-EUSTD-XXXXXXX-XX-X</t>
  </si>
  <si>
    <t>CAT-3520-FUSTD-XXXVBXX-XX-X</t>
  </si>
  <si>
    <t>CAT-3520-GUSTD-XXRMXXC-XX-X</t>
  </si>
  <si>
    <t>CAT-3520-GUSTD-XXXMXXX-XX-X</t>
  </si>
  <si>
    <t>CAT-3520-GUSTD-XXXVBXX-XX-X</t>
  </si>
  <si>
    <t>CAT-3520-HUSTD-XHRMXXX-XX-X</t>
  </si>
  <si>
    <t>CAT-3520-HUSTD-XHXVBXX-XX-X</t>
  </si>
  <si>
    <t>CAT-3520-HUSTD-XXRVBXX-BB-X</t>
  </si>
  <si>
    <t>CAT-3520-HUSTD-XXXVBXX-XX-X</t>
  </si>
  <si>
    <t>CAT-3520-IUSTD-XCMMXXX-XX-X</t>
  </si>
  <si>
    <t>CAT-3520-IUSTD-XHRVBXX-BB-X</t>
  </si>
  <si>
    <t>CAT-3520-IUSTD-XHXMXXX-XX-X</t>
  </si>
  <si>
    <t>CAT-3520-IUSTD-XXRMXXX-BB-X</t>
  </si>
  <si>
    <t>CAT-3520-IUSTD-XXRVBXX-XX-X</t>
  </si>
  <si>
    <t>CAT-3520-IUSTD-XXXVBXX-XX-X</t>
  </si>
  <si>
    <t>S</t>
  </si>
  <si>
    <t>Heavy Duty 4" Coalescing Balston Blue Filter - Gas  Filtration  at 0.01 microns, 'Q' Solids and Trace liquids (Low Temp)</t>
  </si>
  <si>
    <r>
      <t xml:space="preserve">
For Applications with sample pressure at Atmospheric pressure down to -1.7 psig
</t>
    </r>
    <r>
      <rPr>
        <sz val="11"/>
        <color theme="1"/>
        <rFont val="Calibri"/>
        <family val="2"/>
        <scheme val="minor"/>
      </rPr>
      <t>24VDC (PMP-24) with barbed fittings with Flowmeter with Control Valve</t>
    </r>
    <r>
      <rPr>
        <b/>
        <sz val="11"/>
        <color theme="1"/>
        <rFont val="Calibri"/>
        <family val="2"/>
        <scheme val="minor"/>
      </rPr>
      <t xml:space="preserve">
</t>
    </r>
    <r>
      <rPr>
        <b/>
        <i/>
        <sz val="9"/>
        <color rgb="FFFF0000"/>
        <rFont val="Calibri (Body)"/>
      </rPr>
      <t>1/4" Quick connect fittings on the outlet of flowmeter</t>
    </r>
  </si>
  <si>
    <r>
      <t xml:space="preserve">For Applications with sample pressure between 0.1 to 1.5 psig; 
or customer to provide their own sample conditioning options
</t>
    </r>
    <r>
      <rPr>
        <sz val="11"/>
        <color theme="1"/>
        <rFont val="Calibri"/>
        <family val="2"/>
        <scheme val="minor"/>
      </rPr>
      <t>NONE</t>
    </r>
    <r>
      <rPr>
        <b/>
        <sz val="11"/>
        <color theme="1"/>
        <rFont val="Calibri"/>
        <family val="2"/>
        <scheme val="minor"/>
      </rPr>
      <t xml:space="preserve">
</t>
    </r>
    <r>
      <rPr>
        <b/>
        <i/>
        <sz val="11"/>
        <color rgb="FFFF0000"/>
        <rFont val="Calibri (Body)"/>
      </rPr>
      <t>CAT-Universal-FLM or CAT-Universal FLMC Flowmeter kits can be purchased separately for customer installation</t>
    </r>
  </si>
  <si>
    <r>
      <t xml:space="preserve">For Applications with sample pressure up to 100 psig
</t>
    </r>
    <r>
      <rPr>
        <sz val="11"/>
        <color theme="1"/>
        <rFont val="Calibri"/>
        <family val="2"/>
        <scheme val="minor"/>
      </rPr>
      <t>PR-100 regulator with Needle Valve and Flowmeter with No Control Valve</t>
    </r>
    <r>
      <rPr>
        <b/>
        <sz val="11"/>
        <color theme="1"/>
        <rFont val="Calibri"/>
        <family val="2"/>
        <scheme val="minor"/>
      </rPr>
      <t xml:space="preserve">
</t>
    </r>
    <r>
      <rPr>
        <b/>
        <i/>
        <sz val="9"/>
        <color rgb="FFFF0000"/>
        <rFont val="Calibri"/>
        <family val="2"/>
        <scheme val="minor"/>
      </rPr>
      <t>max pressure input of 100 psig (7.03kg/cm2) - non-relieving</t>
    </r>
    <r>
      <rPr>
        <b/>
        <i/>
        <sz val="9"/>
        <color rgb="FFFF0000"/>
        <rFont val="Calibri (Body)"/>
      </rPr>
      <t>; 1/4" Quick connect fitting on the oulet</t>
    </r>
  </si>
  <si>
    <r>
      <t xml:space="preserve">For Applications with sample pressure at Atmospheric pressure down to -1.7 psig
</t>
    </r>
    <r>
      <rPr>
        <sz val="11"/>
        <color theme="1"/>
        <rFont val="Calibri"/>
        <family val="2"/>
        <scheme val="minor"/>
      </rPr>
      <t xml:space="preserve">12VDC (PMP-12) with barbed fittings with Flowmeter with Control Valve
</t>
    </r>
    <r>
      <rPr>
        <b/>
        <i/>
        <sz val="9"/>
        <color rgb="FFFF0000"/>
        <rFont val="Calibri (Body)"/>
      </rPr>
      <t>1/4" Quick connect fittings on the outlet of flowmeter</t>
    </r>
  </si>
  <si>
    <t>CO2 Resistant Sensor no longer offfered</t>
  </si>
  <si>
    <t>Atmospheric pressure down to -2.7 psig (Use pump)
Pressure applications above 1.5 psig up to 100 psig - (Customer to supply regulator, disconnect pump)
Appiications between 0.1 to 1.5 psig - (disconnect pump)</t>
  </si>
  <si>
    <t>Sample Conditionsing</t>
  </si>
  <si>
    <r>
      <t xml:space="preserve">Sample Conditioning Options
</t>
    </r>
    <r>
      <rPr>
        <b/>
        <i/>
        <sz val="9"/>
        <color theme="0"/>
        <rFont val="Calibri (Body)"/>
      </rPr>
      <t>Pump for applications between -2.7 to 0.1 psig; Pressure Regulator required for applications &gt;1.5 psig but &lt;100 psi</t>
    </r>
  </si>
  <si>
    <t>Customer can calibrate it to whatever gas the choose</t>
  </si>
  <si>
    <t>Series 1300 is a digitally-controlled instrument with a measuring range of 0-30% and is available in AC only. Oxygen values are displayed to the nearest tenth of a percent on a high contrast front panel liquid crystal display (LCD). The monitor is housed in a resilient polycarbonate, wall mountable general purpose enclosure. Supports up to 3 sensors.</t>
  </si>
  <si>
    <t>Series 2000 Percent Oxygen Analyzer with three alarm relays, instrument status alarm relay, digital display, audible alarm, visual alarm indicators, NEMA 1 enclosure, 4-20 mADC, and 0-2 VDC analog outputs. Available in AC or DC powered versions. Mechanical configuration is wall mount.</t>
  </si>
  <si>
    <t>Series 2000 Percent Oxygen Analyzer with three alarm relays, instrument status alarm relay, digital display, audible alarm, visual alarm indicators, NEMA 1 enclosure, 4-20 mADC, and 0-2 VDC analog outputs. Available in AC or DC powered versions. Comes with open diffuser sensor and cable. Mechanical configuration is wall mount.</t>
  </si>
  <si>
    <r>
      <t xml:space="preserve">Series 2500 - </t>
    </r>
    <r>
      <rPr>
        <b/>
        <sz val="14"/>
        <color rgb="FFFF0000"/>
        <rFont val="Calibri (Body)"/>
      </rPr>
      <t>DISCONTINUED</t>
    </r>
  </si>
  <si>
    <r>
      <t xml:space="preserve">Series 2520 - </t>
    </r>
    <r>
      <rPr>
        <b/>
        <sz val="14"/>
        <color rgb="FFFF0000"/>
        <rFont val="Calibri (Body)"/>
      </rPr>
      <t>DISCONTINUED</t>
    </r>
  </si>
  <si>
    <r>
      <t xml:space="preserve">Series 2510 - </t>
    </r>
    <r>
      <rPr>
        <b/>
        <sz val="14"/>
        <color rgb="FFFF0000"/>
        <rFont val="Calibri (Body)"/>
      </rPr>
      <t>DISCONTINUED</t>
    </r>
  </si>
  <si>
    <t>Series 3000 Trace Oxygen Analyzer with three alarm relays, instrument status alarm relay, digital display, audible alarm, visual alarm indicators, NEMA 1 enclosure with manual sensor isolation valves, 4-20 mADC, and 0-2 VDC analog outputs. Available in AC or DC powered versions. Mechanical configuration is benchtop portable.</t>
  </si>
  <si>
    <t>Shown with optional sample pump, flowmeter.</t>
  </si>
  <si>
    <t>Shown with optional sample pump, flowmeter, solenoids, particulate filter and conduit strain reliefs (OEM).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</si>
</sst>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00"/>
    <numFmt numFmtId="165" formatCode="\$0"/>
  </numFmts>
  <fonts count="77">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i/>
      <sz val="11"/>
      <color theme="1"/>
      <name val="Calibri"/>
      <family val="2"/>
      <scheme val="minor"/>
    </font>
    <font>
      <b/>
      <sz val="11"/>
      <color rgb="FFFF0000"/>
      <name val="Calibri"/>
      <family val="2"/>
      <scheme val="minor"/>
    </font>
    <font>
      <sz val="10"/>
      <color rgb="FF000000"/>
      <name val="Times New Roman"/>
      <family val="1"/>
    </font>
    <font>
      <b/>
      <sz val="11"/>
      <name val="Calibri"/>
      <family val="2"/>
    </font>
    <font>
      <b/>
      <sz val="11"/>
      <name val="Calibri"/>
      <family val="2"/>
      <scheme val="minor"/>
    </font>
    <font>
      <u/>
      <sz val="11"/>
      <color theme="10"/>
      <name val="Calibri"/>
      <family val="2"/>
      <scheme val="minor"/>
    </font>
    <font>
      <b/>
      <sz val="14"/>
      <color theme="1"/>
      <name val="Calibri"/>
      <family val="2"/>
      <scheme val="minor"/>
    </font>
    <font>
      <b/>
      <sz val="11"/>
      <color rgb="FF000000"/>
      <name val="Calibri"/>
      <family val="2"/>
    </font>
    <font>
      <b/>
      <sz val="11"/>
      <color rgb="FFFF0000"/>
      <name val="Calibri"/>
      <family val="2"/>
    </font>
    <font>
      <b/>
      <sz val="9"/>
      <color rgb="FFFF0000"/>
      <name val="Calibri"/>
      <family val="2"/>
    </font>
    <font>
      <b/>
      <sz val="9"/>
      <name val="Calibri"/>
      <family val="2"/>
    </font>
    <font>
      <b/>
      <sz val="9"/>
      <color rgb="FF000000"/>
      <name val="Calibri"/>
      <family val="2"/>
    </font>
    <font>
      <b/>
      <sz val="10"/>
      <color rgb="FF000000"/>
      <name val="Times New Roman"/>
      <family val="1"/>
    </font>
    <font>
      <b/>
      <i/>
      <sz val="11"/>
      <color rgb="FF000000"/>
      <name val="Calibri"/>
      <family val="2"/>
    </font>
    <font>
      <i/>
      <sz val="10"/>
      <color rgb="FF000000"/>
      <name val="Times New Roman"/>
      <family val="1"/>
    </font>
    <font>
      <i/>
      <sz val="11"/>
      <color theme="1"/>
      <name val="Calibri"/>
      <family val="2"/>
      <scheme val="minor"/>
    </font>
    <font>
      <b/>
      <i/>
      <sz val="11"/>
      <color rgb="FFFF0000"/>
      <name val="Calibri"/>
      <family val="2"/>
      <scheme val="minor"/>
    </font>
    <font>
      <b/>
      <i/>
      <sz val="10"/>
      <color rgb="FFFF0000"/>
      <name val="Times New Roman"/>
      <family val="1"/>
    </font>
    <font>
      <b/>
      <sz val="9"/>
      <color rgb="FF000000"/>
      <name val="Calibri"/>
      <family val="2"/>
      <scheme val="minor"/>
    </font>
    <font>
      <b/>
      <u/>
      <sz val="11"/>
      <color theme="1"/>
      <name val="Calibri"/>
      <family val="2"/>
      <scheme val="minor"/>
    </font>
    <font>
      <b/>
      <sz val="11"/>
      <color rgb="FFC00000"/>
      <name val="Calibri"/>
      <family val="2"/>
      <scheme val="minor"/>
    </font>
    <font>
      <b/>
      <sz val="9"/>
      <color rgb="FFC00000"/>
      <name val="Calibri"/>
      <family val="2"/>
      <scheme val="minor"/>
    </font>
    <font>
      <b/>
      <sz val="9"/>
      <color rgb="FFFF0000"/>
      <name val="Calibri"/>
      <family val="2"/>
      <scheme val="minor"/>
    </font>
    <font>
      <b/>
      <sz val="8"/>
      <color rgb="FFFF0000"/>
      <name val="Calibri"/>
      <family val="2"/>
      <scheme val="minor"/>
    </font>
    <font>
      <sz val="11"/>
      <color theme="1"/>
      <name val="Calibri"/>
      <family val="2"/>
    </font>
    <font>
      <b/>
      <i/>
      <sz val="9"/>
      <color rgb="FFFF0000"/>
      <name val="Calibri"/>
      <family val="2"/>
      <scheme val="minor"/>
    </font>
    <font>
      <b/>
      <i/>
      <sz val="8"/>
      <color rgb="FFFF0000"/>
      <name val="Calibri"/>
      <family val="2"/>
      <scheme val="minor"/>
    </font>
    <font>
      <i/>
      <sz val="8"/>
      <color rgb="FFFF0000"/>
      <name val="Calibri"/>
      <family val="2"/>
      <scheme val="minor"/>
    </font>
    <font>
      <b/>
      <sz val="11"/>
      <color theme="0"/>
      <name val="Calibri"/>
      <family val="2"/>
      <scheme val="minor"/>
    </font>
    <font>
      <sz val="11"/>
      <color theme="0"/>
      <name val="Calibri"/>
      <family val="2"/>
      <scheme val="minor"/>
    </font>
    <font>
      <i/>
      <sz val="8"/>
      <name val="Calibri"/>
      <family val="2"/>
      <scheme val="minor"/>
    </font>
    <font>
      <b/>
      <i/>
      <sz val="8"/>
      <color rgb="FFC00000"/>
      <name val="Calibri"/>
      <family val="2"/>
      <scheme val="minor"/>
    </font>
    <font>
      <b/>
      <i/>
      <sz val="9"/>
      <color theme="0" tint="-0.499984740745262"/>
      <name val="Calibri"/>
      <family val="2"/>
      <scheme val="minor"/>
    </font>
    <font>
      <sz val="11"/>
      <name val="Calibri"/>
      <family val="2"/>
      <scheme val="minor"/>
    </font>
    <font>
      <b/>
      <sz val="10"/>
      <color theme="1"/>
      <name val="Calibri"/>
      <family val="2"/>
      <scheme val="minor"/>
    </font>
    <font>
      <b/>
      <i/>
      <sz val="11"/>
      <color theme="0" tint="-0.34998626667073579"/>
      <name val="Calibri"/>
      <family val="2"/>
    </font>
    <font>
      <b/>
      <sz val="11"/>
      <color theme="0" tint="-0.34998626667073579"/>
      <name val="Calibri"/>
      <family val="2"/>
    </font>
    <font>
      <b/>
      <i/>
      <sz val="11"/>
      <color theme="0" tint="-0.34998626667073579"/>
      <name val="Calibri"/>
      <family val="2"/>
      <scheme val="minor"/>
    </font>
    <font>
      <b/>
      <sz val="11"/>
      <color theme="0" tint="-0.34998626667073579"/>
      <name val="Calibri"/>
      <family val="2"/>
      <scheme val="minor"/>
    </font>
    <font>
      <b/>
      <i/>
      <sz val="11"/>
      <name val="Calibri"/>
      <family val="2"/>
      <scheme val="minor"/>
    </font>
    <font>
      <sz val="8"/>
      <color theme="1"/>
      <name val="Calibri"/>
      <family val="2"/>
      <scheme val="minor"/>
    </font>
    <font>
      <sz val="10"/>
      <color theme="0"/>
      <name val="Calibri"/>
      <family val="2"/>
      <scheme val="minor"/>
    </font>
    <font>
      <sz val="10"/>
      <name val="Times New Roman"/>
      <family val="1"/>
    </font>
    <font>
      <i/>
      <sz val="10"/>
      <name val="Times New Roman"/>
      <family val="1"/>
    </font>
    <font>
      <b/>
      <sz val="14"/>
      <color rgb="FF009FE3"/>
      <name val="Calibri"/>
      <family val="2"/>
      <scheme val="minor"/>
    </font>
    <font>
      <b/>
      <sz val="11"/>
      <color rgb="FF009FE3"/>
      <name val="Calibri"/>
      <family val="2"/>
      <scheme val="minor"/>
    </font>
    <font>
      <sz val="10"/>
      <color rgb="FF009FE3"/>
      <name val="Times New Roman"/>
      <family val="1"/>
    </font>
    <font>
      <b/>
      <sz val="11"/>
      <color rgb="FF009FE3"/>
      <name val="Calibri Light"/>
      <family val="2"/>
    </font>
    <font>
      <b/>
      <i/>
      <sz val="11"/>
      <color rgb="FF009FE3"/>
      <name val="Calibri"/>
      <family val="2"/>
      <scheme val="minor"/>
    </font>
    <font>
      <b/>
      <sz val="11"/>
      <color rgb="FF009FE3"/>
      <name val="Calibri"/>
      <family val="2"/>
    </font>
    <font>
      <i/>
      <sz val="8"/>
      <color rgb="FF009FE3"/>
      <name val="Calibri"/>
      <family val="2"/>
      <scheme val="minor"/>
    </font>
    <font>
      <sz val="11"/>
      <color rgb="FF009FE3"/>
      <name val="Calibri"/>
      <family val="2"/>
      <scheme val="minor"/>
    </font>
    <font>
      <b/>
      <sz val="11"/>
      <color rgb="FF005D82"/>
      <name val="Calibri"/>
      <family val="2"/>
      <scheme val="minor"/>
    </font>
    <font>
      <sz val="13"/>
      <color rgb="FF009FE3"/>
      <name val="Calibri Light"/>
      <family val="2"/>
    </font>
    <font>
      <b/>
      <i/>
      <sz val="9"/>
      <color theme="0"/>
      <name val="Calibri (Body)"/>
    </font>
    <font>
      <b/>
      <i/>
      <sz val="8"/>
      <color theme="0"/>
      <name val="Calibri (Body)"/>
    </font>
    <font>
      <b/>
      <sz val="9"/>
      <color theme="0"/>
      <name val="Calibri (Body)"/>
    </font>
    <font>
      <b/>
      <sz val="11"/>
      <color rgb="FF009FE3"/>
      <name val="Calibri (Body)"/>
    </font>
    <font>
      <b/>
      <i/>
      <sz val="9"/>
      <color rgb="FFFF0000"/>
      <name val="Calibri (Body)"/>
    </font>
    <font>
      <b/>
      <sz val="9"/>
      <color rgb="FFFF0000"/>
      <name val="Calibri (Body)"/>
    </font>
    <font>
      <sz val="13"/>
      <color rgb="FF000000"/>
      <name val=".AppleSystemUIFontMonospaced"/>
    </font>
    <font>
      <sz val="12"/>
      <color rgb="FF006100"/>
      <name val="Calibri"/>
      <family val="2"/>
      <scheme val="minor"/>
    </font>
    <font>
      <sz val="12"/>
      <color rgb="FF9C0006"/>
      <name val="Calibri"/>
      <family val="2"/>
      <scheme val="minor"/>
    </font>
    <font>
      <b/>
      <sz val="12"/>
      <color theme="1"/>
      <name val="Calibri"/>
      <family val="2"/>
      <scheme val="minor"/>
    </font>
    <font>
      <sz val="14"/>
      <color rgb="FF000000"/>
      <name val="Times New Roman"/>
      <family val="1"/>
    </font>
    <font>
      <b/>
      <sz val="11"/>
      <color theme="1"/>
      <name val="Calibri (Body)"/>
    </font>
    <font>
      <b/>
      <i/>
      <sz val="11"/>
      <color rgb="FFFF0000"/>
      <name val="Calibri (Body)"/>
    </font>
    <font>
      <sz val="11"/>
      <color theme="1"/>
      <name val="Calibri (Body)"/>
    </font>
    <font>
      <sz val="11"/>
      <color rgb="FFFF0000"/>
      <name val="Calibri"/>
      <family val="2"/>
      <scheme val="minor"/>
    </font>
    <font>
      <b/>
      <sz val="14"/>
      <color rgb="FFFF0000"/>
      <name val="Calibri (Body)"/>
    </font>
    <font>
      <sz val="14"/>
      <color rgb="FFFF0000"/>
      <name val="Calibri (Body)"/>
    </font>
    <font>
      <b/>
      <sz val="14"/>
      <color rgb="FFFF0000"/>
      <name val="Calibri"/>
      <family val="2"/>
      <scheme val="minor"/>
    </font>
  </fonts>
  <fills count="2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7" tint="-0.249977111117893"/>
        <bgColor indexed="64"/>
      </patternFill>
    </fill>
    <fill>
      <patternFill patternType="solid">
        <fgColor rgb="FFA5BE55"/>
        <bgColor indexed="64"/>
      </patternFill>
    </fill>
    <fill>
      <patternFill patternType="solid">
        <fgColor rgb="FF005D82"/>
        <bgColor indexed="64"/>
      </patternFill>
    </fill>
    <fill>
      <patternFill patternType="solid">
        <fgColor rgb="FFAEBE45"/>
        <bgColor indexed="64"/>
      </patternFill>
    </fill>
    <fill>
      <patternFill patternType="solid">
        <fgColor rgb="FFC6EFCE"/>
      </patternFill>
    </fill>
    <fill>
      <patternFill patternType="solid">
        <fgColor rgb="FFFFC7CE"/>
      </patternFill>
    </fill>
    <fill>
      <patternFill patternType="solid">
        <fgColor theme="7"/>
        <bgColor indexed="64"/>
      </patternFill>
    </fill>
    <fill>
      <patternFill patternType="solid">
        <fgColor rgb="FFF2CEEF"/>
        <bgColor indexed="64"/>
      </patternFill>
    </fill>
    <fill>
      <patternFill patternType="solid">
        <fgColor theme="0" tint="-0.14999847407452621"/>
        <bgColor indexed="64"/>
      </patternFill>
    </fill>
    <fill>
      <patternFill patternType="solid">
        <fgColor rgb="FF005D82"/>
        <bgColor rgb="FF000000"/>
      </patternFill>
    </fill>
    <fill>
      <patternFill patternType="solid">
        <fgColor theme="2" tint="-0.249977111117893"/>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7" fillId="0" borderId="0"/>
    <xf numFmtId="0" fontId="10" fillId="0" borderId="0" applyNumberFormat="0" applyFill="0" applyBorder="0" applyAlignment="0" applyProtection="0"/>
    <xf numFmtId="0" fontId="66" fillId="18" borderId="0" applyNumberFormat="0" applyBorder="0" applyAlignment="0" applyProtection="0"/>
    <xf numFmtId="0" fontId="67" fillId="19" borderId="0" applyNumberFormat="0" applyBorder="0" applyAlignment="0" applyProtection="0"/>
    <xf numFmtId="0" fontId="3" fillId="0" borderId="0"/>
  </cellStyleXfs>
  <cellXfs count="519">
    <xf numFmtId="0" fontId="0" fillId="0" borderId="0" xfId="0"/>
    <xf numFmtId="0" fontId="0" fillId="0" borderId="0" xfId="0" applyAlignment="1">
      <alignment horizontal="center" wrapText="1"/>
    </xf>
    <xf numFmtId="0" fontId="4" fillId="0" borderId="0" xfId="0" applyFont="1" applyAlignment="1">
      <alignment horizontal="center" vertical="center" textRotation="90"/>
    </xf>
    <xf numFmtId="0" fontId="4" fillId="2" borderId="0" xfId="0" applyFont="1" applyFill="1" applyAlignment="1">
      <alignment horizontal="center" vertical="center" textRotation="90" wrapText="1"/>
    </xf>
    <xf numFmtId="164" fontId="0" fillId="0" borderId="0" xfId="0" applyNumberFormat="1"/>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0" fontId="4" fillId="0" borderId="0" xfId="0" applyFont="1" applyAlignment="1">
      <alignment horizontal="center" vertical="center"/>
    </xf>
    <xf numFmtId="164" fontId="4" fillId="0" borderId="0" xfId="0" applyNumberFormat="1" applyFont="1" applyAlignment="1">
      <alignment horizontal="center" vertical="center"/>
    </xf>
    <xf numFmtId="0" fontId="4" fillId="0" borderId="0" xfId="0" applyFont="1" applyAlignment="1">
      <alignment horizontal="center" vertical="center" wrapText="1"/>
    </xf>
    <xf numFmtId="0" fontId="0" fillId="0" borderId="0" xfId="0" applyProtection="1">
      <protection locked="0"/>
    </xf>
    <xf numFmtId="0" fontId="4" fillId="0" borderId="0" xfId="0" applyFont="1" applyAlignment="1" applyProtection="1">
      <alignment horizontal="center" vertical="center" textRotation="90"/>
      <protection locked="0"/>
    </xf>
    <xf numFmtId="164" fontId="4" fillId="0" borderId="0" xfId="0" applyNumberFormat="1" applyFont="1" applyProtection="1">
      <protection locked="0"/>
    </xf>
    <xf numFmtId="164" fontId="0" fillId="0" borderId="0" xfId="0" applyNumberFormat="1" applyProtection="1">
      <protection locked="0"/>
    </xf>
    <xf numFmtId="0" fontId="8" fillId="0" borderId="1" xfId="1" applyFont="1" applyBorder="1" applyAlignment="1">
      <alignment horizontal="center" vertical="center" wrapText="1"/>
    </xf>
    <xf numFmtId="0" fontId="0" fillId="0" borderId="0" xfId="0" applyAlignment="1">
      <alignment horizontal="center" vertical="center"/>
    </xf>
    <xf numFmtId="0" fontId="7" fillId="0" borderId="0" xfId="1" applyAlignment="1">
      <alignment horizontal="left" vertical="top"/>
    </xf>
    <xf numFmtId="0" fontId="7" fillId="0" borderId="0" xfId="1" applyAlignment="1">
      <alignment horizontal="center" vertical="center"/>
    </xf>
    <xf numFmtId="0" fontId="4" fillId="2" borderId="1" xfId="0" applyFont="1" applyFill="1" applyBorder="1" applyAlignment="1">
      <alignment horizontal="center" vertical="center" wrapText="1"/>
    </xf>
    <xf numFmtId="0" fontId="7" fillId="0" borderId="1" xfId="1" applyBorder="1" applyAlignment="1">
      <alignment horizontal="center" vertical="center" wrapText="1"/>
    </xf>
    <xf numFmtId="165" fontId="12" fillId="0" borderId="1" xfId="1" applyNumberFormat="1" applyFont="1" applyBorder="1" applyAlignment="1">
      <alignment horizontal="center" vertical="center" shrinkToFit="1"/>
    </xf>
    <xf numFmtId="0" fontId="7" fillId="0" borderId="0" xfId="1" applyAlignment="1" applyProtection="1">
      <alignment horizontal="center" vertical="center"/>
      <protection locked="0"/>
    </xf>
    <xf numFmtId="1" fontId="12" fillId="0" borderId="1" xfId="1" applyNumberFormat="1" applyFont="1" applyBorder="1" applyAlignment="1">
      <alignment horizontal="center" vertical="center" shrinkToFit="1"/>
    </xf>
    <xf numFmtId="0" fontId="12" fillId="0" borderId="1" xfId="1" applyFont="1" applyBorder="1" applyAlignment="1">
      <alignment horizontal="center" vertical="center" wrapText="1"/>
    </xf>
    <xf numFmtId="164" fontId="7" fillId="0" borderId="0" xfId="1" applyNumberFormat="1" applyAlignment="1">
      <alignment horizontal="center" vertical="center"/>
    </xf>
    <xf numFmtId="0" fontId="15" fillId="0" borderId="1" xfId="1" applyFont="1" applyBorder="1" applyAlignment="1">
      <alignment horizontal="center" vertical="center" wrapText="1"/>
    </xf>
    <xf numFmtId="1" fontId="16" fillId="0" borderId="1" xfId="1" applyNumberFormat="1" applyFont="1" applyBorder="1" applyAlignment="1">
      <alignment horizontal="center" vertical="center" shrinkToFit="1"/>
    </xf>
    <xf numFmtId="164" fontId="7" fillId="0" borderId="0" xfId="1" applyNumberFormat="1" applyAlignment="1" applyProtection="1">
      <alignment horizontal="center" vertical="center"/>
      <protection locked="0"/>
    </xf>
    <xf numFmtId="0" fontId="7" fillId="0" borderId="0" xfId="1" applyAlignment="1" applyProtection="1">
      <alignment horizontal="left" vertical="top"/>
      <protection locked="0"/>
    </xf>
    <xf numFmtId="164" fontId="12" fillId="0" borderId="1" xfId="1" applyNumberFormat="1" applyFont="1" applyBorder="1" applyAlignment="1">
      <alignment horizontal="center" vertical="center" shrinkToFit="1"/>
    </xf>
    <xf numFmtId="0" fontId="8" fillId="0" borderId="3" xfId="1" applyFont="1" applyBorder="1" applyAlignment="1">
      <alignment vertical="center" wrapText="1"/>
    </xf>
    <xf numFmtId="0" fontId="4" fillId="3"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21" fillId="0" borderId="0" xfId="0" applyFont="1" applyAlignment="1">
      <alignment horizontal="center" vertical="center"/>
    </xf>
    <xf numFmtId="0" fontId="22" fillId="0" borderId="0" xfId="1" applyFont="1" applyAlignment="1">
      <alignment horizontal="center" vertical="center"/>
    </xf>
    <xf numFmtId="0" fontId="19" fillId="0" borderId="0" xfId="1" applyFont="1" applyAlignment="1">
      <alignment horizontal="center" vertical="center"/>
    </xf>
    <xf numFmtId="0" fontId="20" fillId="0" borderId="0" xfId="0" applyFont="1" applyAlignment="1">
      <alignment horizontal="center" vertical="center"/>
    </xf>
    <xf numFmtId="0" fontId="19" fillId="0" borderId="0" xfId="1" applyFont="1" applyAlignment="1">
      <alignment horizontal="center" vertical="center" wrapText="1"/>
    </xf>
    <xf numFmtId="0" fontId="17" fillId="0" borderId="1" xfId="1" applyFont="1" applyBorder="1" applyAlignment="1">
      <alignment horizontal="center" vertical="center" wrapText="1"/>
    </xf>
    <xf numFmtId="0" fontId="23" fillId="0" borderId="1" xfId="1"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2" borderId="0" xfId="0" applyFont="1" applyFill="1" applyAlignment="1">
      <alignment horizontal="center" vertical="center"/>
    </xf>
    <xf numFmtId="0" fontId="14" fillId="0" borderId="1" xfId="1" applyFont="1" applyBorder="1" applyAlignment="1">
      <alignment horizontal="center" vertical="center" wrapText="1"/>
    </xf>
    <xf numFmtId="0" fontId="7" fillId="0" borderId="0" xfId="1" applyAlignment="1" applyProtection="1">
      <alignment horizontal="center" vertical="center" wrapText="1"/>
      <protection locked="0"/>
    </xf>
    <xf numFmtId="0" fontId="7" fillId="0" borderId="0" xfId="1" applyAlignment="1">
      <alignment horizontal="center" vertical="center" wrapText="1"/>
    </xf>
    <xf numFmtId="0" fontId="7" fillId="0" borderId="1" xfId="1" applyBorder="1" applyAlignment="1" applyProtection="1">
      <alignment horizontal="left" vertical="top"/>
      <protection locked="0"/>
    </xf>
    <xf numFmtId="1" fontId="13" fillId="0" borderId="1" xfId="1" applyNumberFormat="1" applyFont="1" applyBorder="1" applyAlignment="1">
      <alignment horizontal="center" vertical="center" wrapText="1" shrinkToFit="1"/>
    </xf>
    <xf numFmtId="0" fontId="0" fillId="0" borderId="0" xfId="0" applyProtection="1">
      <protection hidden="1"/>
    </xf>
    <xf numFmtId="0" fontId="0" fillId="0" borderId="0" xfId="0" applyAlignment="1" applyProtection="1">
      <alignment wrapText="1"/>
      <protection locked="0"/>
    </xf>
    <xf numFmtId="0" fontId="24" fillId="0" borderId="0" xfId="0" applyFont="1" applyAlignment="1" applyProtection="1">
      <alignment horizontal="center"/>
      <protection locked="0"/>
    </xf>
    <xf numFmtId="0" fontId="4" fillId="0" borderId="0" xfId="0" applyFont="1" applyAlignment="1" applyProtection="1">
      <alignment horizontal="center" wrapText="1"/>
      <protection locked="0"/>
    </xf>
    <xf numFmtId="0" fontId="0" fillId="0" borderId="0" xfId="0" applyAlignment="1">
      <alignment horizontal="left" vertical="top" wrapText="1"/>
    </xf>
    <xf numFmtId="0" fontId="0" fillId="0" borderId="0" xfId="0" applyAlignment="1">
      <alignment wrapText="1"/>
    </xf>
    <xf numFmtId="164" fontId="8" fillId="0" borderId="1" xfId="1" applyNumberFormat="1" applyFont="1" applyBorder="1" applyAlignment="1">
      <alignment horizontal="center" vertical="center" wrapText="1"/>
    </xf>
    <xf numFmtId="10" fontId="7" fillId="0" borderId="0" xfId="1" applyNumberFormat="1" applyAlignment="1" applyProtection="1">
      <alignment horizontal="center" vertical="center"/>
      <protection locked="0"/>
    </xf>
    <xf numFmtId="10" fontId="7" fillId="0" borderId="0" xfId="1" applyNumberFormat="1" applyAlignment="1">
      <alignment horizontal="center" vertical="center"/>
    </xf>
    <xf numFmtId="164" fontId="4" fillId="2" borderId="0" xfId="0" applyNumberFormat="1" applyFont="1" applyFill="1" applyAlignment="1">
      <alignment horizontal="center" vertical="center"/>
    </xf>
    <xf numFmtId="164" fontId="12" fillId="0" borderId="4" xfId="1" applyNumberFormat="1" applyFont="1" applyBorder="1" applyAlignment="1">
      <alignment horizontal="center" vertical="center" shrinkToFit="1"/>
    </xf>
    <xf numFmtId="164" fontId="4" fillId="4" borderId="0" xfId="0" applyNumberFormat="1" applyFont="1" applyFill="1" applyAlignment="1">
      <alignment horizontal="center" vertical="center"/>
    </xf>
    <xf numFmtId="164" fontId="12" fillId="0" borderId="1" xfId="1" applyNumberFormat="1" applyFont="1" applyBorder="1" applyAlignment="1">
      <alignment horizontal="center" vertical="center" wrapText="1" shrinkToFit="1"/>
    </xf>
    <xf numFmtId="49" fontId="0" fillId="0" borderId="0" xfId="0" applyNumberFormat="1"/>
    <xf numFmtId="0" fontId="0" fillId="0" borderId="0" xfId="0" applyAlignment="1" applyProtection="1">
      <alignment horizontal="center"/>
      <protection locked="0"/>
    </xf>
    <xf numFmtId="0" fontId="12" fillId="0" borderId="1" xfId="1" applyFont="1" applyBorder="1" applyAlignment="1">
      <alignment horizontal="center" vertical="center" shrinkToFit="1"/>
    </xf>
    <xf numFmtId="0" fontId="12" fillId="0" borderId="1" xfId="1" applyFont="1" applyBorder="1" applyAlignment="1">
      <alignment horizontal="center" vertical="center" wrapText="1" shrinkToFit="1"/>
    </xf>
    <xf numFmtId="0" fontId="17" fillId="0" borderId="1" xfId="1" applyFont="1" applyBorder="1" applyAlignment="1">
      <alignment horizontal="center" vertical="center"/>
    </xf>
    <xf numFmtId="0" fontId="18" fillId="0" borderId="3" xfId="1" applyFont="1" applyBorder="1" applyAlignment="1">
      <alignment horizontal="center" vertical="center" wrapText="1"/>
    </xf>
    <xf numFmtId="164" fontId="4" fillId="0" borderId="0" xfId="0" applyNumberFormat="1" applyFont="1"/>
    <xf numFmtId="0" fontId="0" fillId="0" borderId="0" xfId="0" applyAlignment="1">
      <alignment horizontal="center"/>
    </xf>
    <xf numFmtId="0" fontId="8" fillId="0" borderId="3" xfId="1" applyFont="1" applyBorder="1" applyAlignment="1">
      <alignment horizontal="center" vertical="center" wrapText="1"/>
    </xf>
    <xf numFmtId="0" fontId="5" fillId="0" borderId="1" xfId="0" applyFont="1" applyBorder="1" applyAlignment="1">
      <alignment vertical="center"/>
    </xf>
    <xf numFmtId="0" fontId="4" fillId="0" borderId="0" xfId="0" applyFont="1"/>
    <xf numFmtId="164" fontId="4" fillId="0" borderId="0" xfId="0" applyNumberFormat="1" applyFont="1" applyAlignment="1">
      <alignment horizontal="center"/>
    </xf>
    <xf numFmtId="165" fontId="12" fillId="0" borderId="3" xfId="1" applyNumberFormat="1" applyFont="1" applyBorder="1" applyAlignment="1">
      <alignment horizontal="center" vertical="center" shrinkToFit="1"/>
    </xf>
    <xf numFmtId="1" fontId="16" fillId="0" borderId="2" xfId="1" applyNumberFormat="1" applyFont="1" applyBorder="1" applyAlignment="1">
      <alignment horizontal="center" vertical="center" wrapText="1" shrinkToFit="1"/>
    </xf>
    <xf numFmtId="8" fontId="7" fillId="0" borderId="0" xfId="1" applyNumberFormat="1" applyAlignment="1" applyProtection="1">
      <alignment horizontal="center" vertical="center"/>
      <protection locked="0"/>
    </xf>
    <xf numFmtId="14" fontId="4" fillId="2" borderId="1" xfId="0" applyNumberFormat="1" applyFont="1" applyFill="1" applyBorder="1" applyAlignment="1">
      <alignment horizontal="center" vertical="center" wrapText="1"/>
    </xf>
    <xf numFmtId="1" fontId="16" fillId="0" borderId="1" xfId="1" applyNumberFormat="1" applyFont="1" applyBorder="1" applyAlignment="1">
      <alignment horizontal="center" vertical="center" wrapText="1" shrinkToFit="1"/>
    </xf>
    <xf numFmtId="0" fontId="17" fillId="0" borderId="0" xfId="1" applyFont="1" applyAlignment="1" applyProtection="1">
      <alignment horizontal="center" vertical="center"/>
      <protection locked="0"/>
    </xf>
    <xf numFmtId="164" fontId="12" fillId="0" borderId="1" xfId="1" quotePrefix="1" applyNumberFormat="1" applyFont="1" applyBorder="1" applyAlignment="1">
      <alignment horizontal="center" vertical="center" shrinkToFit="1"/>
    </xf>
    <xf numFmtId="0" fontId="4" fillId="0" borderId="0" xfId="0" applyFont="1" applyAlignment="1" applyProtection="1">
      <alignment horizontal="center" vertical="center" wrapText="1"/>
      <protection locked="0"/>
    </xf>
    <xf numFmtId="0" fontId="10" fillId="0" borderId="0" xfId="2"/>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pplyProtection="1">
      <alignment horizontal="center" vertical="center"/>
      <protection locked="0"/>
    </xf>
    <xf numFmtId="164" fontId="4" fillId="0" borderId="0" xfId="0" applyNumberFormat="1" applyFont="1" applyAlignment="1">
      <alignment horizontal="center" vertical="top"/>
    </xf>
    <xf numFmtId="0" fontId="4" fillId="6" borderId="0" xfId="0" applyFont="1" applyFill="1" applyAlignment="1">
      <alignment horizontal="center" vertical="center"/>
    </xf>
    <xf numFmtId="164" fontId="0" fillId="0" borderId="0" xfId="0" applyNumberFormat="1" applyAlignment="1">
      <alignment horizontal="center" vertical="top"/>
    </xf>
    <xf numFmtId="0" fontId="33" fillId="0" borderId="0" xfId="0" applyFont="1" applyAlignment="1" applyProtection="1">
      <alignment horizontal="center" vertical="center" wrapText="1"/>
      <protection locked="0"/>
    </xf>
    <xf numFmtId="164" fontId="34" fillId="0" borderId="0" xfId="0" applyNumberFormat="1" applyFont="1" applyAlignment="1" applyProtection="1">
      <alignment horizontal="left" vertical="top"/>
      <protection locked="0"/>
    </xf>
    <xf numFmtId="0" fontId="34" fillId="0" borderId="0" xfId="0" applyFont="1" applyAlignment="1">
      <alignment horizontal="left" vertical="top"/>
    </xf>
    <xf numFmtId="164" fontId="34" fillId="0" borderId="0" xfId="0" applyNumberFormat="1" applyFont="1" applyAlignment="1">
      <alignment horizontal="left" vertical="top"/>
    </xf>
    <xf numFmtId="0" fontId="9" fillId="6" borderId="0" xfId="0" applyFont="1" applyFill="1" applyAlignment="1">
      <alignment horizontal="center" vertical="center" textRotation="90"/>
    </xf>
    <xf numFmtId="0" fontId="9" fillId="6" borderId="0" xfId="0" applyFont="1" applyFill="1" applyAlignment="1">
      <alignment horizontal="center" vertical="center"/>
    </xf>
    <xf numFmtId="0" fontId="9" fillId="6" borderId="0" xfId="0" applyFont="1" applyFill="1" applyAlignment="1">
      <alignment horizontal="left" vertical="center"/>
    </xf>
    <xf numFmtId="164" fontId="9" fillId="6" borderId="0" xfId="0" applyNumberFormat="1" applyFont="1" applyFill="1" applyAlignment="1">
      <alignment horizontal="center" vertical="center"/>
    </xf>
    <xf numFmtId="0" fontId="0" fillId="6" borderId="0" xfId="0" applyFill="1" applyAlignment="1">
      <alignment wrapText="1"/>
    </xf>
    <xf numFmtId="0" fontId="0" fillId="6" borderId="0" xfId="0" applyFill="1" applyAlignment="1">
      <alignment horizontal="center" vertical="center" wrapText="1"/>
    </xf>
    <xf numFmtId="0" fontId="0" fillId="6" borderId="0" xfId="0" applyFill="1" applyProtection="1">
      <protection locked="0"/>
    </xf>
    <xf numFmtId="0" fontId="0" fillId="6" borderId="0" xfId="0" applyFill="1" applyAlignment="1" applyProtection="1">
      <alignment horizontal="center" vertical="center"/>
      <protection locked="0"/>
    </xf>
    <xf numFmtId="0" fontId="37" fillId="0" borderId="0" xfId="0" applyFont="1" applyAlignment="1">
      <alignment horizontal="center" vertical="center"/>
    </xf>
    <xf numFmtId="164" fontId="5" fillId="0" borderId="0" xfId="0" applyNumberFormat="1" applyFont="1" applyAlignment="1">
      <alignment horizontal="center" vertical="center"/>
    </xf>
    <xf numFmtId="164" fontId="5" fillId="4" borderId="0" xfId="0" applyNumberFormat="1" applyFont="1" applyFill="1" applyAlignment="1">
      <alignment horizontal="center" vertical="center"/>
    </xf>
    <xf numFmtId="0" fontId="37" fillId="0" borderId="0" xfId="0" applyFont="1" applyAlignment="1">
      <alignment horizontal="center" vertical="center" wrapText="1"/>
    </xf>
    <xf numFmtId="164" fontId="5" fillId="0" borderId="0" xfId="0" applyNumberFormat="1" applyFont="1" applyAlignment="1">
      <alignment horizontal="center" vertical="center" wrapText="1"/>
    </xf>
    <xf numFmtId="164" fontId="5" fillId="4" borderId="0" xfId="0" applyNumberFormat="1" applyFont="1" applyFill="1" applyAlignment="1">
      <alignment horizontal="center" vertical="center" wrapText="1"/>
    </xf>
    <xf numFmtId="0" fontId="0" fillId="0" borderId="0" xfId="0" applyAlignment="1">
      <alignment horizontal="left" wrapText="1"/>
    </xf>
    <xf numFmtId="0" fontId="4" fillId="5" borderId="0" xfId="0" applyFont="1" applyFill="1" applyAlignment="1">
      <alignment horizontal="center" vertical="center" wrapText="1"/>
    </xf>
    <xf numFmtId="0" fontId="0" fillId="0" borderId="0" xfId="0" quotePrefix="1" applyAlignment="1" applyProtection="1">
      <alignment wrapText="1"/>
      <protection locked="0"/>
    </xf>
    <xf numFmtId="0" fontId="0" fillId="0" borderId="0" xfId="0" quotePrefix="1" applyAlignment="1">
      <alignment wrapText="1"/>
    </xf>
    <xf numFmtId="0" fontId="0" fillId="0" borderId="0" xfId="0" quotePrefix="1" applyProtection="1">
      <protection locked="0"/>
    </xf>
    <xf numFmtId="0" fontId="0" fillId="0" borderId="0" xfId="0" quotePrefix="1" applyAlignment="1" applyProtection="1">
      <alignment horizontal="center" vertical="center" wrapText="1"/>
      <protection locked="0"/>
    </xf>
    <xf numFmtId="0" fontId="33" fillId="0" borderId="0" xfId="0" applyFont="1" applyAlignment="1">
      <alignment horizontal="center" vertical="center"/>
    </xf>
    <xf numFmtId="0" fontId="39"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40" fillId="0" borderId="2" xfId="1" applyFont="1" applyBorder="1" applyAlignment="1">
      <alignment horizontal="center" vertical="center" wrapText="1"/>
    </xf>
    <xf numFmtId="0" fontId="41" fillId="0" borderId="2" xfId="1" applyFont="1" applyBorder="1" applyAlignment="1">
      <alignment horizontal="center" vertical="center" wrapText="1"/>
    </xf>
    <xf numFmtId="0" fontId="42" fillId="0" borderId="2" xfId="0" applyFont="1" applyBorder="1" applyAlignment="1">
      <alignment horizontal="center" vertical="center"/>
    </xf>
    <xf numFmtId="164" fontId="42" fillId="0" borderId="0" xfId="0" applyNumberFormat="1" applyFont="1" applyAlignment="1">
      <alignment horizontal="center" vertical="center"/>
    </xf>
    <xf numFmtId="164" fontId="42" fillId="0" borderId="0" xfId="0" applyNumberFormat="1" applyFont="1" applyAlignment="1">
      <alignment horizontal="center" vertical="center" wrapText="1"/>
    </xf>
    <xf numFmtId="164" fontId="43" fillId="0" borderId="0" xfId="0" applyNumberFormat="1" applyFont="1" applyAlignment="1">
      <alignment horizontal="center" vertical="center"/>
    </xf>
    <xf numFmtId="0" fontId="10" fillId="0" borderId="0" xfId="2" applyAlignment="1" applyProtection="1">
      <alignment horizontal="center" vertical="center"/>
      <protection locked="0"/>
    </xf>
    <xf numFmtId="0" fontId="0" fillId="0" borderId="6" xfId="0" applyBorder="1" applyAlignment="1">
      <alignment horizontal="center" vertical="center"/>
    </xf>
    <xf numFmtId="0" fontId="45" fillId="0" borderId="7" xfId="0" applyFont="1" applyBorder="1" applyAlignment="1">
      <alignment horizontal="center" vertical="center" wrapText="1"/>
    </xf>
    <xf numFmtId="0" fontId="45" fillId="0" borderId="7" xfId="0" applyFont="1" applyBorder="1" applyAlignment="1">
      <alignment horizontal="center" vertical="center"/>
    </xf>
    <xf numFmtId="0" fontId="0" fillId="0" borderId="6" xfId="0" applyBorder="1"/>
    <xf numFmtId="0" fontId="34" fillId="0" borderId="0" xfId="0" applyFont="1" applyProtection="1">
      <protection locked="0"/>
    </xf>
    <xf numFmtId="164" fontId="9" fillId="0" borderId="0" xfId="0" applyNumberFormat="1" applyFont="1" applyAlignment="1">
      <alignment horizontal="center" vertical="center"/>
    </xf>
    <xf numFmtId="164" fontId="44" fillId="0" borderId="0" xfId="0" applyNumberFormat="1" applyFont="1" applyAlignment="1">
      <alignment horizontal="center" vertical="center"/>
    </xf>
    <xf numFmtId="164" fontId="44" fillId="0" borderId="0" xfId="0" applyNumberFormat="1" applyFont="1" applyAlignment="1">
      <alignment horizontal="center" vertical="center" wrapText="1"/>
    </xf>
    <xf numFmtId="164" fontId="9" fillId="2" borderId="0" xfId="0" applyNumberFormat="1" applyFont="1" applyFill="1" applyAlignment="1">
      <alignment horizontal="center" vertical="center" wrapText="1"/>
    </xf>
    <xf numFmtId="164" fontId="38" fillId="0" borderId="0" xfId="0" applyNumberFormat="1" applyFont="1" applyProtection="1">
      <protection locked="0"/>
    </xf>
    <xf numFmtId="164" fontId="9" fillId="0" borderId="0" xfId="0" applyNumberFormat="1" applyFont="1" applyAlignment="1">
      <alignment horizontal="center" vertical="top"/>
    </xf>
    <xf numFmtId="164" fontId="9" fillId="0" borderId="0" xfId="0" applyNumberFormat="1" applyFont="1"/>
    <xf numFmtId="164" fontId="38" fillId="0" borderId="0" xfId="0" applyNumberFormat="1" applyFont="1"/>
    <xf numFmtId="164" fontId="7" fillId="0" borderId="0" xfId="1" applyNumberFormat="1" applyAlignment="1">
      <alignment horizontal="center" vertical="center" wrapText="1"/>
    </xf>
    <xf numFmtId="164" fontId="0" fillId="0" borderId="0" xfId="0" applyNumberFormat="1" applyAlignment="1">
      <alignment horizontal="center" vertical="center" wrapText="1"/>
    </xf>
    <xf numFmtId="0" fontId="4" fillId="0" borderId="1" xfId="0" applyFont="1" applyBorder="1" applyAlignment="1">
      <alignment horizontal="center" vertical="center" wrapText="1"/>
    </xf>
    <xf numFmtId="0" fontId="34" fillId="0" borderId="0" xfId="0" applyFont="1" applyProtection="1">
      <protection locked="0" hidden="1"/>
    </xf>
    <xf numFmtId="0" fontId="8" fillId="0" borderId="1" xfId="1" applyFont="1" applyBorder="1" applyAlignment="1">
      <alignment vertical="center" wrapText="1"/>
    </xf>
    <xf numFmtId="164" fontId="0" fillId="0" borderId="0" xfId="0" applyNumberFormat="1" applyAlignment="1">
      <alignment horizontal="center" vertical="center"/>
    </xf>
    <xf numFmtId="0" fontId="0" fillId="0" borderId="0" xfId="0" applyAlignment="1">
      <alignment horizontal="center" vertical="center" textRotation="90"/>
    </xf>
    <xf numFmtId="0" fontId="8" fillId="0" borderId="0" xfId="1" applyFont="1" applyAlignment="1">
      <alignment horizontal="center" vertical="center" wrapText="1"/>
    </xf>
    <xf numFmtId="164" fontId="12" fillId="0" borderId="0" xfId="1" applyNumberFormat="1" applyFont="1" applyAlignment="1">
      <alignment horizontal="center" vertical="center" shrinkToFit="1"/>
    </xf>
    <xf numFmtId="165" fontId="12" fillId="0" borderId="0" xfId="1" applyNumberFormat="1" applyFont="1" applyAlignment="1">
      <alignment horizontal="center" vertical="center" shrinkToFit="1"/>
    </xf>
    <xf numFmtId="164" fontId="0" fillId="0" borderId="0" xfId="0" applyNumberFormat="1" applyAlignment="1">
      <alignment horizontal="center" vertical="center" textRotation="90"/>
    </xf>
    <xf numFmtId="0" fontId="0" fillId="0" borderId="0" xfId="0" applyAlignment="1" applyProtection="1">
      <alignment horizontal="left" vertical="center"/>
      <protection locked="0"/>
    </xf>
    <xf numFmtId="0" fontId="0" fillId="0" borderId="0" xfId="0" quotePrefix="1" applyAlignment="1">
      <alignment horizontal="center" vertical="center"/>
    </xf>
    <xf numFmtId="0" fontId="24" fillId="0" borderId="0" xfId="0" applyFont="1" applyAlignment="1">
      <alignment horizontal="center" vertical="center"/>
    </xf>
    <xf numFmtId="0" fontId="0" fillId="0" borderId="0" xfId="0" applyAlignment="1">
      <alignment horizontal="left" vertical="center"/>
    </xf>
    <xf numFmtId="0" fontId="0" fillId="0" borderId="0" xfId="0" applyAlignment="1" applyProtection="1">
      <alignment horizontal="center" vertical="center" textRotation="90"/>
      <protection locked="0"/>
    </xf>
    <xf numFmtId="0" fontId="8" fillId="0" borderId="0" xfId="1" applyFont="1" applyAlignment="1">
      <alignment horizontal="left" vertical="top" wrapText="1"/>
    </xf>
    <xf numFmtId="0" fontId="0" fillId="0" borderId="0" xfId="0" applyAlignment="1" applyProtection="1">
      <alignment horizontal="center" wrapText="1"/>
      <protection locked="0"/>
    </xf>
    <xf numFmtId="0" fontId="4" fillId="0" borderId="0" xfId="0" applyFont="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164" fontId="9" fillId="0" borderId="1" xfId="0" applyNumberFormat="1" applyFont="1" applyBorder="1" applyAlignment="1">
      <alignment horizontal="center" vertical="top"/>
    </xf>
    <xf numFmtId="164" fontId="4" fillId="4" borderId="0" xfId="0" applyNumberFormat="1" applyFont="1" applyFill="1" applyAlignment="1">
      <alignment horizontal="center" vertical="center" wrapText="1"/>
    </xf>
    <xf numFmtId="0" fontId="0" fillId="0" borderId="0" xfId="0" applyAlignment="1" applyProtection="1">
      <alignment horizontal="left" vertical="top" wrapText="1"/>
      <protection locked="0"/>
    </xf>
    <xf numFmtId="0" fontId="0" fillId="6" borderId="0" xfId="0" applyFill="1" applyAlignment="1">
      <alignment horizontal="left" vertical="top" wrapText="1"/>
    </xf>
    <xf numFmtId="0" fontId="0" fillId="6" borderId="0" xfId="0" applyFill="1" applyAlignment="1" applyProtection="1">
      <alignment horizontal="left" vertical="top" wrapText="1"/>
      <protection locked="0"/>
    </xf>
    <xf numFmtId="0" fontId="4" fillId="0" borderId="1" xfId="0" applyFont="1" applyBorder="1" applyAlignment="1">
      <alignment vertical="top" wrapText="1"/>
    </xf>
    <xf numFmtId="49" fontId="4" fillId="0" borderId="0" xfId="0" applyNumberFormat="1" applyFont="1" applyAlignment="1">
      <alignment horizontal="center" vertical="center"/>
    </xf>
    <xf numFmtId="49" fontId="4" fillId="0" borderId="0" xfId="0" quotePrefix="1" applyNumberFormat="1" applyFont="1" applyAlignment="1">
      <alignment horizontal="center" vertical="center"/>
    </xf>
    <xf numFmtId="0" fontId="9" fillId="0" borderId="0" xfId="0" applyFont="1" applyAlignment="1">
      <alignment horizontal="center" vertical="center" wrapText="1"/>
    </xf>
    <xf numFmtId="164" fontId="9" fillId="0" borderId="0" xfId="0" applyNumberFormat="1" applyFont="1" applyAlignment="1" applyProtection="1">
      <alignment horizontal="center" vertical="center" wrapText="1"/>
      <protection locked="0"/>
    </xf>
    <xf numFmtId="164" fontId="38" fillId="0" borderId="0" xfId="0" applyNumberFormat="1" applyFont="1" applyAlignment="1">
      <alignment horizontal="left" vertical="top"/>
    </xf>
    <xf numFmtId="164" fontId="38" fillId="0" borderId="0" xfId="0" applyNumberFormat="1" applyFont="1" applyAlignment="1">
      <alignment horizontal="center" vertical="center"/>
    </xf>
    <xf numFmtId="164" fontId="0" fillId="4" borderId="0" xfId="0" applyNumberFormat="1" applyFill="1" applyProtection="1">
      <protection locked="0"/>
    </xf>
    <xf numFmtId="49" fontId="4" fillId="0" borderId="0" xfId="0" applyNumberFormat="1" applyFont="1" applyAlignment="1" applyProtection="1">
      <alignment horizontal="center" vertical="center"/>
      <protection locked="0"/>
    </xf>
    <xf numFmtId="49" fontId="4" fillId="2" borderId="0" xfId="0" applyNumberFormat="1" applyFont="1" applyFill="1" applyAlignment="1">
      <alignment horizontal="center" vertical="center"/>
    </xf>
    <xf numFmtId="164" fontId="43" fillId="2" borderId="0" xfId="0" applyNumberFormat="1" applyFont="1" applyFill="1" applyAlignment="1">
      <alignment horizontal="center" vertical="center"/>
    </xf>
    <xf numFmtId="0" fontId="31" fillId="0" borderId="0" xfId="0" applyFont="1" applyAlignment="1">
      <alignment horizontal="center" vertical="center" wrapText="1"/>
    </xf>
    <xf numFmtId="164" fontId="4" fillId="0" borderId="0" xfId="0" quotePrefix="1" applyNumberFormat="1" applyFont="1" applyAlignment="1">
      <alignment horizontal="center" vertical="center"/>
    </xf>
    <xf numFmtId="49" fontId="0" fillId="0" borderId="0" xfId="0" applyNumberFormat="1" applyAlignment="1">
      <alignment horizontal="center" vertical="center"/>
    </xf>
    <xf numFmtId="49" fontId="33" fillId="0" borderId="0" xfId="0" applyNumberFormat="1" applyFont="1" applyAlignment="1">
      <alignment horizontal="center" vertical="center"/>
    </xf>
    <xf numFmtId="0" fontId="45" fillId="0" borderId="0" xfId="0" applyFont="1" applyAlignment="1">
      <alignment horizontal="centerContinuous"/>
    </xf>
    <xf numFmtId="0" fontId="46" fillId="0" borderId="0" xfId="0" applyFont="1" applyAlignment="1">
      <alignment horizontal="center" vertical="center"/>
    </xf>
    <xf numFmtId="49" fontId="4" fillId="0" borderId="0" xfId="0" applyNumberFormat="1" applyFont="1" applyAlignment="1">
      <alignment horizontal="center" vertical="top" wrapText="1"/>
    </xf>
    <xf numFmtId="164" fontId="4" fillId="0" borderId="0" xfId="0" applyNumberFormat="1" applyFont="1" applyAlignment="1">
      <alignment vertical="center"/>
    </xf>
    <xf numFmtId="49" fontId="0" fillId="0" borderId="0" xfId="0" applyNumberFormat="1" applyProtection="1">
      <protection locked="0"/>
    </xf>
    <xf numFmtId="0" fontId="4" fillId="0" borderId="0" xfId="0" quotePrefix="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34" fillId="0" borderId="0" xfId="0" applyFont="1"/>
    <xf numFmtId="0" fontId="4" fillId="0" borderId="0" xfId="0" quotePrefix="1" applyFont="1" applyAlignment="1">
      <alignment horizontal="center" vertical="center"/>
    </xf>
    <xf numFmtId="0" fontId="4" fillId="0" borderId="0" xfId="0" applyFont="1" applyAlignment="1">
      <alignment horizontal="center" wrapText="1"/>
    </xf>
    <xf numFmtId="0" fontId="5" fillId="0" borderId="0" xfId="0" applyFont="1" applyAlignment="1">
      <alignment horizontal="center" vertical="center"/>
    </xf>
    <xf numFmtId="0" fontId="5" fillId="0" borderId="0" xfId="0" applyFont="1" applyAlignment="1">
      <alignment horizontal="center" vertical="center" wrapText="1"/>
    </xf>
    <xf numFmtId="164" fontId="4" fillId="4" borderId="0" xfId="0" quotePrefix="1" applyNumberFormat="1" applyFont="1" applyFill="1" applyAlignment="1">
      <alignment horizontal="center" vertical="center"/>
    </xf>
    <xf numFmtId="164" fontId="4" fillId="6" borderId="0" xfId="0" applyNumberFormat="1" applyFont="1" applyFill="1" applyAlignment="1" applyProtection="1">
      <alignment horizontal="center" vertical="center"/>
      <protection locked="0"/>
    </xf>
    <xf numFmtId="164" fontId="4" fillId="0" borderId="0" xfId="0" applyNumberFormat="1" applyFont="1" applyAlignment="1">
      <alignment vertical="top"/>
    </xf>
    <xf numFmtId="0" fontId="4" fillId="0" borderId="0" xfId="0" quotePrefix="1" applyFont="1" applyAlignment="1">
      <alignment horizontal="center" vertical="center" wrapText="1"/>
    </xf>
    <xf numFmtId="164" fontId="9" fillId="2" borderId="0" xfId="0" applyNumberFormat="1" applyFont="1" applyFill="1" applyAlignment="1">
      <alignment horizontal="center" vertical="center"/>
    </xf>
    <xf numFmtId="0" fontId="4" fillId="0" borderId="0" xfId="0" applyFont="1" applyAlignment="1">
      <alignment vertical="center"/>
    </xf>
    <xf numFmtId="164" fontId="0" fillId="4" borderId="0" xfId="0" applyNumberFormat="1" applyFill="1" applyAlignment="1" applyProtection="1">
      <alignment horizontal="center"/>
      <protection locked="0"/>
    </xf>
    <xf numFmtId="164" fontId="38" fillId="0" borderId="0" xfId="0" applyNumberFormat="1" applyFont="1" applyAlignment="1" applyProtection="1">
      <alignment horizontal="center"/>
      <protection locked="0"/>
    </xf>
    <xf numFmtId="164" fontId="0" fillId="0" borderId="0" xfId="0" applyNumberFormat="1" applyAlignment="1">
      <alignment horizontal="center"/>
    </xf>
    <xf numFmtId="164" fontId="0" fillId="0" borderId="0" xfId="0" applyNumberFormat="1" applyAlignment="1" applyProtection="1">
      <alignment horizontal="center"/>
      <protection locked="0"/>
    </xf>
    <xf numFmtId="164" fontId="0" fillId="0" borderId="0" xfId="0" applyNumberFormat="1" applyAlignment="1">
      <alignment horizontal="center" wrapText="1"/>
    </xf>
    <xf numFmtId="0" fontId="0" fillId="0" borderId="0" xfId="0" applyAlignment="1" applyProtection="1">
      <alignment horizontal="left" vertical="top"/>
      <protection locked="0"/>
    </xf>
    <xf numFmtId="10" fontId="0" fillId="0" borderId="0" xfId="0" applyNumberFormat="1"/>
    <xf numFmtId="0" fontId="0" fillId="6" borderId="0" xfId="0" applyFill="1"/>
    <xf numFmtId="0" fontId="0" fillId="0" borderId="0" xfId="0" applyAlignment="1">
      <alignment horizontal="left" vertical="top"/>
    </xf>
    <xf numFmtId="0" fontId="0" fillId="0" borderId="0" xfId="0" applyAlignment="1" applyProtection="1">
      <alignment vertical="center" wrapText="1"/>
      <protection locked="0"/>
    </xf>
    <xf numFmtId="0" fontId="0" fillId="0" borderId="0" xfId="0" applyAlignment="1" applyProtection="1">
      <alignment vertical="center"/>
      <protection locked="0"/>
    </xf>
    <xf numFmtId="0" fontId="0" fillId="0" borderId="0" xfId="0" quotePrefix="1" applyAlignment="1" applyProtection="1">
      <alignment vertical="center" wrapText="1"/>
      <protection locked="0"/>
    </xf>
    <xf numFmtId="0" fontId="0" fillId="0" borderId="0" xfId="0" quotePrefix="1" applyAlignment="1" applyProtection="1">
      <alignment vertical="center"/>
      <protection locked="0"/>
    </xf>
    <xf numFmtId="0" fontId="0" fillId="0" borderId="0" xfId="0" applyAlignment="1">
      <alignment vertical="center" wrapText="1"/>
    </xf>
    <xf numFmtId="0" fontId="9" fillId="6" borderId="0" xfId="0" applyFont="1" applyFill="1" applyAlignment="1">
      <alignment horizontal="centerContinuous" vertical="center"/>
    </xf>
    <xf numFmtId="0" fontId="4" fillId="6" borderId="0" xfId="0" applyFont="1" applyFill="1"/>
    <xf numFmtId="0" fontId="27" fillId="0" borderId="0" xfId="0" applyFont="1" applyAlignment="1">
      <alignment horizontal="center" vertical="center" wrapText="1"/>
    </xf>
    <xf numFmtId="0" fontId="34" fillId="0" borderId="0" xfId="0" applyFont="1" applyProtection="1">
      <protection hidden="1"/>
    </xf>
    <xf numFmtId="49" fontId="4" fillId="0" borderId="0" xfId="0" quotePrefix="1" applyNumberFormat="1" applyFont="1" applyAlignment="1" applyProtection="1">
      <alignment horizontal="center" vertical="center"/>
      <protection locked="0"/>
    </xf>
    <xf numFmtId="0" fontId="38" fillId="0" borderId="0" xfId="0" applyFont="1" applyAlignment="1" applyProtection="1">
      <alignment horizontal="center" vertical="center" wrapText="1"/>
      <protection locked="0"/>
    </xf>
    <xf numFmtId="0" fontId="6" fillId="0" borderId="0" xfId="0" applyFont="1" applyAlignment="1">
      <alignment horizontal="center" vertical="top" wrapText="1"/>
    </xf>
    <xf numFmtId="49" fontId="4" fillId="9" borderId="0" xfId="0" applyNumberFormat="1" applyFont="1" applyFill="1" applyAlignment="1">
      <alignment horizontal="center" vertical="center"/>
    </xf>
    <xf numFmtId="0" fontId="4" fillId="9" borderId="0" xfId="0" applyFont="1" applyFill="1" applyAlignment="1">
      <alignment horizontal="center" vertical="center"/>
    </xf>
    <xf numFmtId="164" fontId="43" fillId="9" borderId="0" xfId="0" applyNumberFormat="1" applyFont="1" applyFill="1" applyAlignment="1">
      <alignment horizontal="center" vertical="center"/>
    </xf>
    <xf numFmtId="164" fontId="4" fillId="9" borderId="0" xfId="0" applyNumberFormat="1" applyFont="1" applyFill="1" applyAlignment="1">
      <alignment horizontal="center" vertical="center"/>
    </xf>
    <xf numFmtId="0" fontId="4" fillId="9" borderId="0" xfId="0" applyFont="1" applyFill="1" applyAlignment="1">
      <alignment horizontal="center" vertical="center" wrapText="1"/>
    </xf>
    <xf numFmtId="0" fontId="10" fillId="0" borderId="0" xfId="2" applyAlignment="1" applyProtection="1">
      <alignment horizontal="center" vertical="center" wrapText="1"/>
      <protection locked="0"/>
    </xf>
    <xf numFmtId="164" fontId="47" fillId="0" borderId="0" xfId="1" applyNumberFormat="1" applyFont="1" applyAlignment="1">
      <alignment horizontal="center" vertical="center"/>
    </xf>
    <xf numFmtId="49" fontId="10" fillId="0" borderId="0" xfId="2" applyNumberFormat="1" applyAlignment="1">
      <alignment horizontal="center" vertical="center" wrapText="1"/>
    </xf>
    <xf numFmtId="0" fontId="9" fillId="0" borderId="0" xfId="0" applyFont="1" applyAlignment="1" applyProtection="1">
      <alignment horizontal="center" vertical="center" wrapText="1"/>
      <protection locked="0"/>
    </xf>
    <xf numFmtId="0" fontId="10" fillId="0" borderId="0" xfId="2" applyAlignment="1">
      <alignment horizontal="center" vertical="center" wrapText="1"/>
    </xf>
    <xf numFmtId="164" fontId="33" fillId="0" borderId="0" xfId="0" applyNumberFormat="1" applyFont="1"/>
    <xf numFmtId="164" fontId="33" fillId="0" borderId="0" xfId="0" applyNumberFormat="1" applyFont="1" applyProtection="1">
      <protection locked="0"/>
    </xf>
    <xf numFmtId="0" fontId="34" fillId="0" borderId="0" xfId="0" applyFont="1" applyAlignment="1" applyProtection="1">
      <alignment horizontal="left" vertical="top" wrapText="1"/>
      <protection locked="0"/>
    </xf>
    <xf numFmtId="0" fontId="34" fillId="0" borderId="0" xfId="0" applyFont="1" applyAlignment="1" applyProtection="1">
      <alignment horizontal="center" vertical="center"/>
      <protection locked="0"/>
    </xf>
    <xf numFmtId="164" fontId="33" fillId="0" borderId="0" xfId="0" applyNumberFormat="1" applyFont="1" applyAlignment="1">
      <alignment horizontal="center"/>
    </xf>
    <xf numFmtId="0" fontId="34" fillId="0" borderId="0" xfId="0" applyFont="1" applyAlignment="1">
      <alignment horizontal="left" vertical="top" wrapText="1"/>
    </xf>
    <xf numFmtId="0" fontId="34" fillId="0" borderId="0" xfId="0" applyFont="1" applyAlignment="1">
      <alignment wrapText="1"/>
    </xf>
    <xf numFmtId="0" fontId="34" fillId="0" borderId="0" xfId="0" applyFont="1" applyAlignment="1">
      <alignment horizontal="center" vertical="center" wrapText="1"/>
    </xf>
    <xf numFmtId="0" fontId="22" fillId="0" borderId="0" xfId="1" applyFont="1" applyAlignment="1" applyProtection="1">
      <alignment horizontal="center" vertical="center"/>
      <protection locked="0"/>
    </xf>
    <xf numFmtId="0" fontId="48" fillId="0" borderId="0" xfId="1" applyFont="1" applyAlignment="1">
      <alignment horizontal="center" vertical="center"/>
    </xf>
    <xf numFmtId="0" fontId="15" fillId="0" borderId="0" xfId="1" applyFont="1" applyAlignment="1">
      <alignment horizontal="center" vertical="center" wrapText="1"/>
    </xf>
    <xf numFmtId="0" fontId="4" fillId="16" borderId="1" xfId="0" applyFont="1" applyFill="1" applyBorder="1" applyAlignment="1">
      <alignment horizontal="center" vertical="center" wrapText="1"/>
    </xf>
    <xf numFmtId="0" fontId="50" fillId="16" borderId="1" xfId="0" applyFont="1" applyFill="1" applyBorder="1" applyAlignment="1">
      <alignment horizontal="center" vertical="center" wrapText="1"/>
    </xf>
    <xf numFmtId="164" fontId="50" fillId="16" borderId="1" xfId="0" applyNumberFormat="1" applyFont="1" applyFill="1" applyBorder="1" applyAlignment="1">
      <alignment horizontal="center" vertical="center" wrapText="1"/>
    </xf>
    <xf numFmtId="0" fontId="51" fillId="16" borderId="1" xfId="1" applyFont="1" applyFill="1" applyBorder="1" applyAlignment="1">
      <alignment horizontal="center" vertical="center" wrapText="1"/>
    </xf>
    <xf numFmtId="0" fontId="52" fillId="16" borderId="1" xfId="0" applyFont="1" applyFill="1" applyBorder="1" applyAlignment="1">
      <alignment horizontal="center" vertical="center" wrapText="1"/>
    </xf>
    <xf numFmtId="164" fontId="53" fillId="16" borderId="1" xfId="0" applyNumberFormat="1" applyFont="1" applyFill="1" applyBorder="1" applyAlignment="1">
      <alignment horizontal="center" vertical="center" wrapText="1"/>
    </xf>
    <xf numFmtId="0" fontId="50" fillId="16" borderId="5" xfId="0" applyFont="1" applyFill="1" applyBorder="1" applyAlignment="1">
      <alignment horizontal="center" vertical="center" wrapText="1"/>
    </xf>
    <xf numFmtId="0" fontId="54" fillId="16" borderId="1" xfId="0" applyFont="1" applyFill="1" applyBorder="1" applyAlignment="1">
      <alignment horizontal="center" vertical="center" wrapText="1"/>
    </xf>
    <xf numFmtId="1" fontId="54" fillId="16" borderId="1" xfId="1" applyNumberFormat="1" applyFont="1" applyFill="1" applyBorder="1" applyAlignment="1">
      <alignment horizontal="center" vertical="center" shrinkToFit="1"/>
    </xf>
    <xf numFmtId="0" fontId="50" fillId="16" borderId="0" xfId="0" applyFont="1" applyFill="1" applyAlignment="1">
      <alignment horizontal="center" vertical="center" textRotation="90" wrapText="1"/>
    </xf>
    <xf numFmtId="49" fontId="50" fillId="16" borderId="0" xfId="0" applyNumberFormat="1" applyFont="1" applyFill="1" applyAlignment="1">
      <alignment horizontal="center" vertical="center" wrapText="1"/>
    </xf>
    <xf numFmtId="0" fontId="50" fillId="16" borderId="0" xfId="0" applyFont="1" applyFill="1" applyAlignment="1">
      <alignment horizontal="center" vertical="center" wrapText="1"/>
    </xf>
    <xf numFmtId="164" fontId="50" fillId="16" borderId="0" xfId="0" applyNumberFormat="1" applyFont="1" applyFill="1" applyAlignment="1">
      <alignment horizontal="center" vertical="center" wrapText="1"/>
    </xf>
    <xf numFmtId="0" fontId="50" fillId="16" borderId="0" xfId="0" applyFont="1" applyFill="1" applyAlignment="1" applyProtection="1">
      <alignment horizontal="center" vertical="center" wrapText="1"/>
      <protection locked="0"/>
    </xf>
    <xf numFmtId="0" fontId="50" fillId="16" borderId="0" xfId="0" applyFont="1" applyFill="1" applyAlignment="1" applyProtection="1">
      <alignment horizontal="center" wrapText="1"/>
      <protection locked="0"/>
    </xf>
    <xf numFmtId="49" fontId="50" fillId="16" borderId="0" xfId="0" applyNumberFormat="1" applyFont="1" applyFill="1" applyAlignment="1">
      <alignment horizontal="center" vertical="center"/>
    </xf>
    <xf numFmtId="164" fontId="50" fillId="16" borderId="0" xfId="0" applyNumberFormat="1" applyFont="1" applyFill="1" applyAlignment="1">
      <alignment horizontal="center" vertical="center"/>
    </xf>
    <xf numFmtId="0" fontId="56" fillId="16" borderId="0" xfId="0" applyFont="1" applyFill="1" applyAlignment="1" applyProtection="1">
      <alignment horizontal="left" vertical="top" wrapText="1"/>
      <protection locked="0"/>
    </xf>
    <xf numFmtId="0" fontId="56" fillId="16" borderId="0" xfId="0" applyFont="1" applyFill="1" applyAlignment="1" applyProtection="1">
      <alignment wrapText="1"/>
      <protection locked="0"/>
    </xf>
    <xf numFmtId="0" fontId="56" fillId="16" borderId="0" xfId="0" applyFont="1" applyFill="1" applyAlignment="1" applyProtection="1">
      <alignment horizontal="center" vertical="center" wrapText="1"/>
      <protection locked="0"/>
    </xf>
    <xf numFmtId="0" fontId="50" fillId="16" borderId="0" xfId="0" applyFont="1" applyFill="1" applyAlignment="1">
      <alignment horizontal="center" vertical="center"/>
    </xf>
    <xf numFmtId="164" fontId="57" fillId="16" borderId="0" xfId="0" applyNumberFormat="1" applyFont="1" applyFill="1" applyAlignment="1">
      <alignment horizontal="center" vertical="center"/>
    </xf>
    <xf numFmtId="0" fontId="4" fillId="15" borderId="0" xfId="0" applyFont="1" applyFill="1" applyAlignment="1">
      <alignment horizontal="center" vertical="center" textRotation="90"/>
    </xf>
    <xf numFmtId="49" fontId="4" fillId="15" borderId="0" xfId="0" applyNumberFormat="1" applyFont="1" applyFill="1" applyAlignment="1">
      <alignment horizontal="center" vertical="center"/>
    </xf>
    <xf numFmtId="0" fontId="4" fillId="15" borderId="0" xfId="0" applyFont="1" applyFill="1" applyAlignment="1">
      <alignment horizontal="left" vertical="center"/>
    </xf>
    <xf numFmtId="164" fontId="4" fillId="15" borderId="0" xfId="0" applyNumberFormat="1" applyFont="1" applyFill="1" applyAlignment="1">
      <alignment horizontal="center" vertical="center"/>
    </xf>
    <xf numFmtId="0" fontId="0" fillId="15" borderId="0" xfId="0" applyFill="1" applyAlignment="1" applyProtection="1">
      <alignment horizontal="left" vertical="top" wrapText="1"/>
      <protection locked="0"/>
    </xf>
    <xf numFmtId="0" fontId="0" fillId="15" borderId="0" xfId="0" applyFill="1" applyAlignment="1" applyProtection="1">
      <alignment wrapText="1"/>
      <protection locked="0"/>
    </xf>
    <xf numFmtId="0" fontId="0" fillId="15" borderId="0" xfId="0" applyFill="1" applyAlignment="1" applyProtection="1">
      <alignment horizontal="center" vertical="center" wrapText="1"/>
      <protection locked="0"/>
    </xf>
    <xf numFmtId="0" fontId="4" fillId="17" borderId="0" xfId="0" applyFont="1" applyFill="1" applyAlignment="1">
      <alignment horizontal="center" vertical="center" textRotation="90"/>
    </xf>
    <xf numFmtId="0" fontId="4" fillId="17" borderId="0" xfId="0" applyFont="1" applyFill="1" applyAlignment="1">
      <alignment horizontal="center" vertical="center"/>
    </xf>
    <xf numFmtId="0" fontId="4" fillId="17" borderId="0" xfId="0" applyFont="1" applyFill="1" applyAlignment="1">
      <alignment horizontal="left" vertical="center"/>
    </xf>
    <xf numFmtId="164" fontId="4" fillId="17" borderId="0" xfId="0" applyNumberFormat="1" applyFont="1" applyFill="1" applyAlignment="1">
      <alignment horizontal="center" vertical="center"/>
    </xf>
    <xf numFmtId="0" fontId="0" fillId="17" borderId="0" xfId="0" applyFill="1" applyAlignment="1" applyProtection="1">
      <alignment horizontal="left" vertical="top" wrapText="1"/>
      <protection locked="0"/>
    </xf>
    <xf numFmtId="0" fontId="0" fillId="17" borderId="0" xfId="0" applyFill="1" applyAlignment="1" applyProtection="1">
      <alignment wrapText="1"/>
      <protection locked="0"/>
    </xf>
    <xf numFmtId="0" fontId="0" fillId="17" borderId="0" xfId="0" applyFill="1" applyAlignment="1" applyProtection="1">
      <alignment horizontal="center" vertical="center" wrapText="1"/>
      <protection locked="0"/>
    </xf>
    <xf numFmtId="0" fontId="50" fillId="16" borderId="0" xfId="0" applyFont="1" applyFill="1" applyAlignment="1">
      <alignment horizontal="center" wrapText="1"/>
    </xf>
    <xf numFmtId="0" fontId="56" fillId="16" borderId="0" xfId="0" applyFont="1" applyFill="1" applyAlignment="1">
      <alignment horizontal="left" vertical="top" wrapText="1"/>
    </xf>
    <xf numFmtId="0" fontId="56" fillId="16" borderId="0" xfId="0" applyFont="1" applyFill="1" applyAlignment="1">
      <alignment wrapText="1"/>
    </xf>
    <xf numFmtId="0" fontId="56" fillId="16" borderId="0" xfId="0" applyFont="1" applyFill="1" applyAlignment="1">
      <alignment horizontal="center" vertical="center" wrapText="1"/>
    </xf>
    <xf numFmtId="0" fontId="9" fillId="15" borderId="0" xfId="0" applyFont="1" applyFill="1" applyAlignment="1">
      <alignment horizontal="center" vertical="center" textRotation="90"/>
    </xf>
    <xf numFmtId="0" fontId="9" fillId="15" borderId="0" xfId="0" applyFont="1" applyFill="1" applyAlignment="1">
      <alignment horizontal="center" vertical="center"/>
    </xf>
    <xf numFmtId="0" fontId="9" fillId="15" borderId="0" xfId="0" applyFont="1" applyFill="1" applyAlignment="1">
      <alignment horizontal="left" vertical="center"/>
    </xf>
    <xf numFmtId="164" fontId="9" fillId="15" borderId="0" xfId="0" applyNumberFormat="1" applyFont="1" applyFill="1" applyAlignment="1">
      <alignment horizontal="center" vertical="center"/>
    </xf>
    <xf numFmtId="0" fontId="0" fillId="15" borderId="0" xfId="0" applyFill="1" applyAlignment="1">
      <alignment horizontal="left" vertical="top" wrapText="1"/>
    </xf>
    <xf numFmtId="0" fontId="0" fillId="15" borderId="0" xfId="0" applyFill="1" applyAlignment="1">
      <alignment wrapText="1"/>
    </xf>
    <xf numFmtId="0" fontId="0" fillId="15" borderId="0" xfId="0" applyFill="1" applyAlignment="1">
      <alignment horizontal="center" vertical="center" wrapText="1"/>
    </xf>
    <xf numFmtId="164" fontId="4" fillId="15" borderId="0" xfId="0" applyNumberFormat="1" applyFont="1" applyFill="1" applyAlignment="1" applyProtection="1">
      <alignment horizontal="center" vertical="center"/>
      <protection locked="0"/>
    </xf>
    <xf numFmtId="0" fontId="56" fillId="16" borderId="0" xfId="0" applyFont="1" applyFill="1" applyProtection="1">
      <protection locked="0"/>
    </xf>
    <xf numFmtId="0" fontId="56" fillId="16" borderId="0" xfId="0" applyFont="1" applyFill="1" applyAlignment="1" applyProtection="1">
      <alignment horizontal="center" vertical="center"/>
      <protection locked="0"/>
    </xf>
    <xf numFmtId="0" fontId="0" fillId="15" borderId="0" xfId="0" applyFill="1" applyProtection="1">
      <protection locked="0"/>
    </xf>
    <xf numFmtId="0" fontId="0" fillId="15" borderId="0" xfId="0" applyFill="1" applyAlignment="1" applyProtection="1">
      <alignment horizontal="center" vertical="center"/>
      <protection locked="0"/>
    </xf>
    <xf numFmtId="0" fontId="4" fillId="15" borderId="0" xfId="0" applyFont="1" applyFill="1" applyAlignment="1">
      <alignment horizontal="center" vertical="center"/>
    </xf>
    <xf numFmtId="0" fontId="56" fillId="16" borderId="0" xfId="0" applyFont="1" applyFill="1" applyAlignment="1" applyProtection="1">
      <alignment horizontal="center" wrapText="1"/>
      <protection locked="0"/>
    </xf>
    <xf numFmtId="0" fontId="56" fillId="16" borderId="0" xfId="0" applyFont="1" applyFill="1" applyAlignment="1" applyProtection="1">
      <alignment vertical="center" wrapText="1"/>
      <protection locked="0"/>
    </xf>
    <xf numFmtId="0" fontId="0" fillId="15" borderId="0" xfId="0" applyFill="1" applyAlignment="1">
      <alignment vertical="center" wrapText="1"/>
    </xf>
    <xf numFmtId="0" fontId="50" fillId="16" borderId="0" xfId="0" applyFont="1" applyFill="1" applyAlignment="1">
      <alignment vertical="center"/>
    </xf>
    <xf numFmtId="164" fontId="50" fillId="16" borderId="0" xfId="0" applyNumberFormat="1" applyFont="1" applyFill="1" applyAlignment="1">
      <alignment vertical="center"/>
    </xf>
    <xf numFmtId="0" fontId="50" fillId="16" borderId="3" xfId="0" applyFont="1" applyFill="1" applyBorder="1" applyAlignment="1">
      <alignment horizontal="center" vertical="center" wrapText="1"/>
    </xf>
    <xf numFmtId="0" fontId="54" fillId="16" borderId="2" xfId="0" applyFont="1" applyFill="1" applyBorder="1" applyAlignment="1">
      <alignment horizontal="center" vertical="center" wrapText="1"/>
    </xf>
    <xf numFmtId="0" fontId="58" fillId="16" borderId="3" xfId="0" applyFont="1" applyFill="1" applyBorder="1" applyAlignment="1">
      <alignment horizontal="center" vertical="center" wrapText="1"/>
    </xf>
    <xf numFmtId="164" fontId="50" fillId="16" borderId="1" xfId="0" applyNumberFormat="1" applyFont="1" applyFill="1" applyBorder="1" applyAlignment="1">
      <alignment vertical="center" wrapText="1"/>
    </xf>
    <xf numFmtId="14" fontId="0" fillId="0" borderId="0" xfId="0" applyNumberFormat="1"/>
    <xf numFmtId="0" fontId="62" fillId="16" borderId="0" xfId="0" applyFont="1" applyFill="1" applyAlignment="1">
      <alignment horizontal="center" vertical="center" wrapText="1"/>
    </xf>
    <xf numFmtId="0" fontId="30" fillId="0" borderId="0" xfId="0" applyFont="1" applyAlignment="1">
      <alignment horizontal="center" vertical="center" wrapText="1"/>
    </xf>
    <xf numFmtId="0" fontId="63" fillId="0" borderId="0" xfId="0" applyFont="1" applyAlignment="1">
      <alignment horizontal="center" vertical="center" wrapText="1"/>
    </xf>
    <xf numFmtId="0" fontId="65" fillId="0" borderId="0" xfId="0" applyFont="1"/>
    <xf numFmtId="0" fontId="3" fillId="0" borderId="0" xfId="5"/>
    <xf numFmtId="0" fontId="3" fillId="0" borderId="0" xfId="5" applyAlignment="1">
      <alignment vertical="center"/>
    </xf>
    <xf numFmtId="0" fontId="3" fillId="0" borderId="0" xfId="5" applyAlignment="1">
      <alignment wrapText="1"/>
    </xf>
    <xf numFmtId="0" fontId="3" fillId="0" borderId="0" xfId="5" applyAlignment="1">
      <alignment horizontal="left" vertical="center" wrapText="1"/>
    </xf>
    <xf numFmtId="0" fontId="3" fillId="0" borderId="0" xfId="5" applyAlignment="1">
      <alignment horizontal="center" vertical="center"/>
    </xf>
    <xf numFmtId="0" fontId="3" fillId="0" borderId="0" xfId="5" applyAlignment="1">
      <alignment horizontal="center"/>
    </xf>
    <xf numFmtId="0" fontId="11" fillId="0" borderId="13" xfId="5" applyFont="1" applyBorder="1" applyAlignment="1">
      <alignment horizontal="right" wrapText="1"/>
    </xf>
    <xf numFmtId="0" fontId="11" fillId="0" borderId="0" xfId="5" applyFont="1" applyAlignment="1">
      <alignment horizontal="center" wrapText="1"/>
    </xf>
    <xf numFmtId="0" fontId="68" fillId="0" borderId="13" xfId="5" applyFont="1" applyBorder="1" applyAlignment="1">
      <alignment horizontal="left" vertical="center" wrapText="1"/>
    </xf>
    <xf numFmtId="0" fontId="3" fillId="0" borderId="0" xfId="5" applyAlignment="1" applyProtection="1">
      <alignment vertical="center"/>
      <protection locked="0"/>
    </xf>
    <xf numFmtId="0" fontId="3" fillId="0" borderId="13" xfId="5" applyBorder="1" applyAlignment="1" applyProtection="1">
      <alignment vertical="top" wrapText="1"/>
      <protection locked="0"/>
    </xf>
    <xf numFmtId="0" fontId="68" fillId="0" borderId="13" xfId="5" applyFont="1" applyBorder="1" applyAlignment="1">
      <alignment vertical="top" wrapText="1"/>
    </xf>
    <xf numFmtId="0" fontId="68" fillId="0" borderId="13" xfId="5" applyFont="1" applyBorder="1" applyAlignment="1">
      <alignment wrapText="1"/>
    </xf>
    <xf numFmtId="0" fontId="3" fillId="0" borderId="14" xfId="5" applyBorder="1" applyAlignment="1">
      <alignment horizontal="center"/>
    </xf>
    <xf numFmtId="0" fontId="3" fillId="0" borderId="13" xfId="5" applyBorder="1" applyAlignment="1" applyProtection="1">
      <alignment horizontal="left" vertical="top" wrapText="1"/>
      <protection locked="0"/>
    </xf>
    <xf numFmtId="0" fontId="67" fillId="19" borderId="13" xfId="4" applyBorder="1" applyAlignment="1">
      <alignment wrapText="1"/>
    </xf>
    <xf numFmtId="0" fontId="66" fillId="18" borderId="15" xfId="3" applyBorder="1" applyAlignment="1">
      <alignment wrapText="1"/>
    </xf>
    <xf numFmtId="0" fontId="3" fillId="0" borderId="16" xfId="5" applyBorder="1" applyAlignment="1">
      <alignment vertical="center"/>
    </xf>
    <xf numFmtId="0" fontId="3" fillId="0" borderId="18" xfId="5" applyBorder="1" applyAlignment="1">
      <alignment horizontal="center" vertical="center"/>
    </xf>
    <xf numFmtId="0" fontId="3" fillId="0" borderId="18" xfId="5" applyBorder="1" applyAlignment="1">
      <alignment horizontal="center" vertical="center" wrapText="1"/>
    </xf>
    <xf numFmtId="0" fontId="3" fillId="0" borderId="18" xfId="5" applyBorder="1" applyAlignment="1">
      <alignment horizontal="center"/>
    </xf>
    <xf numFmtId="0" fontId="3" fillId="0" borderId="22" xfId="5" applyBorder="1" applyAlignment="1">
      <alignment horizontal="center" vertical="center"/>
    </xf>
    <xf numFmtId="0" fontId="3" fillId="0" borderId="23" xfId="5" applyBorder="1" applyAlignment="1">
      <alignment horizontal="center" vertical="center"/>
    </xf>
    <xf numFmtId="0" fontId="3" fillId="0" borderId="22" xfId="5" applyBorder="1" applyAlignment="1">
      <alignment horizontal="center" vertical="center" wrapText="1"/>
    </xf>
    <xf numFmtId="0" fontId="3" fillId="0" borderId="23" xfId="5" applyBorder="1" applyAlignment="1">
      <alignment horizontal="center" vertical="center" wrapText="1"/>
    </xf>
    <xf numFmtId="0" fontId="3" fillId="0" borderId="23" xfId="5" applyBorder="1" applyAlignment="1">
      <alignment horizontal="center"/>
    </xf>
    <xf numFmtId="0" fontId="3" fillId="0" borderId="24" xfId="5" applyBorder="1" applyAlignment="1">
      <alignment horizontal="center" vertical="center" wrapText="1"/>
    </xf>
    <xf numFmtId="0" fontId="3" fillId="0" borderId="25" xfId="5" applyBorder="1" applyAlignment="1">
      <alignment horizontal="center" vertical="center" wrapText="1"/>
    </xf>
    <xf numFmtId="0" fontId="3" fillId="0" borderId="26" xfId="5" applyBorder="1" applyAlignment="1">
      <alignment horizontal="center" vertical="center" wrapText="1"/>
    </xf>
    <xf numFmtId="0" fontId="11" fillId="13" borderId="27" xfId="5" applyFont="1" applyFill="1" applyBorder="1" applyAlignment="1">
      <alignment horizontal="center" wrapText="1"/>
    </xf>
    <xf numFmtId="0" fontId="3" fillId="0" borderId="28" xfId="5" applyBorder="1" applyAlignment="1">
      <alignment horizontal="center" vertical="center"/>
    </xf>
    <xf numFmtId="0" fontId="3" fillId="0" borderId="28" xfId="5" applyBorder="1" applyAlignment="1">
      <alignment horizontal="center" vertical="center" wrapText="1"/>
    </xf>
    <xf numFmtId="0" fontId="3" fillId="0" borderId="28" xfId="5" applyBorder="1" applyAlignment="1">
      <alignment horizontal="center"/>
    </xf>
    <xf numFmtId="0" fontId="3" fillId="0" borderId="29" xfId="5" applyBorder="1" applyAlignment="1">
      <alignment horizontal="center" vertical="center" wrapText="1"/>
    </xf>
    <xf numFmtId="0" fontId="2" fillId="0" borderId="13" xfId="5" applyFont="1" applyBorder="1" applyAlignment="1" applyProtection="1">
      <alignment vertical="top" wrapText="1"/>
      <protection locked="0"/>
    </xf>
    <xf numFmtId="0" fontId="3" fillId="0" borderId="13" xfId="5" applyBorder="1" applyAlignment="1" applyProtection="1">
      <alignment horizontal="left" vertical="center" wrapText="1"/>
      <protection locked="0"/>
    </xf>
    <xf numFmtId="0" fontId="1" fillId="0" borderId="13" xfId="5" applyFont="1" applyBorder="1" applyAlignment="1" applyProtection="1">
      <alignment horizontal="left" vertical="center" wrapText="1"/>
      <protection locked="0"/>
    </xf>
    <xf numFmtId="0" fontId="68" fillId="0" borderId="30" xfId="5" applyFont="1" applyBorder="1" applyAlignment="1">
      <alignment horizontal="center" vertical="center"/>
    </xf>
    <xf numFmtId="0" fontId="68" fillId="0" borderId="31" xfId="5" applyFont="1" applyBorder="1" applyAlignment="1">
      <alignment horizontal="center"/>
    </xf>
    <xf numFmtId="0" fontId="68" fillId="0" borderId="32" xfId="5" applyFont="1" applyBorder="1" applyAlignment="1">
      <alignment horizontal="center"/>
    </xf>
    <xf numFmtId="0" fontId="68" fillId="0" borderId="33" xfId="5" applyFont="1" applyBorder="1" applyAlignment="1">
      <alignment horizontal="center"/>
    </xf>
    <xf numFmtId="0" fontId="0" fillId="21" borderId="0" xfId="0" applyFill="1"/>
    <xf numFmtId="164" fontId="0" fillId="0" borderId="0" xfId="0" applyNumberFormat="1" applyAlignment="1" applyProtection="1">
      <alignment horizontal="center" vertical="center"/>
      <protection locked="0"/>
    </xf>
    <xf numFmtId="0" fontId="0" fillId="21" borderId="0" xfId="0" applyFill="1" applyAlignment="1" applyProtection="1">
      <alignment horizontal="left" vertical="center"/>
      <protection locked="0"/>
    </xf>
    <xf numFmtId="164" fontId="0" fillId="21" borderId="0" xfId="0" applyNumberFormat="1" applyFill="1" applyAlignment="1" applyProtection="1">
      <alignment horizontal="center" vertical="center"/>
      <protection locked="0"/>
    </xf>
    <xf numFmtId="0" fontId="0" fillId="21" borderId="0" xfId="0" applyFill="1" applyProtection="1">
      <protection locked="0"/>
    </xf>
    <xf numFmtId="164" fontId="69" fillId="0" borderId="0" xfId="1" applyNumberFormat="1" applyFont="1" applyAlignment="1">
      <alignment horizontal="center" vertical="center"/>
    </xf>
    <xf numFmtId="164" fontId="69" fillId="0" borderId="0" xfId="1" applyNumberFormat="1" applyFont="1" applyAlignment="1">
      <alignment horizontal="center" vertical="center" wrapText="1"/>
    </xf>
    <xf numFmtId="10" fontId="0" fillId="0" borderId="0" xfId="0" applyNumberFormat="1" applyAlignment="1">
      <alignment horizontal="center" vertical="center"/>
    </xf>
    <xf numFmtId="9" fontId="0" fillId="0" borderId="0" xfId="0" applyNumberFormat="1" applyAlignment="1" applyProtection="1">
      <alignment horizontal="center" vertical="center"/>
      <protection locked="0"/>
    </xf>
    <xf numFmtId="164" fontId="4" fillId="22" borderId="0" xfId="0" applyNumberFormat="1" applyFont="1" applyFill="1" applyAlignment="1" applyProtection="1">
      <alignment horizontal="center" vertical="center"/>
      <protection locked="0"/>
    </xf>
    <xf numFmtId="164" fontId="4" fillId="22" borderId="0" xfId="0" applyNumberFormat="1" applyFont="1" applyFill="1" applyProtection="1">
      <protection locked="0"/>
    </xf>
    <xf numFmtId="164" fontId="9" fillId="0" borderId="0" xfId="0" applyNumberFormat="1" applyFont="1" applyAlignment="1" applyProtection="1">
      <alignment horizontal="center" vertical="center"/>
      <protection locked="0"/>
    </xf>
    <xf numFmtId="164" fontId="9" fillId="0" borderId="0" xfId="0" applyNumberFormat="1" applyFont="1" applyAlignment="1" applyProtection="1">
      <alignment horizontal="left" vertical="top"/>
      <protection locked="0"/>
    </xf>
    <xf numFmtId="0" fontId="38" fillId="0" borderId="0" xfId="0" applyFont="1" applyProtection="1">
      <protection locked="0"/>
    </xf>
    <xf numFmtId="0" fontId="4" fillId="12" borderId="0" xfId="0" applyFont="1" applyFill="1" applyAlignment="1">
      <alignment horizontal="center" vertical="center" textRotation="90"/>
    </xf>
    <xf numFmtId="164" fontId="4" fillId="22" borderId="0" xfId="0" applyNumberFormat="1" applyFont="1" applyFill="1" applyAlignment="1">
      <alignment horizontal="center" vertical="center" wrapText="1"/>
    </xf>
    <xf numFmtId="0" fontId="70" fillId="0" borderId="0" xfId="0" applyFont="1" applyAlignment="1">
      <alignment horizontal="center" vertical="center" wrapText="1"/>
    </xf>
    <xf numFmtId="0" fontId="9" fillId="0" borderId="0" xfId="0" applyFont="1" applyAlignment="1" applyProtection="1">
      <alignment horizontal="center" vertical="center"/>
      <protection locked="0"/>
    </xf>
    <xf numFmtId="164" fontId="4" fillId="22" borderId="0" xfId="0" applyNumberFormat="1" applyFont="1" applyFill="1" applyAlignment="1">
      <alignment horizontal="center" vertical="center"/>
    </xf>
    <xf numFmtId="164" fontId="4" fillId="0" borderId="0" xfId="0" applyNumberFormat="1" applyFont="1" applyAlignment="1">
      <alignment horizontal="center" vertical="center" wrapText="1"/>
    </xf>
    <xf numFmtId="164" fontId="4" fillId="0" borderId="0" xfId="0" applyNumberFormat="1" applyFont="1" applyAlignment="1" applyProtection="1">
      <alignment vertical="center"/>
      <protection locked="0"/>
    </xf>
    <xf numFmtId="164" fontId="9" fillId="0" borderId="0" xfId="0" applyNumberFormat="1" applyFont="1" applyAlignment="1" applyProtection="1">
      <alignment horizontal="left" vertical="center"/>
      <protection locked="0"/>
    </xf>
    <xf numFmtId="164" fontId="9" fillId="0" borderId="0" xfId="0" applyNumberFormat="1" applyFont="1" applyAlignment="1">
      <alignment horizontal="left" vertical="top"/>
    </xf>
    <xf numFmtId="9" fontId="4" fillId="0" borderId="0" xfId="0" applyNumberFormat="1" applyFont="1" applyAlignment="1" applyProtection="1">
      <alignment horizontal="center" vertical="center" wrapText="1"/>
      <protection locked="0"/>
    </xf>
    <xf numFmtId="9" fontId="4" fillId="0" borderId="0" xfId="0" applyNumberFormat="1" applyFont="1" applyAlignment="1">
      <alignment horizontal="center" vertical="center" wrapText="1"/>
    </xf>
    <xf numFmtId="9" fontId="0" fillId="0" borderId="0" xfId="0" applyNumberFormat="1" applyAlignment="1">
      <alignment horizontal="center" vertical="center"/>
    </xf>
    <xf numFmtId="164" fontId="9" fillId="0" borderId="0" xfId="0" applyNumberFormat="1" applyFont="1" applyAlignment="1">
      <alignment horizontal="left" vertical="center"/>
    </xf>
    <xf numFmtId="49" fontId="0" fillId="0" borderId="0" xfId="0" quotePrefix="1" applyNumberFormat="1" applyAlignment="1">
      <alignment horizontal="center" vertical="center"/>
    </xf>
    <xf numFmtId="164" fontId="0" fillId="22" borderId="0" xfId="0" applyNumberFormat="1" applyFill="1" applyAlignment="1">
      <alignment horizontal="center" vertical="center"/>
    </xf>
    <xf numFmtId="164" fontId="0" fillId="22" borderId="0" xfId="0" applyNumberFormat="1" applyFill="1"/>
    <xf numFmtId="164" fontId="0" fillId="0" borderId="0" xfId="0" applyNumberFormat="1" applyAlignment="1" applyProtection="1">
      <alignment vertical="center"/>
      <protection locked="0"/>
    </xf>
    <xf numFmtId="14" fontId="0" fillId="0" borderId="0" xfId="0" applyNumberFormat="1" applyAlignment="1" applyProtection="1">
      <alignment horizontal="center" vertical="center"/>
      <protection locked="0"/>
    </xf>
    <xf numFmtId="0" fontId="4" fillId="0" borderId="34" xfId="0" applyFont="1" applyBorder="1" applyAlignment="1">
      <alignment vertical="top" wrapText="1"/>
    </xf>
    <xf numFmtId="0" fontId="52" fillId="16" borderId="6" xfId="0" applyFont="1" applyFill="1" applyBorder="1" applyAlignment="1">
      <alignment horizontal="center" vertical="center" wrapText="1"/>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49" fontId="0" fillId="0" borderId="30" xfId="0" applyNumberFormat="1" applyBorder="1" applyAlignment="1" applyProtection="1">
      <alignment vertical="center"/>
      <protection locked="0"/>
    </xf>
    <xf numFmtId="0" fontId="0" fillId="0" borderId="31" xfId="0" applyBorder="1" applyAlignment="1" applyProtection="1">
      <alignment horizontal="center" vertical="center"/>
      <protection locked="0"/>
    </xf>
    <xf numFmtId="164" fontId="0" fillId="0" borderId="32" xfId="0" applyNumberFormat="1" applyBorder="1" applyAlignment="1" applyProtection="1">
      <alignment horizontal="center" vertical="center"/>
      <protection locked="0"/>
    </xf>
    <xf numFmtId="49" fontId="0" fillId="0" borderId="35" xfId="0" applyNumberFormat="1" applyBorder="1" applyAlignment="1" applyProtection="1">
      <alignment vertical="center"/>
      <protection locked="0"/>
    </xf>
    <xf numFmtId="164" fontId="0" fillId="0" borderId="36" xfId="0" applyNumberFormat="1" applyBorder="1" applyAlignment="1" applyProtection="1">
      <alignment horizontal="center" vertical="center"/>
      <protection locked="0"/>
    </xf>
    <xf numFmtId="0" fontId="0" fillId="0" borderId="35" xfId="0" applyBorder="1" applyAlignment="1">
      <alignment vertical="center"/>
    </xf>
    <xf numFmtId="0" fontId="0" fillId="0" borderId="35" xfId="0" applyBorder="1" applyAlignment="1" applyProtection="1">
      <alignment vertical="center"/>
      <protection locked="0"/>
    </xf>
    <xf numFmtId="0" fontId="0" fillId="0" borderId="37" xfId="0" applyBorder="1" applyAlignment="1" applyProtection="1">
      <alignment vertical="center"/>
      <protection locked="0"/>
    </xf>
    <xf numFmtId="0" fontId="0" fillId="0" borderId="38" xfId="0" applyBorder="1" applyAlignment="1" applyProtection="1">
      <alignment vertical="center"/>
      <protection locked="0"/>
    </xf>
    <xf numFmtId="164" fontId="0" fillId="0" borderId="39" xfId="0" applyNumberFormat="1" applyBorder="1" applyAlignment="1" applyProtection="1">
      <alignment horizontal="center" vertical="center"/>
      <protection locked="0"/>
    </xf>
    <xf numFmtId="0" fontId="0" fillId="0" borderId="30" xfId="0" applyBorder="1" applyAlignment="1" applyProtection="1">
      <alignment vertical="center"/>
      <protection locked="0"/>
    </xf>
    <xf numFmtId="0" fontId="0" fillId="0" borderId="31" xfId="0" applyBorder="1" applyAlignment="1">
      <alignment horizontal="center" vertical="center" wrapText="1"/>
    </xf>
    <xf numFmtId="0" fontId="0" fillId="0" borderId="38" xfId="0" applyBorder="1" applyAlignment="1" applyProtection="1">
      <alignment vertical="center" wrapText="1"/>
      <protection locked="0"/>
    </xf>
    <xf numFmtId="0" fontId="0" fillId="0" borderId="30" xfId="0" applyBorder="1" applyProtection="1">
      <protection locked="0"/>
    </xf>
    <xf numFmtId="164" fontId="0" fillId="0" borderId="32" xfId="0" applyNumberFormat="1" applyBorder="1" applyProtection="1">
      <protection locked="0"/>
    </xf>
    <xf numFmtId="0" fontId="0" fillId="0" borderId="35" xfId="0" applyBorder="1" applyProtection="1">
      <protection locked="0"/>
    </xf>
    <xf numFmtId="0" fontId="0" fillId="0" borderId="37" xfId="0" applyBorder="1" applyProtection="1">
      <protection locked="0"/>
    </xf>
    <xf numFmtId="0" fontId="0" fillId="0" borderId="1" xfId="0"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0" fillId="0" borderId="1" xfId="0" applyBorder="1" applyAlignment="1" applyProtection="1">
      <alignment horizontal="left" vertical="center" wrapText="1"/>
      <protection locked="0"/>
    </xf>
    <xf numFmtId="0" fontId="0" fillId="0" borderId="38" xfId="0" applyBorder="1" applyAlignment="1" applyProtection="1">
      <alignment horizontal="left" vertical="center" wrapText="1"/>
      <protection locked="0"/>
    </xf>
    <xf numFmtId="164" fontId="0" fillId="0" borderId="0" xfId="0" applyNumberFormat="1" applyAlignment="1" applyProtection="1">
      <alignment horizontal="left" vertical="center"/>
      <protection locked="0"/>
    </xf>
    <xf numFmtId="0" fontId="0" fillId="0" borderId="35" xfId="0" applyBorder="1" applyAlignment="1" applyProtection="1">
      <alignment horizontal="left" vertical="center"/>
      <protection locked="0"/>
    </xf>
    <xf numFmtId="0" fontId="0" fillId="0" borderId="37" xfId="0" applyBorder="1" applyAlignment="1" applyProtection="1">
      <alignment horizontal="left" vertical="center"/>
      <protection locked="0"/>
    </xf>
    <xf numFmtId="0" fontId="50" fillId="23" borderId="1" xfId="0" applyFont="1" applyFill="1" applyBorder="1" applyAlignment="1">
      <alignment horizontal="center" vertical="center" wrapText="1"/>
    </xf>
    <xf numFmtId="0" fontId="0" fillId="0" borderId="1" xfId="0" applyBorder="1" applyAlignment="1" applyProtection="1">
      <alignment wrapText="1"/>
      <protection locked="0"/>
    </xf>
    <xf numFmtId="0" fontId="0" fillId="0" borderId="38" xfId="0" applyBorder="1" applyAlignment="1" applyProtection="1">
      <alignment wrapText="1"/>
      <protection locked="0"/>
    </xf>
    <xf numFmtId="0" fontId="4" fillId="0" borderId="40" xfId="0" applyFont="1" applyBorder="1" applyAlignment="1">
      <alignment horizontal="left" vertical="top" wrapText="1"/>
    </xf>
    <xf numFmtId="0" fontId="34" fillId="0" borderId="0" xfId="0" applyFont="1" applyAlignment="1" applyProtection="1">
      <alignment wrapText="1"/>
      <protection locked="0"/>
    </xf>
    <xf numFmtId="0" fontId="34" fillId="0" borderId="0" xfId="0" applyFont="1" applyAlignment="1" applyProtection="1">
      <alignment horizontal="center" vertical="center" wrapText="1"/>
      <protection locked="0"/>
    </xf>
    <xf numFmtId="0" fontId="4" fillId="0" borderId="6" xfId="0" applyFont="1" applyBorder="1" applyAlignment="1">
      <alignment horizontal="center" vertical="top" wrapText="1"/>
    </xf>
    <xf numFmtId="0" fontId="5" fillId="5" borderId="0" xfId="0" applyFont="1" applyFill="1" applyAlignment="1">
      <alignment horizontal="left" vertical="center" wrapText="1"/>
    </xf>
    <xf numFmtId="164" fontId="33" fillId="0" borderId="0" xfId="0" applyNumberFormat="1" applyFont="1" applyAlignment="1">
      <alignment vertical="center"/>
    </xf>
    <xf numFmtId="0" fontId="4" fillId="0" borderId="6" xfId="0" applyFont="1" applyBorder="1" applyAlignment="1">
      <alignment horizontal="left" vertical="top" wrapText="1"/>
    </xf>
    <xf numFmtId="0" fontId="4" fillId="3" borderId="0" xfId="0" applyFont="1" applyFill="1" applyAlignment="1" applyProtection="1">
      <alignment vertical="center"/>
      <protection locked="0"/>
    </xf>
    <xf numFmtId="0" fontId="4" fillId="5" borderId="41" xfId="0" applyFont="1" applyFill="1" applyBorder="1" applyAlignment="1" applyProtection="1">
      <alignment vertical="center"/>
      <protection locked="0"/>
    </xf>
    <xf numFmtId="164" fontId="4" fillId="5" borderId="41" xfId="0" applyNumberFormat="1" applyFont="1" applyFill="1" applyBorder="1" applyAlignment="1">
      <alignment horizontal="center" vertical="center"/>
    </xf>
    <xf numFmtId="164" fontId="9" fillId="0" borderId="6" xfId="0" applyNumberFormat="1" applyFont="1" applyBorder="1" applyAlignment="1">
      <alignment horizontal="center" vertical="top"/>
    </xf>
    <xf numFmtId="0" fontId="8" fillId="5" borderId="0" xfId="1" applyFont="1" applyFill="1" applyAlignment="1">
      <alignment horizontal="center" vertical="center" wrapText="1"/>
    </xf>
    <xf numFmtId="0" fontId="8" fillId="5" borderId="1" xfId="1" applyFont="1" applyFill="1" applyBorder="1" applyAlignment="1">
      <alignment horizontal="center" vertical="center" wrapText="1"/>
    </xf>
    <xf numFmtId="0" fontId="13" fillId="0" borderId="1" xfId="1" applyFont="1" applyBorder="1" applyAlignment="1">
      <alignment horizontal="center" vertical="center" wrapText="1"/>
    </xf>
    <xf numFmtId="0" fontId="13" fillId="0" borderId="1" xfId="1" quotePrefix="1" applyFont="1" applyBorder="1" applyAlignment="1">
      <alignment horizontal="center" vertical="center" wrapText="1"/>
    </xf>
    <xf numFmtId="0" fontId="8" fillId="20" borderId="1" xfId="1" applyFont="1" applyFill="1" applyBorder="1" applyAlignment="1">
      <alignment horizontal="center" vertical="center" wrapText="1"/>
    </xf>
    <xf numFmtId="0" fontId="13" fillId="0" borderId="0" xfId="1" applyFont="1" applyAlignment="1">
      <alignment horizontal="center" vertical="center" wrapText="1"/>
    </xf>
    <xf numFmtId="0" fontId="8" fillId="9" borderId="1" xfId="1" applyFont="1" applyFill="1" applyBorder="1" applyAlignment="1">
      <alignment horizontal="center" vertical="center" wrapText="1"/>
    </xf>
    <xf numFmtId="164" fontId="12" fillId="9" borderId="1" xfId="1" applyNumberFormat="1" applyFont="1" applyFill="1" applyBorder="1" applyAlignment="1">
      <alignment horizontal="center" vertical="center" shrinkToFit="1"/>
    </xf>
    <xf numFmtId="0" fontId="12" fillId="9" borderId="1" xfId="1" applyFont="1" applyFill="1" applyBorder="1" applyAlignment="1">
      <alignment horizontal="center" vertical="center" wrapText="1" shrinkToFit="1"/>
    </xf>
    <xf numFmtId="0" fontId="7" fillId="9" borderId="1" xfId="1" applyFill="1" applyBorder="1" applyAlignment="1">
      <alignment horizontal="center" vertical="center" wrapText="1"/>
    </xf>
    <xf numFmtId="0" fontId="8" fillId="9"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7" fillId="9" borderId="0" xfId="1" applyFill="1" applyAlignment="1" applyProtection="1">
      <alignment horizontal="left" vertical="top"/>
      <protection locked="0"/>
    </xf>
    <xf numFmtId="0" fontId="7" fillId="9" borderId="0" xfId="1" applyFill="1" applyAlignment="1" applyProtection="1">
      <alignment horizontal="center" vertical="center"/>
      <protection locked="0"/>
    </xf>
    <xf numFmtId="164" fontId="7" fillId="9" borderId="0" xfId="1" applyNumberFormat="1" applyFill="1" applyAlignment="1">
      <alignment horizontal="center" vertical="center"/>
    </xf>
    <xf numFmtId="164" fontId="7" fillId="9" borderId="0" xfId="1" applyNumberFormat="1" applyFill="1" applyAlignment="1" applyProtection="1">
      <alignment horizontal="center" vertical="center"/>
      <protection locked="0"/>
    </xf>
    <xf numFmtId="0" fontId="12" fillId="9" borderId="1" xfId="1" applyFont="1" applyFill="1" applyBorder="1" applyAlignment="1">
      <alignment horizontal="center" vertical="center" shrinkToFit="1"/>
    </xf>
    <xf numFmtId="49" fontId="4" fillId="9" borderId="0" xfId="0" quotePrefix="1" applyNumberFormat="1" applyFont="1" applyFill="1" applyAlignment="1">
      <alignment horizontal="center" vertical="center"/>
    </xf>
    <xf numFmtId="49" fontId="4" fillId="9" borderId="0" xfId="0" applyNumberFormat="1" applyFont="1" applyFill="1" applyAlignment="1" applyProtection="1">
      <alignment horizontal="center" vertical="center"/>
      <protection locked="0"/>
    </xf>
    <xf numFmtId="49" fontId="50" fillId="9" borderId="0" xfId="0" applyNumberFormat="1" applyFont="1" applyFill="1" applyAlignment="1">
      <alignment horizontal="center" vertical="center"/>
    </xf>
    <xf numFmtId="0" fontId="50" fillId="9" borderId="0" xfId="0" applyFont="1" applyFill="1" applyAlignment="1">
      <alignment horizontal="center" vertical="center" wrapText="1"/>
    </xf>
    <xf numFmtId="164" fontId="50" fillId="9" borderId="0" xfId="0" applyNumberFormat="1" applyFont="1" applyFill="1" applyAlignment="1">
      <alignment horizontal="center" vertical="center"/>
    </xf>
    <xf numFmtId="0" fontId="56" fillId="9" borderId="0" xfId="0" applyFont="1" applyFill="1" applyAlignment="1" applyProtection="1">
      <alignment horizontal="left" vertical="top" wrapText="1"/>
      <protection locked="0"/>
    </xf>
    <xf numFmtId="0" fontId="56" fillId="9" borderId="0" xfId="0" applyFont="1" applyFill="1" applyAlignment="1" applyProtection="1">
      <alignment wrapText="1"/>
      <protection locked="0"/>
    </xf>
    <xf numFmtId="0" fontId="56" fillId="9" borderId="0" xfId="0" applyFont="1" applyFill="1" applyAlignment="1" applyProtection="1">
      <alignment horizontal="center" vertical="center" wrapText="1"/>
      <protection locked="0"/>
    </xf>
    <xf numFmtId="0" fontId="0" fillId="9" borderId="0" xfId="0" applyFill="1" applyAlignment="1" applyProtection="1">
      <alignment horizontal="left" vertical="top" wrapText="1"/>
      <protection locked="0"/>
    </xf>
    <xf numFmtId="0" fontId="0" fillId="9" borderId="0" xfId="0" applyFill="1" applyAlignment="1" applyProtection="1">
      <alignment wrapText="1"/>
      <protection locked="0"/>
    </xf>
    <xf numFmtId="0" fontId="0" fillId="9" borderId="0" xfId="0" applyFill="1" applyAlignment="1" applyProtection="1">
      <alignment horizontal="center" vertical="center" wrapText="1"/>
      <protection locked="0"/>
    </xf>
    <xf numFmtId="0" fontId="0" fillId="9" borderId="0" xfId="0" quotePrefix="1" applyFill="1" applyAlignment="1" applyProtection="1">
      <alignment wrapText="1"/>
      <protection locked="0"/>
    </xf>
    <xf numFmtId="0" fontId="31" fillId="9" borderId="0" xfId="0" applyFont="1" applyFill="1" applyAlignment="1">
      <alignment horizontal="center" vertical="center" wrapText="1"/>
    </xf>
    <xf numFmtId="0" fontId="0" fillId="9" borderId="0" xfId="0" applyFill="1" applyAlignment="1">
      <alignment horizontal="left" wrapText="1"/>
    </xf>
    <xf numFmtId="0" fontId="0" fillId="9" borderId="0" xfId="0" applyFill="1" applyAlignment="1">
      <alignment horizontal="center" vertical="center" wrapText="1"/>
    </xf>
    <xf numFmtId="0" fontId="4" fillId="9" borderId="0" xfId="0" quotePrefix="1" applyFont="1" applyFill="1" applyAlignment="1">
      <alignment horizontal="center" vertical="center"/>
    </xf>
    <xf numFmtId="164" fontId="43" fillId="9" borderId="0" xfId="0" quotePrefix="1" applyNumberFormat="1" applyFont="1" applyFill="1" applyAlignment="1">
      <alignment horizontal="center" vertical="center"/>
    </xf>
    <xf numFmtId="164" fontId="4" fillId="9" borderId="0" xfId="0" quotePrefix="1" applyNumberFormat="1" applyFont="1" applyFill="1" applyAlignment="1">
      <alignment horizontal="center" vertical="center"/>
    </xf>
    <xf numFmtId="0" fontId="0" fillId="9" borderId="0" xfId="0" applyFill="1" applyAlignment="1" applyProtection="1">
      <alignment horizontal="center" wrapText="1"/>
      <protection locked="0"/>
    </xf>
    <xf numFmtId="0" fontId="0" fillId="9" borderId="0" xfId="0" applyFill="1" applyProtection="1">
      <protection locked="0"/>
    </xf>
    <xf numFmtId="0" fontId="0" fillId="9" borderId="0" xfId="0" applyFill="1" applyAlignment="1" applyProtection="1">
      <alignment vertical="center"/>
      <protection locked="0"/>
    </xf>
    <xf numFmtId="0" fontId="0" fillId="9" borderId="0" xfId="0" applyFill="1" applyAlignment="1" applyProtection="1">
      <alignment vertical="center" wrapText="1"/>
      <protection locked="0"/>
    </xf>
    <xf numFmtId="0" fontId="72" fillId="0" borderId="0" xfId="2" applyFont="1" applyAlignment="1" applyProtection="1">
      <alignment horizontal="center" vertical="center"/>
      <protection locked="0"/>
    </xf>
    <xf numFmtId="0" fontId="72" fillId="0" borderId="0" xfId="2" applyFont="1" applyAlignment="1" applyProtection="1">
      <alignment horizontal="left" vertical="center"/>
      <protection locked="0"/>
    </xf>
    <xf numFmtId="0" fontId="7" fillId="24" borderId="0" xfId="1" applyFill="1" applyAlignment="1" applyProtection="1">
      <alignment horizontal="center" vertical="center"/>
      <protection locked="0"/>
    </xf>
    <xf numFmtId="0" fontId="72" fillId="0" borderId="0" xfId="2" applyFont="1" applyAlignment="1" applyProtection="1">
      <alignment horizontal="left" vertical="center" wrapText="1"/>
      <protection locked="0"/>
    </xf>
    <xf numFmtId="0" fontId="72" fillId="0" borderId="0" xfId="2" applyFont="1" applyAlignment="1" applyProtection="1">
      <alignment horizontal="center" vertical="center" wrapText="1"/>
      <protection locked="0"/>
    </xf>
    <xf numFmtId="0" fontId="74" fillId="0" borderId="0" xfId="0" applyFont="1" applyProtection="1">
      <protection locked="0"/>
    </xf>
    <xf numFmtId="0" fontId="11" fillId="0" borderId="5"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10" fillId="0" borderId="2" xfId="2" applyBorder="1" applyAlignment="1">
      <alignment horizontal="center"/>
    </xf>
    <xf numFmtId="0" fontId="10" fillId="0" borderId="3" xfId="2" applyBorder="1" applyAlignment="1">
      <alignment horizontal="center"/>
    </xf>
    <xf numFmtId="0" fontId="11" fillId="0" borderId="1" xfId="0" applyFont="1" applyBorder="1" applyAlignment="1">
      <alignment horizontal="center" vertical="center"/>
    </xf>
    <xf numFmtId="0" fontId="49" fillId="16" borderId="8" xfId="0" applyFont="1" applyFill="1" applyBorder="1" applyAlignment="1">
      <alignment horizontal="center" vertical="center"/>
    </xf>
    <xf numFmtId="0" fontId="49" fillId="16" borderId="9" xfId="0" applyFont="1"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0" fillId="0" borderId="0" xfId="2" applyAlignment="1">
      <alignment horizontal="center"/>
    </xf>
    <xf numFmtId="0" fontId="49" fillId="15" borderId="8"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9" fillId="16" borderId="8" xfId="0" applyFont="1" applyFill="1"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xf numFmtId="0" fontId="21" fillId="0" borderId="0" xfId="0" applyFont="1" applyAlignment="1">
      <alignment horizontal="center" vertical="center"/>
    </xf>
    <xf numFmtId="0" fontId="49" fillId="16" borderId="4" xfId="0" applyFont="1" applyFill="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11" fillId="0" borderId="10" xfId="5" applyFont="1" applyBorder="1" applyAlignment="1">
      <alignment horizontal="center" wrapText="1"/>
    </xf>
    <xf numFmtId="0" fontId="11" fillId="0" borderId="11" xfId="5" applyFont="1" applyBorder="1" applyAlignment="1">
      <alignment horizontal="center" wrapText="1"/>
    </xf>
    <xf numFmtId="0" fontId="11" fillId="0" borderId="12" xfId="5" applyFont="1" applyBorder="1" applyAlignment="1">
      <alignment horizontal="center" wrapText="1"/>
    </xf>
    <xf numFmtId="0" fontId="11" fillId="20" borderId="19" xfId="5" applyFont="1" applyFill="1" applyBorder="1" applyAlignment="1">
      <alignment horizontal="center" wrapText="1"/>
    </xf>
    <xf numFmtId="0" fontId="11" fillId="20" borderId="20" xfId="5" applyFont="1" applyFill="1" applyBorder="1" applyAlignment="1">
      <alignment horizontal="center" wrapText="1"/>
    </xf>
    <xf numFmtId="0" fontId="11" fillId="20" borderId="21" xfId="5" applyFont="1" applyFill="1" applyBorder="1" applyAlignment="1">
      <alignment horizontal="center" wrapText="1"/>
    </xf>
    <xf numFmtId="0" fontId="39" fillId="0" borderId="0" xfId="5" applyFont="1" applyAlignment="1">
      <alignment horizontal="center" vertical="center" textRotation="90" wrapText="1"/>
    </xf>
    <xf numFmtId="0" fontId="0" fillId="21" borderId="0" xfId="0" applyFill="1" applyAlignment="1" applyProtection="1">
      <alignment horizontal="center" vertical="center" wrapText="1"/>
      <protection locked="0"/>
    </xf>
    <xf numFmtId="0" fontId="4" fillId="0" borderId="0" xfId="0" applyFont="1" applyAlignment="1">
      <alignment horizontal="center" vertical="center" textRotation="90"/>
    </xf>
    <xf numFmtId="0" fontId="4" fillId="9" borderId="0" xfId="0" applyFont="1" applyFill="1" applyAlignment="1">
      <alignment horizontal="center" vertical="center" textRotation="90"/>
    </xf>
    <xf numFmtId="0" fontId="4" fillId="0" borderId="0" xfId="0" applyFont="1" applyAlignment="1">
      <alignment horizontal="center" vertical="center" textRotation="90" wrapText="1"/>
    </xf>
    <xf numFmtId="0" fontId="0" fillId="0" borderId="0" xfId="0" applyAlignment="1" applyProtection="1">
      <alignment horizontal="left" vertical="top" wrapText="1"/>
      <protection locked="0"/>
    </xf>
    <xf numFmtId="49" fontId="4" fillId="0" borderId="0" xfId="0" quotePrefix="1" applyNumberFormat="1" applyFont="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0" fontId="0" fillId="21" borderId="0" xfId="0" applyFill="1" applyAlignment="1">
      <alignment horizontal="center" vertical="center" wrapText="1"/>
    </xf>
    <xf numFmtId="0" fontId="0" fillId="21" borderId="0" xfId="0" applyFill="1" applyAlignment="1">
      <alignment horizontal="center" vertical="center"/>
    </xf>
    <xf numFmtId="0" fontId="0" fillId="21" borderId="0" xfId="0" applyFill="1" applyAlignment="1">
      <alignment horizontal="center" wrapText="1"/>
    </xf>
    <xf numFmtId="0" fontId="75" fillId="0" borderId="0" xfId="0" applyFont="1" applyAlignment="1" applyProtection="1">
      <alignment horizontal="left" vertical="center" wrapText="1"/>
      <protection locked="0"/>
    </xf>
    <xf numFmtId="0" fontId="73" fillId="0" borderId="0" xfId="0" applyFont="1" applyAlignment="1" applyProtection="1">
      <alignment horizontal="left" vertical="center" wrapText="1"/>
      <protection locked="0"/>
    </xf>
    <xf numFmtId="0" fontId="75" fillId="0" borderId="0" xfId="0" applyFont="1" applyProtection="1">
      <protection locked="0"/>
    </xf>
    <xf numFmtId="0" fontId="0" fillId="0" borderId="0" xfId="0" applyProtection="1">
      <protection locked="0"/>
    </xf>
    <xf numFmtId="0" fontId="4" fillId="12" borderId="0" xfId="0" applyFont="1" applyFill="1" applyAlignment="1">
      <alignment horizontal="center" vertical="center" textRotation="90"/>
    </xf>
    <xf numFmtId="0" fontId="4" fillId="14" borderId="0" xfId="0" applyFont="1" applyFill="1" applyAlignment="1">
      <alignment horizontal="center" vertical="center" textRotation="90"/>
    </xf>
    <xf numFmtId="164" fontId="9" fillId="9" borderId="0" xfId="0" applyNumberFormat="1" applyFont="1" applyFill="1" applyAlignment="1">
      <alignment horizontal="center" vertical="center"/>
    </xf>
    <xf numFmtId="0" fontId="4" fillId="5" borderId="0" xfId="0" applyFont="1" applyFill="1" applyAlignment="1">
      <alignment horizontal="center" vertical="center" textRotation="90"/>
    </xf>
    <xf numFmtId="0" fontId="4" fillId="7" borderId="0" xfId="0" applyFont="1" applyFill="1" applyAlignment="1">
      <alignment horizontal="center" vertical="center" textRotation="90"/>
    </xf>
    <xf numFmtId="0" fontId="4" fillId="11" borderId="0" xfId="0" applyFont="1" applyFill="1" applyAlignment="1">
      <alignment horizontal="center" vertical="center" textRotation="90"/>
    </xf>
    <xf numFmtId="0" fontId="4" fillId="13" borderId="0" xfId="0" applyFont="1" applyFill="1" applyAlignment="1">
      <alignment horizontal="center" vertical="center" textRotation="90"/>
    </xf>
    <xf numFmtId="0" fontId="4" fillId="10" borderId="0" xfId="0" applyFont="1" applyFill="1" applyAlignment="1">
      <alignment horizontal="center" vertical="center" textRotation="90"/>
    </xf>
    <xf numFmtId="0" fontId="4" fillId="8" borderId="0" xfId="0" applyFont="1" applyFill="1" applyAlignment="1">
      <alignment horizontal="center" vertical="center" textRotation="90"/>
    </xf>
    <xf numFmtId="0" fontId="68" fillId="0" borderId="16" xfId="5" applyFont="1" applyBorder="1" applyAlignment="1">
      <alignment horizontal="center" vertical="center" wrapText="1"/>
    </xf>
    <xf numFmtId="0" fontId="68" fillId="0" borderId="17" xfId="5" applyFont="1" applyBorder="1" applyAlignment="1">
      <alignment horizontal="center" vertical="center" wrapText="1"/>
    </xf>
    <xf numFmtId="0" fontId="76" fillId="0" borderId="0" xfId="0" applyFont="1" applyProtection="1">
      <protection locked="0"/>
    </xf>
  </cellXfs>
  <cellStyles count="6">
    <cellStyle name="Bad" xfId="4" builtinId="27"/>
    <cellStyle name="Good" xfId="3" builtinId="26"/>
    <cellStyle name="Hyperlink" xfId="2" builtinId="8"/>
    <cellStyle name="Normal" xfId="0" builtinId="0"/>
    <cellStyle name="Normal 2" xfId="1" xr:uid="{529CDA1A-6E2C-45E6-8DBC-608CDE34F5BD}"/>
    <cellStyle name="Normal 3" xfId="5" xr:uid="{C803964D-2225-A146-B729-E1783A080D92}"/>
  </cellStyles>
  <dxfs count="639">
    <dxf>
      <font>
        <color rgb="FF006100"/>
      </font>
      <fill>
        <patternFill>
          <bgColor rgb="FFC6EFCE"/>
        </patternFill>
      </fill>
    </dxf>
    <dxf>
      <font>
        <color theme="0"/>
      </font>
    </dxf>
    <dxf>
      <fill>
        <patternFill>
          <bgColor theme="9" tint="0.59996337778862885"/>
        </patternFill>
      </fill>
    </dxf>
    <dxf>
      <fill>
        <patternFill>
          <bgColor theme="9" tint="0.59996337778862885"/>
        </patternFill>
      </fill>
    </dxf>
    <dxf>
      <font>
        <color theme="0"/>
      </font>
    </dxf>
    <dxf>
      <font>
        <color theme="0"/>
      </font>
    </dxf>
    <dxf>
      <font>
        <color theme="0"/>
      </font>
    </dxf>
    <dxf>
      <font>
        <color theme="0"/>
      </font>
    </dxf>
    <dxf>
      <fill>
        <patternFill>
          <bgColor theme="9" tint="0.59996337778862885"/>
        </patternFill>
      </fill>
    </dxf>
    <dxf>
      <fill>
        <patternFill>
          <bgColor theme="9" tint="0.59996337778862885"/>
        </patternFill>
      </fill>
    </dxf>
    <dxf>
      <fill>
        <patternFill>
          <bgColor theme="9" tint="0.59996337778862885"/>
        </patternFill>
      </fill>
    </dxf>
    <dxf>
      <font>
        <color theme="0"/>
      </font>
    </dxf>
    <dxf>
      <font>
        <color theme="0"/>
      </font>
    </dxf>
    <dxf>
      <font>
        <color theme="0"/>
      </font>
    </dxf>
    <dxf>
      <font>
        <strike val="0"/>
        <color theme="0"/>
      </font>
    </dxf>
    <dxf>
      <font>
        <color theme="0"/>
      </font>
    </dxf>
    <dxf>
      <font>
        <color rgb="FF005D82"/>
      </font>
    </dxf>
    <dxf>
      <font>
        <color theme="0"/>
      </font>
    </dxf>
    <dxf>
      <font>
        <strike val="0"/>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39994506668294322"/>
      </font>
    </dxf>
    <dxf>
      <font>
        <color theme="0"/>
      </font>
    </dxf>
    <dxf>
      <font>
        <color theme="4" tint="0.39994506668294322"/>
      </font>
    </dxf>
    <dxf>
      <font>
        <color theme="4" tint="0.39994506668294322"/>
      </font>
    </dxf>
    <dxf>
      <font>
        <color theme="4" tint="0.39994506668294322"/>
      </font>
    </dxf>
    <dxf>
      <font>
        <color theme="0"/>
      </font>
    </dxf>
    <dxf>
      <font>
        <color theme="4" tint="0.39994506668294322"/>
      </font>
    </dxf>
    <dxf>
      <font>
        <color theme="0"/>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0"/>
      </font>
    </dxf>
    <dxf>
      <font>
        <color theme="0"/>
      </font>
    </dxf>
    <dxf>
      <font>
        <color theme="0"/>
      </font>
    </dxf>
    <dxf>
      <font>
        <color theme="0"/>
      </font>
    </dxf>
    <dxf>
      <font>
        <color rgb="FFFF0000"/>
      </font>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39994506668294322"/>
      </font>
    </dxf>
    <dxf>
      <font>
        <color theme="4" tint="0.39994506668294322"/>
      </font>
    </dxf>
    <dxf>
      <font>
        <color theme="0"/>
      </font>
    </dxf>
    <dxf>
      <font>
        <color theme="4" tint="0.39994506668294322"/>
      </font>
    </dxf>
    <dxf>
      <font>
        <color theme="4" tint="0.39994506668294322"/>
      </font>
    </dxf>
    <dxf>
      <font>
        <color theme="4" tint="0.39994506668294322"/>
      </font>
    </dxf>
    <dxf>
      <font>
        <color theme="0"/>
      </font>
    </dxf>
    <dxf>
      <font>
        <color theme="4" tint="0.39994506668294322"/>
      </font>
    </dxf>
    <dxf>
      <font>
        <color theme="0"/>
      </font>
    </dxf>
    <dxf>
      <font>
        <color theme="4" tint="0.39994506668294322"/>
      </font>
    </dxf>
    <dxf>
      <font>
        <color theme="0"/>
      </font>
    </dxf>
    <dxf>
      <font>
        <color theme="4" tint="0.39994506668294322"/>
      </font>
    </dxf>
    <dxf>
      <font>
        <color theme="4" tint="0.39994506668294322"/>
      </font>
    </dxf>
    <dxf>
      <font>
        <color theme="0"/>
      </font>
    </dxf>
    <dxf>
      <font>
        <color theme="2"/>
      </font>
    </dxf>
    <dxf>
      <font>
        <color theme="0"/>
      </font>
    </dxf>
    <dxf>
      <font>
        <color theme="0"/>
      </font>
    </dxf>
    <dxf>
      <font>
        <color theme="2"/>
      </font>
    </dxf>
    <dxf>
      <font>
        <color theme="0"/>
      </font>
    </dxf>
    <dxf>
      <font>
        <color theme="0"/>
      </font>
    </dxf>
    <dxf>
      <font>
        <color theme="0"/>
      </font>
    </dxf>
    <dxf>
      <font>
        <color theme="2"/>
      </font>
    </dxf>
    <dxf>
      <font>
        <color theme="0"/>
      </font>
    </dxf>
    <dxf>
      <font>
        <color theme="2"/>
      </font>
    </dxf>
    <dxf>
      <font>
        <color theme="0"/>
      </font>
    </dxf>
    <dxf>
      <font>
        <color theme="2"/>
      </font>
    </dxf>
    <dxf>
      <font>
        <color theme="0"/>
      </font>
    </dxf>
    <dxf>
      <font>
        <color theme="0"/>
      </font>
    </dxf>
    <dxf>
      <font>
        <color theme="0"/>
      </font>
    </dxf>
    <dxf>
      <font>
        <color theme="2"/>
      </font>
    </dxf>
    <dxf>
      <font>
        <strike val="0"/>
        <color theme="0"/>
      </font>
    </dxf>
    <dxf>
      <font>
        <color theme="0"/>
      </font>
    </dxf>
    <dxf>
      <font>
        <color theme="0"/>
      </font>
    </dxf>
    <dxf>
      <font>
        <color theme="0"/>
      </font>
    </dxf>
    <dxf>
      <font>
        <color theme="0"/>
      </font>
    </dxf>
    <dxf>
      <font>
        <color theme="0"/>
      </font>
    </dxf>
    <dxf>
      <font>
        <color theme="0"/>
      </font>
    </dxf>
    <dxf>
      <font>
        <color rgb="FFFF0000"/>
      </font>
      <fill>
        <patternFill>
          <bgColor theme="2"/>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rgb="FFFF000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0"/>
      </font>
    </dxf>
    <dxf>
      <font>
        <color theme="4" tint="0.39994506668294322"/>
      </font>
    </dxf>
    <dxf>
      <font>
        <color theme="4" tint="0.39994506668294322"/>
      </font>
    </dxf>
    <dxf>
      <font>
        <color theme="4" tint="0.39994506668294322"/>
      </font>
    </dxf>
    <dxf>
      <font>
        <color theme="0"/>
      </font>
    </dxf>
    <dxf>
      <font>
        <color theme="4" tint="0.39994506668294322"/>
      </font>
    </dxf>
    <dxf>
      <font>
        <color theme="0"/>
      </font>
    </dxf>
    <dxf>
      <font>
        <color theme="4" tint="0.39994506668294322"/>
      </font>
    </dxf>
    <dxf>
      <font>
        <color theme="0"/>
      </font>
    </dxf>
    <dxf>
      <font>
        <color theme="4" tint="0.39994506668294322"/>
      </font>
    </dxf>
    <dxf>
      <font>
        <color theme="4" tint="0.39994506668294322"/>
      </font>
    </dxf>
    <dxf>
      <font>
        <color theme="0"/>
      </font>
    </dxf>
    <dxf>
      <font>
        <color theme="0"/>
      </font>
    </dxf>
    <dxf>
      <font>
        <color theme="0"/>
      </font>
    </dxf>
    <dxf>
      <font>
        <color theme="0"/>
      </font>
    </dxf>
    <dxf>
      <font>
        <color rgb="FFFF0000"/>
      </font>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0"/>
      </font>
    </dxf>
    <dxf>
      <font>
        <color theme="0"/>
      </font>
    </dxf>
    <dxf>
      <font>
        <color theme="2"/>
      </font>
    </dxf>
    <dxf>
      <font>
        <color theme="0"/>
      </font>
    </dxf>
    <dxf>
      <font>
        <color theme="2"/>
      </font>
    </dxf>
    <dxf>
      <font>
        <color theme="2"/>
      </font>
    </dxf>
    <dxf>
      <font>
        <color theme="0"/>
      </font>
    </dxf>
    <dxf>
      <font>
        <color theme="2"/>
      </font>
    </dxf>
    <dxf>
      <font>
        <color theme="0"/>
      </font>
    </dxf>
    <dxf>
      <font>
        <color theme="2"/>
      </font>
    </dxf>
    <dxf>
      <font>
        <color theme="0"/>
      </font>
    </dxf>
    <dxf>
      <font>
        <color theme="2"/>
      </font>
    </dxf>
    <dxf>
      <font>
        <color theme="2"/>
      </font>
    </dxf>
    <dxf>
      <font>
        <color theme="0"/>
      </font>
    </dxf>
    <dxf>
      <font>
        <strike val="0"/>
        <color theme="0"/>
      </font>
    </dxf>
    <dxf>
      <font>
        <color theme="0"/>
      </font>
    </dxf>
    <dxf>
      <font>
        <color theme="0"/>
      </font>
    </dxf>
    <dxf>
      <font>
        <color theme="0"/>
      </font>
    </dxf>
    <dxf>
      <font>
        <color theme="0"/>
      </font>
    </dxf>
    <dxf>
      <font>
        <color theme="0"/>
      </font>
    </dxf>
    <dxf>
      <font>
        <color theme="0"/>
      </font>
    </dxf>
    <dxf>
      <font>
        <color theme="0"/>
      </font>
    </dxf>
    <dxf>
      <font>
        <color rgb="FFFF0000"/>
      </font>
      <fill>
        <patternFill>
          <bgColor theme="2"/>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rgb="FFFF000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FF0000"/>
      </font>
    </dxf>
    <dxf>
      <font>
        <color theme="0"/>
      </font>
    </dxf>
    <dxf>
      <font>
        <color theme="0"/>
      </font>
    </dxf>
    <dxf>
      <font>
        <color theme="0"/>
      </font>
    </dxf>
    <dxf>
      <font>
        <color theme="0"/>
      </font>
    </dxf>
    <dxf>
      <font>
        <color theme="0"/>
      </font>
    </dxf>
    <dxf>
      <font>
        <color theme="0"/>
      </font>
    </dxf>
    <dxf>
      <font>
        <color theme="0"/>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0"/>
      </font>
    </dxf>
    <dxf>
      <font>
        <color theme="0"/>
      </font>
    </dxf>
    <dxf>
      <font>
        <color theme="0"/>
      </font>
    </dxf>
    <dxf>
      <font>
        <color rgb="FFFF0000"/>
      </font>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ont>
        <color rgb="FFFF0000"/>
      </font>
    </dxf>
    <dxf>
      <font>
        <color theme="0"/>
      </font>
    </dxf>
    <dxf>
      <font>
        <color theme="0"/>
      </font>
    </dxf>
    <dxf>
      <font>
        <color theme="0"/>
      </font>
    </dxf>
    <dxf>
      <font>
        <color theme="0"/>
      </font>
    </dxf>
    <dxf>
      <font>
        <color theme="0"/>
      </font>
    </dxf>
    <dxf>
      <font>
        <color theme="0"/>
      </font>
    </dxf>
    <dxf>
      <font>
        <color theme="4" tint="0.39994506668294322"/>
      </font>
    </dxf>
    <dxf>
      <font>
        <color theme="0"/>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0"/>
      </font>
    </dxf>
    <dxf>
      <font>
        <color theme="0"/>
      </font>
    </dxf>
    <dxf>
      <font>
        <color theme="0"/>
      </font>
    </dxf>
    <dxf>
      <font>
        <color theme="0"/>
      </font>
    </dxf>
    <dxf>
      <font>
        <color rgb="FFFF0000"/>
      </font>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ont>
        <color rgb="FFFF0000"/>
      </font>
    </dxf>
    <dxf>
      <font>
        <color rgb="FFFF0000"/>
      </font>
    </dxf>
    <dxf>
      <font>
        <color theme="0"/>
      </font>
    </dxf>
    <dxf>
      <font>
        <color theme="0"/>
      </font>
    </dxf>
    <dxf>
      <font>
        <color theme="0"/>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0"/>
      </font>
    </dxf>
    <dxf>
      <font>
        <color theme="0"/>
      </font>
    </dxf>
    <dxf>
      <font>
        <color theme="2"/>
      </font>
    </dxf>
    <dxf>
      <font>
        <color theme="2"/>
      </font>
    </dxf>
    <dxf>
      <font>
        <color theme="2"/>
      </font>
    </dxf>
    <dxf>
      <font>
        <color theme="2"/>
      </font>
    </dxf>
    <dxf>
      <font>
        <color theme="2"/>
      </font>
    </dxf>
    <dxf>
      <font>
        <color theme="2"/>
      </font>
    </dxf>
    <dxf>
      <font>
        <color theme="2"/>
      </font>
    </dxf>
    <dxf>
      <font>
        <color theme="2"/>
      </font>
    </dxf>
    <dxf>
      <font>
        <color theme="2"/>
      </font>
    </dxf>
    <dxf>
      <font>
        <color theme="0"/>
      </font>
    </dxf>
    <dxf>
      <font>
        <color theme="0"/>
      </font>
    </dxf>
    <dxf>
      <font>
        <color theme="0"/>
      </font>
    </dxf>
    <dxf>
      <font>
        <color rgb="FFFFFF00"/>
      </font>
    </dxf>
    <dxf>
      <font>
        <color rgb="FFFF0000"/>
      </font>
      <fill>
        <patternFill>
          <bgColor theme="2"/>
        </patternFill>
      </fill>
      <border>
        <left style="thin">
          <color rgb="FFFF0000"/>
        </left>
        <right style="thin">
          <color rgb="FFFF0000"/>
        </right>
        <top style="thin">
          <color rgb="FFFF0000"/>
        </top>
        <bottom style="thin">
          <color rgb="FFFF0000"/>
        </bottom>
        <vertical/>
        <horizontal/>
      </border>
    </dxf>
    <dxf>
      <font>
        <color theme="0"/>
      </font>
    </dxf>
    <dxf>
      <font>
        <color rgb="FFFF0000"/>
      </font>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39994506668294322"/>
      </font>
    </dxf>
    <dxf>
      <font>
        <color theme="0"/>
      </font>
    </dxf>
    <dxf>
      <font>
        <color theme="4" tint="0.39994506668294322"/>
      </font>
    </dxf>
    <dxf>
      <font>
        <color theme="0"/>
      </font>
    </dxf>
    <dxf>
      <font>
        <color theme="4" tint="0.39994506668294322"/>
      </font>
    </dxf>
    <dxf>
      <font>
        <color theme="0"/>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0"/>
      </font>
    </dxf>
    <dxf>
      <font>
        <color theme="2"/>
      </font>
    </dxf>
    <dxf>
      <font>
        <color theme="2"/>
      </font>
    </dxf>
    <dxf>
      <font>
        <color theme="2"/>
      </font>
    </dxf>
    <dxf>
      <font>
        <color theme="2"/>
      </font>
    </dxf>
    <dxf>
      <font>
        <color theme="2"/>
      </font>
    </dxf>
    <dxf>
      <font>
        <color theme="2"/>
      </font>
    </dxf>
    <dxf>
      <font>
        <color theme="2"/>
      </font>
    </dxf>
    <dxf>
      <font>
        <color theme="0"/>
      </font>
    </dxf>
    <dxf>
      <font>
        <color theme="0"/>
      </font>
    </dxf>
    <dxf>
      <font>
        <color theme="0"/>
      </font>
    </dxf>
    <dxf>
      <font>
        <color theme="0"/>
      </font>
    </dxf>
    <dxf>
      <font>
        <color theme="0"/>
      </font>
    </dxf>
    <dxf>
      <font>
        <color theme="0"/>
      </font>
    </dxf>
    <dxf>
      <font>
        <color rgb="FFFF0000"/>
      </font>
      <fill>
        <patternFill>
          <bgColor theme="2"/>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rgb="FFFF000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theme="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FF0000"/>
      </font>
    </dxf>
    <dxf>
      <font>
        <color theme="0"/>
      </font>
    </dxf>
    <dxf>
      <font>
        <color theme="0"/>
      </font>
    </dxf>
    <dxf>
      <font>
        <color theme="0"/>
      </font>
    </dxf>
    <dxf>
      <font>
        <color theme="0"/>
      </font>
    </dxf>
    <dxf>
      <font>
        <color theme="0"/>
      </font>
    </dxf>
    <dxf>
      <font>
        <color theme="4" tint="0.39994506668294322"/>
      </font>
    </dxf>
    <dxf>
      <font>
        <color theme="4" tint="0.39994506668294322"/>
      </font>
    </dxf>
    <dxf>
      <font>
        <color theme="4" tint="0.39994506668294322"/>
      </font>
    </dxf>
    <dxf>
      <font>
        <color theme="4" tint="0.39994506668294322"/>
      </font>
    </dxf>
    <dxf>
      <font>
        <color theme="0"/>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0"/>
      </font>
    </dxf>
    <dxf>
      <font>
        <color theme="0"/>
      </font>
    </dxf>
    <dxf>
      <font>
        <color theme="2"/>
      </font>
    </dxf>
    <dxf>
      <font>
        <color theme="2"/>
      </font>
    </dxf>
    <dxf>
      <font>
        <color theme="2"/>
      </font>
    </dxf>
    <dxf>
      <font>
        <color theme="2"/>
      </font>
    </dxf>
    <dxf>
      <font>
        <color theme="2"/>
      </font>
    </dxf>
    <dxf>
      <font>
        <color theme="2"/>
      </font>
    </dxf>
    <dxf>
      <font>
        <color theme="2"/>
      </font>
    </dxf>
    <dxf>
      <font>
        <color theme="2"/>
      </font>
    </dxf>
    <dxf>
      <font>
        <color theme="2"/>
      </font>
    </dxf>
    <dxf>
      <font>
        <color theme="0"/>
      </font>
    </dxf>
    <dxf>
      <font>
        <color theme="0"/>
      </font>
    </dxf>
    <dxf>
      <font>
        <color theme="0"/>
      </font>
    </dxf>
    <dxf>
      <font>
        <color theme="0"/>
      </font>
    </dxf>
    <dxf>
      <font>
        <color theme="0"/>
      </font>
    </dxf>
    <dxf>
      <font>
        <color theme="0"/>
      </font>
    </dxf>
    <dxf>
      <font>
        <color rgb="FFFFFF00"/>
      </font>
    </dxf>
    <dxf>
      <font>
        <color rgb="FFFF0000"/>
      </font>
      <fill>
        <patternFill>
          <bgColor theme="2"/>
        </patternFill>
      </fill>
      <border>
        <left style="thin">
          <color rgb="FFFF0000"/>
        </left>
        <right style="thin">
          <color rgb="FFFF0000"/>
        </right>
        <top style="thin">
          <color rgb="FFFF0000"/>
        </top>
        <bottom style="thin">
          <color rgb="FFFF0000"/>
        </bottom>
        <vertical/>
        <horizontal/>
      </border>
    </dxf>
    <dxf>
      <font>
        <color theme="0"/>
      </font>
    </dxf>
    <dxf>
      <font>
        <color rgb="FFFF0000"/>
      </font>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F44"/>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0"/>
      </font>
    </dxf>
    <dxf>
      <font>
        <color theme="0"/>
      </font>
    </dxf>
    <dxf>
      <font>
        <color theme="2"/>
      </font>
    </dxf>
    <dxf>
      <font>
        <color theme="2"/>
      </font>
    </dxf>
    <dxf>
      <font>
        <color theme="2"/>
      </font>
    </dxf>
    <dxf>
      <font>
        <color theme="2"/>
      </font>
    </dxf>
    <dxf>
      <font>
        <color theme="2"/>
      </font>
    </dxf>
    <dxf>
      <font>
        <color theme="0"/>
      </font>
    </dxf>
    <dxf>
      <font>
        <color theme="0"/>
      </font>
    </dxf>
    <dxf>
      <font>
        <color theme="0"/>
      </font>
    </dxf>
    <dxf>
      <font>
        <strike val="0"/>
        <color theme="0"/>
      </font>
    </dxf>
    <dxf>
      <font>
        <color theme="0"/>
      </font>
    </dxf>
    <dxf>
      <font>
        <color theme="0"/>
      </font>
    </dxf>
    <dxf>
      <font>
        <color theme="0"/>
      </font>
    </dxf>
    <dxf>
      <font>
        <color rgb="FFFF0000"/>
      </font>
      <fill>
        <patternFill>
          <bgColor theme="2"/>
        </patternFill>
      </fill>
      <border>
        <left style="thin">
          <color rgb="FFFF0000"/>
        </left>
        <right style="thin">
          <color rgb="FFFF0000"/>
        </right>
        <top style="thin">
          <color rgb="FFFF0000"/>
        </top>
        <bottom style="thin">
          <color rgb="FFFF0000"/>
        </bottom>
        <vertical/>
        <horizontal/>
      </border>
    </dxf>
    <dxf>
      <font>
        <color rgb="FFFF000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4" tint="0.39994506668294322"/>
      </font>
    </dxf>
    <dxf>
      <font>
        <color theme="0"/>
      </font>
    </dxf>
    <dxf>
      <font>
        <color theme="0"/>
      </font>
    </dxf>
    <dxf>
      <font>
        <color theme="2"/>
      </font>
    </dxf>
    <dxf>
      <font>
        <color theme="2"/>
      </font>
    </dxf>
    <dxf>
      <font>
        <color theme="2"/>
      </font>
    </dxf>
    <dxf>
      <font>
        <color theme="2"/>
      </font>
    </dxf>
    <dxf>
      <font>
        <color theme="2"/>
      </font>
    </dxf>
    <dxf>
      <font>
        <color theme="2"/>
      </font>
    </dxf>
    <dxf>
      <font>
        <color theme="2"/>
      </font>
    </dxf>
    <dxf>
      <font>
        <color theme="0"/>
      </font>
    </dxf>
    <dxf>
      <font>
        <color theme="0"/>
      </font>
    </dxf>
    <dxf>
      <font>
        <color theme="0"/>
      </font>
    </dxf>
    <dxf>
      <font>
        <color theme="0"/>
      </font>
    </dxf>
    <dxf>
      <font>
        <color theme="0"/>
      </font>
    </dxf>
    <dxf>
      <font>
        <color theme="0"/>
      </font>
    </dxf>
    <dxf>
      <font>
        <color theme="0"/>
      </font>
    </dxf>
    <dxf>
      <font>
        <color rgb="FFFFFF00"/>
      </font>
    </dxf>
    <dxf>
      <font>
        <color rgb="FFFF0000"/>
      </font>
      <fill>
        <patternFill>
          <bgColor theme="2"/>
        </patternFill>
      </fill>
      <border>
        <left style="thin">
          <color rgb="FFFF0000"/>
        </left>
        <right style="thin">
          <color rgb="FFFF0000"/>
        </right>
        <top style="thin">
          <color rgb="FFFF0000"/>
        </top>
        <bottom style="thin">
          <color rgb="FFFF0000"/>
        </bottom>
        <vertical/>
        <horizontal/>
      </border>
    </dxf>
    <dxf>
      <font>
        <color theme="0"/>
      </font>
    </dxf>
    <dxf>
      <font>
        <color rgb="FFFF0000"/>
      </font>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ont>
        <color rgb="FFFF0000"/>
      </font>
    </dxf>
    <dxf>
      <font>
        <color theme="0"/>
      </font>
    </dxf>
    <dxf>
      <font>
        <color theme="0"/>
      </font>
    </dxf>
    <dxf>
      <font>
        <color theme="0"/>
      </font>
    </dxf>
    <dxf>
      <font>
        <color rgb="FF009FE3"/>
      </font>
    </dxf>
    <dxf>
      <font>
        <color rgb="FF009FE3"/>
      </font>
    </dxf>
    <dxf>
      <font>
        <color rgb="FF009FE3"/>
      </font>
    </dxf>
    <dxf>
      <font>
        <color rgb="FF009FE3"/>
      </font>
    </dxf>
    <dxf>
      <font>
        <color theme="0"/>
      </font>
    </dxf>
    <dxf>
      <font>
        <color theme="0"/>
      </font>
    </dxf>
    <dxf>
      <font>
        <color theme="0"/>
      </font>
    </dxf>
    <dxf>
      <font>
        <color rgb="FFFF0000"/>
      </font>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ont>
        <color rgb="FFFF0000"/>
      </font>
    </dxf>
    <dxf>
      <font>
        <color rgb="FFFF0000"/>
      </font>
    </dxf>
    <dxf>
      <font>
        <color rgb="FFFF0000"/>
      </font>
    </dxf>
    <dxf>
      <font>
        <color rgb="FFFF0000"/>
      </font>
    </dxf>
    <dxf>
      <font>
        <color rgb="FFFF0000"/>
      </font>
    </dxf>
    <dxf>
      <font>
        <color theme="0"/>
      </font>
    </dxf>
    <dxf>
      <font>
        <color theme="0"/>
      </font>
    </dxf>
    <dxf>
      <font>
        <color theme="0"/>
      </font>
    </dxf>
    <dxf>
      <font>
        <color rgb="FF005D82"/>
      </font>
    </dxf>
    <dxf>
      <font>
        <color rgb="FF005D82"/>
      </font>
    </dxf>
    <dxf>
      <font>
        <color rgb="FF005D82"/>
      </font>
    </dxf>
    <dxf>
      <font>
        <color rgb="FF005D82"/>
      </font>
    </dxf>
    <dxf>
      <font>
        <color rgb="FF005D82"/>
      </font>
    </dxf>
    <dxf>
      <font>
        <color rgb="FF005D82"/>
      </font>
    </dxf>
    <dxf>
      <font>
        <color rgb="FF005D82"/>
      </font>
    </dxf>
    <dxf>
      <font>
        <color rgb="FF005D82"/>
      </font>
    </dxf>
    <dxf>
      <font>
        <color rgb="FF005D82"/>
      </font>
    </dxf>
    <dxf>
      <font>
        <color rgb="FF005D82"/>
      </font>
    </dxf>
    <dxf>
      <font>
        <color rgb="FF005D82"/>
      </font>
    </dxf>
    <dxf>
      <font>
        <strike val="0"/>
        <color theme="0"/>
      </font>
    </dxf>
    <dxf>
      <font>
        <color theme="0"/>
      </font>
    </dxf>
    <dxf>
      <font>
        <color theme="0"/>
      </font>
    </dxf>
    <dxf>
      <font>
        <color theme="0"/>
      </font>
    </dxf>
    <dxf>
      <font>
        <color rgb="FFFF0000"/>
      </font>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ill>
        <patternFill>
          <bgColor rgb="FFAEBE45"/>
        </patternFill>
      </fill>
    </dxf>
    <dxf>
      <font>
        <color rgb="FFFF0000"/>
      </font>
    </dxf>
    <dxf>
      <font>
        <strike val="0"/>
        <color rgb="FFFF0000"/>
      </font>
    </dxf>
    <dxf>
      <font>
        <strike val="0"/>
        <color theme="0"/>
      </font>
    </dxf>
    <dxf>
      <font>
        <color theme="0"/>
      </font>
    </dxf>
    <dxf>
      <font>
        <color theme="0"/>
      </font>
    </dxf>
    <dxf>
      <font>
        <color theme="0"/>
      </font>
    </dxf>
    <dxf>
      <font>
        <color theme="0"/>
      </font>
    </dxf>
    <dxf>
      <font>
        <strike val="0"/>
        <color theme="0"/>
      </font>
    </dxf>
    <dxf>
      <font>
        <color theme="0"/>
      </font>
    </dxf>
    <dxf>
      <font>
        <color theme="0"/>
      </font>
    </dxf>
    <dxf>
      <font>
        <strike val="0"/>
        <color theme="0"/>
      </font>
    </dxf>
    <dxf>
      <font>
        <color theme="0"/>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E7E6E6"/>
      <color rgb="FF005D82"/>
      <color rgb="FFF2CEEF"/>
      <color rgb="FFD883FF"/>
      <color rgb="FFAEBF44"/>
      <color rgb="FFA5BE55"/>
      <color rgb="FF009FE3"/>
      <color rgb="FFAEBE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20/07/relationships/rdRichValueWebImage" Target="richData/rdRichValueWebImag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microsoft.com/office/2017/06/relationships/rdRichValue" Target="richData/rdrichvalue.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G1" lockText="1" noThreeD="1"/>
</file>

<file path=xl/ctrlProps/ctrlProp2.xml><?xml version="1.0" encoding="utf-8"?>
<formControlPr xmlns="http://schemas.microsoft.com/office/spreadsheetml/2009/9/main" objectType="CheckBox" fmlaLink="C5" lockText="1" noThreeD="1"/>
</file>

<file path=xl/ctrlProps/ctrlProp3.xml><?xml version="1.0" encoding="utf-8"?>
<formControlPr xmlns="http://schemas.microsoft.com/office/spreadsheetml/2009/9/main" objectType="CheckBox" fmlaLink="C8" lockText="1" noThreeD="1"/>
</file>

<file path=xl/ctrlProps/ctrlProp4.xml><?xml version="1.0" encoding="utf-8"?>
<formControlPr xmlns="http://schemas.microsoft.com/office/spreadsheetml/2009/9/main" objectType="CheckBox" fmlaLink="C9" lockText="1" noThreeD="1"/>
</file>

<file path=xl/ctrlProps/ctrlProp5.xml><?xml version="1.0" encoding="utf-8"?>
<formControlPr xmlns="http://schemas.microsoft.com/office/spreadsheetml/2009/9/main" objectType="CheckBox" fmlaLink="C10" lockText="1" noThreeD="1"/>
</file>

<file path=xl/ctrlProps/ctrlProp6.xml><?xml version="1.0" encoding="utf-8"?>
<formControlPr xmlns="http://schemas.microsoft.com/office/spreadsheetml/2009/9/main" objectType="CheckBox" fmlaLink="C13"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JPG"/><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127000</xdr:colOff>
          <xdr:row>0</xdr:row>
          <xdr:rowOff>63500</xdr:rowOff>
        </xdr:from>
        <xdr:to>
          <xdr:col>6</xdr:col>
          <xdr:colOff>355600</xdr:colOff>
          <xdr:row>0</xdr:row>
          <xdr:rowOff>190500</xdr:rowOff>
        </xdr:to>
        <xdr:sp macro="" textlink="">
          <xdr:nvSpPr>
            <xdr:cNvPr id="58372" name="Check Box 4" hidden="1">
              <a:extLst>
                <a:ext uri="{63B3BB69-23CF-44E3-9099-C40C66FF867C}">
                  <a14:compatExt spid="_x0000_s58372"/>
                </a:ext>
                <a:ext uri="{FF2B5EF4-FFF2-40B4-BE49-F238E27FC236}">
                  <a16:creationId xmlns:a16="http://schemas.microsoft.com/office/drawing/2014/main" id="{00000000-0008-0000-0000-000004E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57150</xdr:colOff>
      <xdr:row>0</xdr:row>
      <xdr:rowOff>38100</xdr:rowOff>
    </xdr:from>
    <xdr:to>
      <xdr:col>0</xdr:col>
      <xdr:colOff>2207979</xdr:colOff>
      <xdr:row>0</xdr:row>
      <xdr:rowOff>742951</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38100"/>
          <a:ext cx="2150829" cy="704851"/>
        </a:xfrm>
        <a:prstGeom prst="rect">
          <a:avLst/>
        </a:prstGeom>
      </xdr:spPr>
    </xdr:pic>
    <xdr:clientData/>
  </xdr:twoCellAnchor>
  <xdr:twoCellAnchor editAs="oneCell">
    <xdr:from>
      <xdr:col>0</xdr:col>
      <xdr:colOff>626533</xdr:colOff>
      <xdr:row>12</xdr:row>
      <xdr:rowOff>59266</xdr:rowOff>
    </xdr:from>
    <xdr:to>
      <xdr:col>0</xdr:col>
      <xdr:colOff>1921933</xdr:colOff>
      <xdr:row>12</xdr:row>
      <xdr:rowOff>1647302</xdr:rowOff>
    </xdr:to>
    <xdr:pic>
      <xdr:nvPicPr>
        <xdr:cNvPr id="5" name="Picture 4">
          <a:extLst>
            <a:ext uri="{FF2B5EF4-FFF2-40B4-BE49-F238E27FC236}">
              <a16:creationId xmlns:a16="http://schemas.microsoft.com/office/drawing/2014/main" id="{8CDB771F-E430-600D-FB54-574ACFEA70D7}"/>
            </a:ext>
          </a:extLst>
        </xdr:cNvPr>
        <xdr:cNvPicPr>
          <a:picLocks noChangeAspect="1"/>
        </xdr:cNvPicPr>
      </xdr:nvPicPr>
      <xdr:blipFill>
        <a:blip xmlns:r="http://schemas.openxmlformats.org/officeDocument/2006/relationships" r:embed="rId2"/>
        <a:stretch>
          <a:fillRect/>
        </a:stretch>
      </xdr:blipFill>
      <xdr:spPr>
        <a:xfrm>
          <a:off x="626533" y="6095999"/>
          <a:ext cx="1295400" cy="1588036"/>
        </a:xfrm>
        <a:prstGeom prst="rect">
          <a:avLst/>
        </a:prstGeom>
      </xdr:spPr>
    </xdr:pic>
    <xdr:clientData/>
  </xdr:twoCellAnchor>
  <xdr:twoCellAnchor editAs="oneCell">
    <xdr:from>
      <xdr:col>2</xdr:col>
      <xdr:colOff>745066</xdr:colOff>
      <xdr:row>12</xdr:row>
      <xdr:rowOff>67734</xdr:rowOff>
    </xdr:from>
    <xdr:to>
      <xdr:col>2</xdr:col>
      <xdr:colOff>1761066</xdr:colOff>
      <xdr:row>13</xdr:row>
      <xdr:rowOff>155536</xdr:rowOff>
    </xdr:to>
    <xdr:pic>
      <xdr:nvPicPr>
        <xdr:cNvPr id="6" name="Picture 5">
          <a:extLst>
            <a:ext uri="{FF2B5EF4-FFF2-40B4-BE49-F238E27FC236}">
              <a16:creationId xmlns:a16="http://schemas.microsoft.com/office/drawing/2014/main" id="{C68DF61D-1EC9-71F9-D828-43FF1AFDAE49}"/>
            </a:ext>
          </a:extLst>
        </xdr:cNvPr>
        <xdr:cNvPicPr>
          <a:picLocks noChangeAspect="1"/>
        </xdr:cNvPicPr>
      </xdr:nvPicPr>
      <xdr:blipFill>
        <a:blip xmlns:r="http://schemas.openxmlformats.org/officeDocument/2006/relationships" r:embed="rId3"/>
        <a:stretch>
          <a:fillRect/>
        </a:stretch>
      </xdr:blipFill>
      <xdr:spPr>
        <a:xfrm>
          <a:off x="5825066" y="6104467"/>
          <a:ext cx="1016000" cy="178113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47625</xdr:colOff>
      <xdr:row>0</xdr:row>
      <xdr:rowOff>47625</xdr:rowOff>
    </xdr:from>
    <xdr:to>
      <xdr:col>17</xdr:col>
      <xdr:colOff>207729</xdr:colOff>
      <xdr:row>0</xdr:row>
      <xdr:rowOff>752476</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2750" y="47625"/>
          <a:ext cx="2150829" cy="70485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38100</xdr:colOff>
      <xdr:row>0</xdr:row>
      <xdr:rowOff>47625</xdr:rowOff>
    </xdr:from>
    <xdr:to>
      <xdr:col>14</xdr:col>
      <xdr:colOff>64855</xdr:colOff>
      <xdr:row>0</xdr:row>
      <xdr:rowOff>752476</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63225" y="47625"/>
          <a:ext cx="2150829" cy="70485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47625</xdr:colOff>
      <xdr:row>0</xdr:row>
      <xdr:rowOff>66675</xdr:rowOff>
    </xdr:from>
    <xdr:to>
      <xdr:col>14</xdr:col>
      <xdr:colOff>207729</xdr:colOff>
      <xdr:row>1</xdr:row>
      <xdr:rowOff>1</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2750" y="66675"/>
          <a:ext cx="2150829" cy="70485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47625</xdr:colOff>
      <xdr:row>0</xdr:row>
      <xdr:rowOff>38100</xdr:rowOff>
    </xdr:from>
    <xdr:to>
      <xdr:col>13</xdr:col>
      <xdr:colOff>207728</xdr:colOff>
      <xdr:row>0</xdr:row>
      <xdr:rowOff>736601</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2750" y="38100"/>
          <a:ext cx="2150829" cy="70485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57150</xdr:colOff>
      <xdr:row>0</xdr:row>
      <xdr:rowOff>28575</xdr:rowOff>
    </xdr:from>
    <xdr:to>
      <xdr:col>14</xdr:col>
      <xdr:colOff>217253</xdr:colOff>
      <xdr:row>1</xdr:row>
      <xdr:rowOff>9526</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2275" y="28575"/>
          <a:ext cx="2150829" cy="70485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66675</xdr:colOff>
      <xdr:row>0</xdr:row>
      <xdr:rowOff>28575</xdr:rowOff>
    </xdr:from>
    <xdr:to>
      <xdr:col>4</xdr:col>
      <xdr:colOff>836379</xdr:colOff>
      <xdr:row>1</xdr:row>
      <xdr:rowOff>9526</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7050" y="28575"/>
          <a:ext cx="2150829" cy="70485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85725</xdr:colOff>
      <xdr:row>0</xdr:row>
      <xdr:rowOff>28575</xdr:rowOff>
    </xdr:from>
    <xdr:to>
      <xdr:col>7</xdr:col>
      <xdr:colOff>217255</xdr:colOff>
      <xdr:row>0</xdr:row>
      <xdr:rowOff>733426</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25275" y="28575"/>
          <a:ext cx="2150829" cy="7048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3</xdr:row>
          <xdr:rowOff>228600</xdr:rowOff>
        </xdr:from>
        <xdr:to>
          <xdr:col>3</xdr:col>
          <xdr:colOff>381000</xdr:colOff>
          <xdr:row>5</xdr:row>
          <xdr:rowOff>25400</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0100-000001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xdr:row>
          <xdr:rowOff>50800</xdr:rowOff>
        </xdr:from>
        <xdr:to>
          <xdr:col>3</xdr:col>
          <xdr:colOff>393700</xdr:colOff>
          <xdr:row>7</xdr:row>
          <xdr:rowOff>266700</xdr:rowOff>
        </xdr:to>
        <xdr:sp macro="" textlink="">
          <xdr:nvSpPr>
            <xdr:cNvPr id="82948" name="Check Box 4" hidden="1">
              <a:extLst>
                <a:ext uri="{63B3BB69-23CF-44E3-9099-C40C66FF867C}">
                  <a14:compatExt spid="_x0000_s82948"/>
                </a:ext>
                <a:ext uri="{FF2B5EF4-FFF2-40B4-BE49-F238E27FC236}">
                  <a16:creationId xmlns:a16="http://schemas.microsoft.com/office/drawing/2014/main" id="{00000000-0008-0000-0100-000004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8</xdr:row>
          <xdr:rowOff>50800</xdr:rowOff>
        </xdr:from>
        <xdr:to>
          <xdr:col>3</xdr:col>
          <xdr:colOff>368300</xdr:colOff>
          <xdr:row>8</xdr:row>
          <xdr:rowOff>266700</xdr:rowOff>
        </xdr:to>
        <xdr:sp macro="" textlink="">
          <xdr:nvSpPr>
            <xdr:cNvPr id="82949" name="Check Box 5" hidden="1">
              <a:extLst>
                <a:ext uri="{63B3BB69-23CF-44E3-9099-C40C66FF867C}">
                  <a14:compatExt spid="_x0000_s82949"/>
                </a:ext>
                <a:ext uri="{FF2B5EF4-FFF2-40B4-BE49-F238E27FC236}">
                  <a16:creationId xmlns:a16="http://schemas.microsoft.com/office/drawing/2014/main" id="{00000000-0008-0000-0100-000005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50800</xdr:rowOff>
        </xdr:from>
        <xdr:to>
          <xdr:col>3</xdr:col>
          <xdr:colOff>342900</xdr:colOff>
          <xdr:row>9</xdr:row>
          <xdr:rowOff>266700</xdr:rowOff>
        </xdr:to>
        <xdr:sp macro="" textlink="">
          <xdr:nvSpPr>
            <xdr:cNvPr id="82950" name="Check Box 6" hidden="1">
              <a:extLst>
                <a:ext uri="{63B3BB69-23CF-44E3-9099-C40C66FF867C}">
                  <a14:compatExt spid="_x0000_s82950"/>
                </a:ext>
                <a:ext uri="{FF2B5EF4-FFF2-40B4-BE49-F238E27FC236}">
                  <a16:creationId xmlns:a16="http://schemas.microsoft.com/office/drawing/2014/main" id="{00000000-0008-0000-0100-000006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12</xdr:row>
          <xdr:rowOff>50800</xdr:rowOff>
        </xdr:from>
        <xdr:to>
          <xdr:col>3</xdr:col>
          <xdr:colOff>355600</xdr:colOff>
          <xdr:row>12</xdr:row>
          <xdr:rowOff>266700</xdr:rowOff>
        </xdr:to>
        <xdr:sp macro="" textlink="">
          <xdr:nvSpPr>
            <xdr:cNvPr id="82952" name="Check Box 8" hidden="1">
              <a:extLst>
                <a:ext uri="{63B3BB69-23CF-44E3-9099-C40C66FF867C}">
                  <a14:compatExt spid="_x0000_s82952"/>
                </a:ext>
                <a:ext uri="{FF2B5EF4-FFF2-40B4-BE49-F238E27FC236}">
                  <a16:creationId xmlns:a16="http://schemas.microsoft.com/office/drawing/2014/main" id="{00000000-0008-0000-0100-000008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4</xdr:col>
      <xdr:colOff>114300</xdr:colOff>
      <xdr:row>0</xdr:row>
      <xdr:rowOff>152400</xdr:rowOff>
    </xdr:from>
    <xdr:to>
      <xdr:col>5</xdr:col>
      <xdr:colOff>1815337</xdr:colOff>
      <xdr:row>1</xdr:row>
      <xdr:rowOff>9526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34675" y="152400"/>
          <a:ext cx="2150829" cy="7048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66675</xdr:colOff>
      <xdr:row>0</xdr:row>
      <xdr:rowOff>28575</xdr:rowOff>
    </xdr:from>
    <xdr:to>
      <xdr:col>5</xdr:col>
      <xdr:colOff>1598379</xdr:colOff>
      <xdr:row>0</xdr:row>
      <xdr:rowOff>733426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87050" y="28575"/>
          <a:ext cx="2150829" cy="704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95250</xdr:colOff>
      <xdr:row>0</xdr:row>
      <xdr:rowOff>95250</xdr:rowOff>
    </xdr:from>
    <xdr:to>
      <xdr:col>6</xdr:col>
      <xdr:colOff>477604</xdr:colOff>
      <xdr:row>0</xdr:row>
      <xdr:rowOff>800101</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15625" y="95250"/>
          <a:ext cx="2150829" cy="7048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28575</xdr:colOff>
      <xdr:row>0</xdr:row>
      <xdr:rowOff>104775</xdr:rowOff>
    </xdr:from>
    <xdr:to>
      <xdr:col>13</xdr:col>
      <xdr:colOff>1712679</xdr:colOff>
      <xdr:row>1</xdr:row>
      <xdr:rowOff>1</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06200" y="104775"/>
          <a:ext cx="2150829" cy="7048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57150</xdr:colOff>
      <xdr:row>0</xdr:row>
      <xdr:rowOff>114300</xdr:rowOff>
    </xdr:from>
    <xdr:to>
      <xdr:col>14</xdr:col>
      <xdr:colOff>102954</xdr:colOff>
      <xdr:row>0</xdr:row>
      <xdr:rowOff>819151</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34775" y="114300"/>
          <a:ext cx="2150829" cy="704851"/>
        </a:xfrm>
        <a:prstGeom prst="rect">
          <a:avLst/>
        </a:prstGeom>
      </xdr:spPr>
    </xdr:pic>
    <xdr:clientData/>
  </xdr:twoCellAnchor>
  <xdr:twoCellAnchor editAs="oneCell">
    <xdr:from>
      <xdr:col>12</xdr:col>
      <xdr:colOff>50800</xdr:colOff>
      <xdr:row>20</xdr:row>
      <xdr:rowOff>33866</xdr:rowOff>
    </xdr:from>
    <xdr:to>
      <xdr:col>14</xdr:col>
      <xdr:colOff>51576</xdr:colOff>
      <xdr:row>91</xdr:row>
      <xdr:rowOff>76199</xdr:rowOff>
    </xdr:to>
    <xdr:pic>
      <xdr:nvPicPr>
        <xdr:cNvPr id="3" name="Picture 2">
          <a:extLst>
            <a:ext uri="{FF2B5EF4-FFF2-40B4-BE49-F238E27FC236}">
              <a16:creationId xmlns:a16="http://schemas.microsoft.com/office/drawing/2014/main" id="{C662FEFD-FA92-C12F-1F8B-8A5111BB4F3C}"/>
            </a:ext>
          </a:extLst>
        </xdr:cNvPr>
        <xdr:cNvPicPr>
          <a:picLocks noChangeAspect="1"/>
        </xdr:cNvPicPr>
      </xdr:nvPicPr>
      <xdr:blipFill>
        <a:blip xmlns:r="http://schemas.openxmlformats.org/officeDocument/2006/relationships" r:embed="rId2"/>
        <a:stretch>
          <a:fillRect/>
        </a:stretch>
      </xdr:blipFill>
      <xdr:spPr>
        <a:xfrm>
          <a:off x="12090400" y="4097866"/>
          <a:ext cx="2405309" cy="24722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66675</xdr:colOff>
      <xdr:row>0</xdr:row>
      <xdr:rowOff>19050</xdr:rowOff>
    </xdr:from>
    <xdr:to>
      <xdr:col>17</xdr:col>
      <xdr:colOff>226779</xdr:colOff>
      <xdr:row>1</xdr:row>
      <xdr:rowOff>1588</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91800" y="19050"/>
          <a:ext cx="2150829" cy="70485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66675</xdr:colOff>
      <xdr:row>0</xdr:row>
      <xdr:rowOff>47625</xdr:rowOff>
    </xdr:from>
    <xdr:to>
      <xdr:col>17</xdr:col>
      <xdr:colOff>226779</xdr:colOff>
      <xdr:row>1</xdr:row>
      <xdr:rowOff>9526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91800" y="47625"/>
          <a:ext cx="2150829" cy="70485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d Cross" id="{1F3952EB-A87F-46D6-9E93-DD3F4C070E9E}" userId="S::edward.cross@aoi-corp.com::95ca6793-0b03-40fe-a213-c8bf06baad88" providerId="AD"/>
  <person displayName="Ed Cross" id="{EC3997E2-EEDB-4796-ACBA-3A315853006E}" userId="S::ecross@process-insights.com::b864ed55-e781-468f-9895-45dec22033ba" providerId="AD"/>
</personList>
</file>

<file path=xl/richData/_rels/rdRichValueWebImage.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https://www.process-insights.com/wp-content/themes/yootheme/cache/10/Process-Insights_Series-3000-Oxygen-Monitor-10fa9d67.webp" TargetMode="External"/><Relationship Id="rId18" Type="http://schemas.openxmlformats.org/officeDocument/2006/relationships/image" Target="../media/image9.png"/><Relationship Id="rId3" Type="http://schemas.openxmlformats.org/officeDocument/2006/relationships/hyperlink" Target="https://www.process-insights.com/wp-content/themes/yootheme/cache/d7/AOI-1000-gas-analyzer-d7bc7daf.webp" TargetMode="External"/><Relationship Id="rId7" Type="http://schemas.openxmlformats.org/officeDocument/2006/relationships/hyperlink" Target="https://www.process-insights.com/wp-content/themes/yootheme/cache/ea/Process-Insights_AOI_Series-2520-portable-oxygen-analyzer-ea799ade.webp" TargetMode="External"/><Relationship Id="rId12" Type="http://schemas.openxmlformats.org/officeDocument/2006/relationships/image" Target="../media/image6.png"/><Relationship Id="rId17" Type="http://schemas.openxmlformats.org/officeDocument/2006/relationships/hyperlink" Target="https://www.process-insights.com/wp-content/themes/yootheme/cache/6d/Process-Insights_Series-3500-Oxygen-Monitor-6d66f476.webp" TargetMode="External"/><Relationship Id="rId2" Type="http://schemas.openxmlformats.org/officeDocument/2006/relationships/image" Target="../media/image1.png"/><Relationship Id="rId16" Type="http://schemas.openxmlformats.org/officeDocument/2006/relationships/image" Target="../media/image8.png"/><Relationship Id="rId1" Type="http://schemas.openxmlformats.org/officeDocument/2006/relationships/hyperlink" Target="https://www.process-insights.com/wp-content/themes/yootheme/cache/1d/Process-Insights_Series-1300-Oxygen-Monitor-1d13826e.webp" TargetMode="External"/><Relationship Id="rId6" Type="http://schemas.openxmlformats.org/officeDocument/2006/relationships/image" Target="../media/image3.png"/><Relationship Id="rId11" Type="http://schemas.openxmlformats.org/officeDocument/2006/relationships/hyperlink" Target="https://www.process-insights.com/wp-content/themes/yootheme/cache/e5/Process-Insights_AOI-ZRO-2000-oxygen-analyzer-e5c90676.webp" TargetMode="External"/><Relationship Id="rId5" Type="http://schemas.openxmlformats.org/officeDocument/2006/relationships/hyperlink" Target="https://www.process-insights.com/wp-content/themes/yootheme/cache/f2/Process-Insights_AOI-OXY-SEN-oxygen-analyzer-f282034a.webp" TargetMode="External"/><Relationship Id="rId15" Type="http://schemas.openxmlformats.org/officeDocument/2006/relationships/hyperlink" Target="https://www.process-insights.com/wp-content/themes/yootheme/cache/ea/Series-3520_1-eacddd1b.webp" TargetMode="External"/><Relationship Id="rId10" Type="http://schemas.openxmlformats.org/officeDocument/2006/relationships/image" Target="../media/image5.png"/><Relationship Id="rId4" Type="http://schemas.openxmlformats.org/officeDocument/2006/relationships/image" Target="../media/image2.png"/><Relationship Id="rId9" Type="http://schemas.openxmlformats.org/officeDocument/2006/relationships/hyperlink" Target="https://www.process-insights.com/wp-content/themes/yootheme/cache/dc/Process-Insights_AOI_-Series-2510-Percent-Oxygen-Transmitter-dcad821c.webp" TargetMode="External"/><Relationship Id="rId14" Type="http://schemas.openxmlformats.org/officeDocument/2006/relationships/image" Target="../media/image7.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blip r:id="rId2"/>
  </webImageSrd>
  <webImageSrd>
    <address r:id="rId3"/>
    <blip r:id="rId4"/>
  </webImageSrd>
  <webImageSrd>
    <address r:id="rId5"/>
    <blip r:id="rId6"/>
  </webImageSrd>
  <webImageSrd>
    <address r:id="rId7"/>
    <blip r:id="rId8"/>
  </webImageSrd>
  <webImageSrd>
    <address r:id="rId9"/>
    <blip r:id="rId10"/>
  </webImageSrd>
  <webImageSrd>
    <address r:id="rId11"/>
    <blip r:id="rId12"/>
  </webImageSrd>
  <webImageSrd>
    <address r:id="rId13"/>
    <blip r:id="rId14"/>
  </webImageSrd>
  <webImageSrd>
    <address r:id="rId15"/>
    <blip r:id="rId16"/>
  </webImageSrd>
  <webImageSrd>
    <address r:id="rId17"/>
    <blip r:id="rId18"/>
  </webImageSrd>
</webImagesSrd>
</file>

<file path=xl/richData/rdrichvalue.xml><?xml version="1.0" encoding="utf-8"?>
<rvData xmlns="http://schemas.microsoft.com/office/spreadsheetml/2017/richdata" count="9">
  <rv s="0">
    <v>0</v>
    <v>1</v>
    <v>0</v>
    <v>0</v>
  </rv>
  <rv s="0">
    <v>1</v>
    <v>1</v>
    <v>0</v>
    <v>0</v>
  </rv>
  <rv s="0">
    <v>2</v>
    <v>1</v>
    <v>0</v>
    <v>0</v>
  </rv>
  <rv s="0">
    <v>3</v>
    <v>1</v>
    <v>0</v>
    <v>0</v>
  </rv>
  <rv s="0">
    <v>4</v>
    <v>1</v>
    <v>0</v>
    <v>0</v>
  </rv>
  <rv s="0">
    <v>5</v>
    <v>1</v>
    <v>0</v>
    <v>0</v>
  </rv>
  <rv s="0">
    <v>6</v>
    <v>1</v>
    <v>0</v>
    <v>0</v>
  </rv>
  <rv s="0">
    <v>7</v>
    <v>1</v>
    <v>0</v>
    <v>0</v>
  </rv>
  <rv s="0">
    <v>8</v>
    <v>1</v>
    <v>0</v>
    <v>0</v>
  </rv>
</rvData>
</file>

<file path=xl/richData/rdrichvaluestructure.xml><?xml version="1.0" encoding="utf-8"?>
<rvStructures xmlns="http://schemas.microsoft.com/office/spreadsheetml/2017/richdata" count="1">
  <s t="_webimage">
    <k n="WebImageIdentifier" t="i"/>
    <k n="CalcOrigin" t="i"/>
    <k n="ComputedImage" t="b"/>
    <k n="ImageSizing" t="i"/>
  </s>
</rvStructur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88" dT="2023-04-05T20:59:23.34" personId="{EC3997E2-EEDB-4796-ACBA-3A315853006E}" id="{08A371F2-510F-4F65-AB7B-8AE1C06E2B1E}">
    <text>HD is now B under Inlet Filters
R2 is now 2 under Outputs
R4 is now 4 under Outputs</text>
  </threadedComment>
</ThreadedComments>
</file>

<file path=xl/threadedComments/threadedComment10.xml><?xml version="1.0" encoding="utf-8"?>
<ThreadedComments xmlns="http://schemas.microsoft.com/office/spreadsheetml/2018/threadedcomments" xmlns:x="http://schemas.openxmlformats.org/spreadsheetml/2006/main">
  <threadedComment ref="N82" dT="2023-04-05T21:03:13.72" personId="{EC3997E2-EEDB-4796-ACBA-3A315853006E}" id="{7145FF87-F046-4D2B-85F4-7F418A3AC08C}">
    <text>HD is now B under Inlet Filters</text>
  </threadedComment>
</ThreadedComments>
</file>

<file path=xl/threadedComments/threadedComment11.xml><?xml version="1.0" encoding="utf-8"?>
<ThreadedComments xmlns="http://schemas.microsoft.com/office/spreadsheetml/2018/threadedcomments" xmlns:x="http://schemas.openxmlformats.org/spreadsheetml/2006/main">
  <threadedComment ref="N82" dT="2023-04-05T21:03:47.10" personId="{EC3997E2-EEDB-4796-ACBA-3A315853006E}" id="{6B408FCA-4264-440D-B3CC-DFB122C9E67C}">
    <text>HD is now B under Inlet Filters</text>
  </threadedComment>
  <threadedComment ref="D102" dT="2021-06-09T12:20:56.02" personId="{1F3952EB-A87F-46D6-9E93-DD3F4C070E9E}" id="{72F3A5C5-457D-48D2-8D55-E8E6DCEA6D37}">
    <text>Added NM7 option on 8/6/2020</text>
  </threadedComment>
</ThreadedComments>
</file>

<file path=xl/threadedComments/threadedComment12.xml><?xml version="1.0" encoding="utf-8"?>
<ThreadedComments xmlns="http://schemas.microsoft.com/office/spreadsheetml/2018/threadedcomments" xmlns:x="http://schemas.openxmlformats.org/spreadsheetml/2006/main">
  <threadedComment ref="K87" dT="2023-04-05T21:04:05.12" personId="{EC3997E2-EEDB-4796-ACBA-3A315853006E}" id="{A3CC9074-3D8B-4775-B752-340EFEDF78F1}">
    <text>HD is now B under Inlet Filters</text>
  </threadedComment>
</ThreadedComments>
</file>

<file path=xl/threadedComments/threadedComment13.xml><?xml version="1.0" encoding="utf-8"?>
<ThreadedComments xmlns="http://schemas.microsoft.com/office/spreadsheetml/2018/threadedcomments" xmlns:x="http://schemas.openxmlformats.org/spreadsheetml/2006/main">
  <threadedComment ref="B119" dT="2021-06-09T12:21:53.17" personId="{1F3952EB-A87F-46D6-9E93-DD3F4C070E9E}" id="{ECE9897A-9900-4873-8506-EC47C4F793DC}">
    <text>Added External Power Supplies for OXY-SEN, 2000, 3000 6/1/2020</text>
  </threadedComment>
</ThreadedComments>
</file>

<file path=xl/threadedComments/threadedComment14.xml><?xml version="1.0" encoding="utf-8"?>
<ThreadedComments xmlns="http://schemas.microsoft.com/office/spreadsheetml/2018/threadedcomments" xmlns:x="http://schemas.openxmlformats.org/spreadsheetml/2006/main">
  <threadedComment ref="B44" dT="2021-06-09T12:21:53.17" personId="{1F3952EB-A87F-46D6-9E93-DD3F4C070E9E}" id="{E664D712-EB19-4A41-9156-249F8A15F0A0}">
    <text>Added External Power Supplies for OXY-SEN, 2000, 3000 6/1/2020</text>
  </threadedComment>
</ThreadedComments>
</file>

<file path=xl/threadedComments/threadedComment2.xml><?xml version="1.0" encoding="utf-8"?>
<ThreadedComments xmlns="http://schemas.microsoft.com/office/spreadsheetml/2018/threadedcomments" xmlns:x="http://schemas.openxmlformats.org/spreadsheetml/2006/main">
  <threadedComment ref="K82" dT="2023-04-05T20:59:56.18" personId="{EC3997E2-EEDB-4796-ACBA-3A315853006E}" id="{A9D3747C-0F3E-4B92-872D-1B94CB4B50E7}">
    <text>HD is now B under Inlet Filters
R2 is now 2 under Outputs
R4 is now 4 under Outputs</text>
  </threadedComment>
</ThreadedComments>
</file>

<file path=xl/threadedComments/threadedComment3.xml><?xml version="1.0" encoding="utf-8"?>
<ThreadedComments xmlns="http://schemas.microsoft.com/office/spreadsheetml/2018/threadedcomments" xmlns:x="http://schemas.openxmlformats.org/spreadsheetml/2006/main">
  <threadedComment ref="N84" dT="2023-04-05T21:00:41.09" personId="{EC3997E2-EEDB-4796-ACBA-3A315853006E}" id="{050D0008-6355-4FD2-B39B-51A0699F407B}">
    <text>HD is now B under Inlet Filters</text>
  </threadedComment>
</ThreadedComments>
</file>

<file path=xl/threadedComments/threadedComment4.xml><?xml version="1.0" encoding="utf-8"?>
<ThreadedComments xmlns="http://schemas.microsoft.com/office/spreadsheetml/2018/threadedcomments" xmlns:x="http://schemas.openxmlformats.org/spreadsheetml/2006/main">
  <threadedComment ref="N82" dT="2023-04-05T21:01:14.25" personId="{EC3997E2-EEDB-4796-ACBA-3A315853006E}" id="{16EF4094-19DE-4DE4-B8EE-C2616C7935D6}">
    <text>HD is now B under Inlet Filters</text>
  </threadedComment>
</ThreadedComments>
</file>

<file path=xl/threadedComments/threadedComment5.xml><?xml version="1.0" encoding="utf-8"?>
<ThreadedComments xmlns="http://schemas.microsoft.com/office/spreadsheetml/2018/threadedcomments" xmlns:x="http://schemas.openxmlformats.org/spreadsheetml/2006/main">
  <threadedComment ref="N87" dT="2023-04-05T21:01:29.36" personId="{EC3997E2-EEDB-4796-ACBA-3A315853006E}" id="{FD82F782-017B-4F1A-B5B8-90138C36660C}">
    <text>HD is now B under Inlet Filters</text>
  </threadedComment>
</ThreadedComments>
</file>

<file path=xl/threadedComments/threadedComment6.xml><?xml version="1.0" encoding="utf-8"?>
<ThreadedComments xmlns="http://schemas.microsoft.com/office/spreadsheetml/2018/threadedcomments" xmlns:x="http://schemas.openxmlformats.org/spreadsheetml/2006/main">
  <threadedComment ref="N82" dT="2023-04-05T21:01:46.27" personId="{EC3997E2-EEDB-4796-ACBA-3A315853006E}" id="{03236CC7-9DF0-4C15-893C-2AD8D5718EA4}">
    <text>HD is now B under Inlet Filters</text>
  </threadedComment>
  <threadedComment ref="D102" dT="2021-06-09T12:20:04.76" personId="{1F3952EB-A87F-46D6-9E93-DD3F4C070E9E}" id="{82DC7B97-1D84-46F3-BDEF-06AE088374DF}">
    <text>Added NM7 option on 8/6/2020</text>
  </threadedComment>
</ThreadedComments>
</file>

<file path=xl/threadedComments/threadedComment7.xml><?xml version="1.0" encoding="utf-8"?>
<ThreadedComments xmlns="http://schemas.microsoft.com/office/spreadsheetml/2018/threadedcomments" xmlns:x="http://schemas.openxmlformats.org/spreadsheetml/2006/main">
  <threadedComment ref="N87" dT="2023-04-05T21:02:04.84" personId="{EC3997E2-EEDB-4796-ACBA-3A315853006E}" id="{DA8B4CF9-6536-4757-802E-933D1B0170FB}">
    <text>HD is now B under Inlet Filters</text>
  </threadedComment>
</ThreadedComments>
</file>

<file path=xl/threadedComments/threadedComment8.xml><?xml version="1.0" encoding="utf-8"?>
<ThreadedComments xmlns="http://schemas.microsoft.com/office/spreadsheetml/2018/threadedcomments" xmlns:x="http://schemas.openxmlformats.org/spreadsheetml/2006/main">
  <threadedComment ref="K87" dT="2023-04-05T21:02:22.24" personId="{EC3997E2-EEDB-4796-ACBA-3A315853006E}" id="{21FB8BC8-9270-4DE3-B2B8-5C066E47EF8B}">
    <text>HD is now B under Inlet Filters
R2 is now 2 under Outputs
R4 is now 4 under Outputs</text>
  </threadedComment>
</ThreadedComments>
</file>

<file path=xl/threadedComments/threadedComment9.xml><?xml version="1.0" encoding="utf-8"?>
<ThreadedComments xmlns="http://schemas.microsoft.com/office/spreadsheetml/2018/threadedcomments" xmlns:x="http://schemas.openxmlformats.org/spreadsheetml/2006/main">
  <threadedComment ref="K84" dT="2023-04-05T21:02:57.31" personId="{EC3997E2-EEDB-4796-ACBA-3A315853006E}" id="{005751B5-91CB-4790-B965-3E7F48A42409}">
    <text>HD is now B under Inlet Filters</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process-insights.com/products-3/products-industrial/oxygen-analyzers/series-3000-trace-oxygen-analyzer/" TargetMode="External"/><Relationship Id="rId13" Type="http://schemas.openxmlformats.org/officeDocument/2006/relationships/hyperlink" Target="https://www.process-insights.com/products-3/products-industrial/oxygen-analyzers/series-2500-2510-percent-oxygen-analyzer/" TargetMode="External"/><Relationship Id="rId3" Type="http://schemas.openxmlformats.org/officeDocument/2006/relationships/hyperlink" Target="https://www.process-insights.com/products-3/products-industrial/oxygen-analyzers/oxy-sen/" TargetMode="External"/><Relationship Id="rId7" Type="http://schemas.openxmlformats.org/officeDocument/2006/relationships/hyperlink" Target="https://www.process-insights.com/products-3/products-industrial/oxygen-analyzers/zro-2000/" TargetMode="External"/><Relationship Id="rId12" Type="http://schemas.openxmlformats.org/officeDocument/2006/relationships/hyperlink" Target="https://process-insights.myshopify.com/collections/oxygen-analyzer-replacement-parts-accessories" TargetMode="External"/><Relationship Id="rId17" Type="http://schemas.openxmlformats.org/officeDocument/2006/relationships/ctrlProp" Target="../ctrlProps/ctrlProp1.xml"/><Relationship Id="rId2" Type="http://schemas.openxmlformats.org/officeDocument/2006/relationships/hyperlink" Target="https://www.process-insights.com/products-3/products-industrial/oxygen-analyzers/series-1000-oxygen-deficiency-monitor/" TargetMode="External"/><Relationship Id="rId16" Type="http://schemas.openxmlformats.org/officeDocument/2006/relationships/vmlDrawing" Target="../drawings/vmlDrawing1.vml"/><Relationship Id="rId1" Type="http://schemas.openxmlformats.org/officeDocument/2006/relationships/hyperlink" Target="https://www.process-insights.com/products-3/products-industrial/oxygen-analyzers/series-1300-oxygen-deficiency-monitor/" TargetMode="External"/><Relationship Id="rId6" Type="http://schemas.openxmlformats.org/officeDocument/2006/relationships/hyperlink" Target="https://www.process-insights.com/products-3/products-industrial/oxygen-analyzers/series-2500-2510-percent-oxygen-analyzer/" TargetMode="External"/><Relationship Id="rId11" Type="http://schemas.openxmlformats.org/officeDocument/2006/relationships/hyperlink" Target="https://www.process-insights.com/products-3/products-industrial/oxygen-analyzers/rma-for-oxygen-monitors/" TargetMode="External"/><Relationship Id="rId5" Type="http://schemas.openxmlformats.org/officeDocument/2006/relationships/hyperlink" Target="https://www.process-insights.com/products-3/products-industrial/oxygen-analyzers/series-2000-percent-oxygen-analyzer/" TargetMode="External"/><Relationship Id="rId15" Type="http://schemas.openxmlformats.org/officeDocument/2006/relationships/drawing" Target="../drawings/drawing1.xml"/><Relationship Id="rId10" Type="http://schemas.openxmlformats.org/officeDocument/2006/relationships/hyperlink" Target="https://www.process-insights.com/products-3/products-industrial/oxygen-analyzers/series-3500-3510-trace-oxygen-transmitters/" TargetMode="External"/><Relationship Id="rId4" Type="http://schemas.openxmlformats.org/officeDocument/2006/relationships/hyperlink" Target="https://www.process-insights.com/products-3/products-industrial/oxygen-analyzers/series-2520-portable-percent-oxygen-analyzer-2/" TargetMode="External"/><Relationship Id="rId9" Type="http://schemas.openxmlformats.org/officeDocument/2006/relationships/hyperlink" Target="https://www.process-insights.com/products-3/products-industrial/oxygen-analyzers/series-3520-portable-trace-oxygen-analyzer/" TargetMode="External"/><Relationship Id="rId14" Type="http://schemas.openxmlformats.org/officeDocument/2006/relationships/hyperlink" Target="https://www.process-insights.com/products-3/products-industrial/oxygen-analyzers/series-3500-3510-trace-oxygen-transmitters/"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8.vml"/><Relationship Id="rId1" Type="http://schemas.openxmlformats.org/officeDocument/2006/relationships/printerSettings" Target="../printerSettings/printerSettings9.bin"/><Relationship Id="rId4" Type="http://schemas.microsoft.com/office/2017/10/relationships/threadedComment" Target="../threadedComments/threadedComment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9.xml"/><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2.vml"/><Relationship Id="rId1" Type="http://schemas.openxmlformats.org/officeDocument/2006/relationships/printerSettings" Target="../printerSettings/printerSettings13.bin"/><Relationship Id="rId4" Type="http://schemas.microsoft.com/office/2017/10/relationships/threadedComment" Target="../threadedComments/threadedComment1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3.vml"/><Relationship Id="rId1" Type="http://schemas.openxmlformats.org/officeDocument/2006/relationships/printerSettings" Target="../printerSettings/printerSettings15.bin"/><Relationship Id="rId4" Type="http://schemas.microsoft.com/office/2017/10/relationships/threadedComment" Target="../threadedComments/threadedComment11.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6.bin"/><Relationship Id="rId5" Type="http://schemas.microsoft.com/office/2017/10/relationships/threadedComment" Target="../threadedComments/threadedComment12.xml"/><Relationship Id="rId4" Type="http://schemas.openxmlformats.org/officeDocument/2006/relationships/comments" Target="../comments1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2.xml"/><Relationship Id="rId7" Type="http://schemas.openxmlformats.org/officeDocument/2006/relationships/ctrlProp" Target="../ctrlProps/ctrlProp6.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5" Type="http://schemas.microsoft.com/office/2017/10/relationships/threadedComment" Target="../threadedComments/threadedComment13.xml"/><Relationship Id="rId4" Type="http://schemas.openxmlformats.org/officeDocument/2006/relationships/comments" Target="../comments13.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6.vml"/><Relationship Id="rId1" Type="http://schemas.openxmlformats.org/officeDocument/2006/relationships/printerSettings" Target="../printerSettings/printerSettings19.bin"/><Relationship Id="rId4" Type="http://schemas.microsoft.com/office/2017/10/relationships/threadedComment" Target="../threadedComments/threadedComment14.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hyperlink" Target="https://process-insights.myshopify.com/products/series-1300-10-foot-horn-strobe-cable" TargetMode="External"/><Relationship Id="rId3" Type="http://schemas.openxmlformats.org/officeDocument/2006/relationships/hyperlink" Target="https://process-insights.myshopify.com/products/addressable-horn-strobe-for-the-series-1300" TargetMode="External"/><Relationship Id="rId7" Type="http://schemas.openxmlformats.org/officeDocument/2006/relationships/hyperlink" Target="https://process-insights.myshopify.com/products/series-1300-10-foot-remote-cable" TargetMode="External"/><Relationship Id="rId12" Type="http://schemas.openxmlformats.org/officeDocument/2006/relationships/drawing" Target="../drawings/drawing5.xml"/><Relationship Id="rId2" Type="http://schemas.openxmlformats.org/officeDocument/2006/relationships/hyperlink" Target="https://process-insights.myshopify.com/products/1300-remote-o2-enclosure-with-sensor-and-10-feet-of-interconnecting-cable" TargetMode="External"/><Relationship Id="rId1" Type="http://schemas.openxmlformats.org/officeDocument/2006/relationships/hyperlink" Target="https://process-insights.myshopify.com/products/series-1300-oxygen-deficiency-monitor" TargetMode="External"/><Relationship Id="rId6" Type="http://schemas.openxmlformats.org/officeDocument/2006/relationships/hyperlink" Target="https://process-insights.myshopify.com/products/17l-cyl-of-cal-gas-20-9-o2-gas-0018765" TargetMode="External"/><Relationship Id="rId11" Type="http://schemas.openxmlformats.org/officeDocument/2006/relationships/printerSettings" Target="../printerSettings/printerSettings3.bin"/><Relationship Id="rId5" Type="http://schemas.openxmlformats.org/officeDocument/2006/relationships/hyperlink" Target="https://alphaomegainstruments.com/product/ambient-air-calibration-kit/" TargetMode="External"/><Relationship Id="rId10" Type="http://schemas.openxmlformats.org/officeDocument/2006/relationships/hyperlink" Target="https://process-insights.myshopify.com/products/replacement-sensor-for-the-series-1300-and-series-1000" TargetMode="External"/><Relationship Id="rId4" Type="http://schemas.openxmlformats.org/officeDocument/2006/relationships/hyperlink" Target="https://process-insights.myshopify.com/products/calibration-fixture-cat-cfn" TargetMode="External"/><Relationship Id="rId9" Type="http://schemas.openxmlformats.org/officeDocument/2006/relationships/hyperlink" Target="https://process-insights.myshopify.com/products/replacement-battery-pack-for-battery-unit-for-series-1300-cat-13-batt-bb"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960-C4AD-4F22-9E89-C76CB6F3A201}">
  <sheetPr codeName="Sheet1"/>
  <dimension ref="A1:S46"/>
  <sheetViews>
    <sheetView tabSelected="1" zoomScale="150" zoomScaleNormal="150" workbookViewId="0">
      <selection activeCell="B1" sqref="B1:D1"/>
    </sheetView>
  </sheetViews>
  <sheetFormatPr baseColWidth="10" defaultColWidth="8.83203125" defaultRowHeight="15" customHeight="1"/>
  <cols>
    <col min="1" max="1" width="33.33203125" style="15" customWidth="1"/>
    <col min="2" max="5" width="33.33203125" customWidth="1"/>
    <col min="6" max="6" width="30" customWidth="1"/>
    <col min="9" max="9" width="9" customWidth="1"/>
    <col min="18" max="18" width="9.1640625" style="10"/>
  </cols>
  <sheetData>
    <row r="1" spans="1:19" ht="59.25" customHeight="1">
      <c r="A1" s="175"/>
      <c r="B1" s="481" t="str">
        <f>'Configurator Options'!L1</f>
        <v>Effective Date: 11/07/2025 All Prices and Lead Times Subject to Change Without Notice - Revision 5.4</v>
      </c>
      <c r="C1" s="481"/>
      <c r="D1" s="481"/>
      <c r="G1" s="212" t="b">
        <v>0</v>
      </c>
      <c r="S1" s="139" t="b">
        <v>0</v>
      </c>
    </row>
    <row r="2" spans="1:19" ht="20.25" customHeight="1">
      <c r="A2" s="470" t="s">
        <v>0</v>
      </c>
      <c r="B2" s="470"/>
      <c r="C2" s="470"/>
      <c r="D2" s="471"/>
      <c r="E2" s="475" t="s">
        <v>1</v>
      </c>
      <c r="F2" s="475"/>
      <c r="I2" s="81"/>
    </row>
    <row r="3" spans="1:19" ht="15" customHeight="1">
      <c r="A3" s="472" t="s">
        <v>2</v>
      </c>
      <c r="B3" s="473"/>
      <c r="C3" s="472" t="s">
        <v>3</v>
      </c>
      <c r="D3" s="473"/>
      <c r="E3" s="467" t="s">
        <v>4</v>
      </c>
      <c r="F3" s="468"/>
    </row>
    <row r="4" spans="1:19" ht="15" customHeight="1">
      <c r="A4" s="474" t="s">
        <v>5</v>
      </c>
      <c r="B4" s="474"/>
      <c r="C4" s="467" t="s">
        <v>5</v>
      </c>
      <c r="D4" s="468"/>
    </row>
    <row r="5" spans="1:19" ht="135.75" customHeight="1">
      <c r="A5" s="114" t="e" vm="1">
        <f>_xlfn.IMAGE("https://www.process-insights.com/wp-content/themes/yootheme/cache/1d/Process-Insights_Series-1300-Oxygen-Monitor-1d13826e.webp")</f>
        <v>#VALUE!</v>
      </c>
      <c r="B5" s="113" t="s">
        <v>1363</v>
      </c>
      <c r="C5" s="114" t="e" vm="2">
        <f>_xlfn.IMAGE("https://www.process-insights.com/wp-content/themes/yootheme/cache/d7/AOI-1000-gas-analyzer-d7bc7daf.webp")</f>
        <v>#VALUE!</v>
      </c>
      <c r="D5" s="113" t="s">
        <v>989</v>
      </c>
      <c r="E5" s="299"/>
      <c r="F5" s="81"/>
    </row>
    <row r="6" spans="1:19" ht="23.25" customHeight="1">
      <c r="A6" s="470" t="s">
        <v>6</v>
      </c>
      <c r="B6" s="470"/>
      <c r="C6" s="470"/>
      <c r="D6" s="471"/>
    </row>
    <row r="7" spans="1:19" ht="15" customHeight="1">
      <c r="A7" s="469" t="s">
        <v>7</v>
      </c>
      <c r="B7" s="469"/>
      <c r="C7" s="469" t="s">
        <v>1367</v>
      </c>
      <c r="D7" s="469"/>
    </row>
    <row r="8" spans="1:19" ht="15" customHeight="1">
      <c r="A8" s="467" t="s">
        <v>5</v>
      </c>
      <c r="B8" s="468"/>
      <c r="C8" s="467" t="s">
        <v>5</v>
      </c>
      <c r="D8" s="468"/>
    </row>
    <row r="9" spans="1:19" ht="115.5" customHeight="1">
      <c r="A9" s="476" t="e" vm="3">
        <f>_xlfn.IMAGE("https://www.process-insights.com/wp-content/themes/yootheme/cache/f2/Process-Insights_AOI-OXY-SEN-oxygen-analyzer-f282034a.webp")</f>
        <v>#VALUE!</v>
      </c>
      <c r="B9" s="465" t="s">
        <v>8</v>
      </c>
      <c r="C9" s="123" t="e" vm="4">
        <f>_xlfn.IMAGE("https://www.process-insights.com/wp-content/themes/yootheme/cache/ea/Process-Insights_AOI_Series-2520-portable-oxygen-analyzer-ea799ade.webp")</f>
        <v>#VALUE!</v>
      </c>
      <c r="D9" s="465" t="s">
        <v>9</v>
      </c>
    </row>
    <row r="10" spans="1:19" ht="30" customHeight="1">
      <c r="A10" s="477"/>
      <c r="B10" s="466"/>
      <c r="C10" s="124" t="s">
        <v>10</v>
      </c>
      <c r="D10" s="466"/>
    </row>
    <row r="11" spans="1:19" ht="15" customHeight="1">
      <c r="A11" s="469" t="s">
        <v>11</v>
      </c>
      <c r="B11" s="469"/>
      <c r="C11" s="469" t="s">
        <v>12</v>
      </c>
      <c r="D11" s="469"/>
    </row>
    <row r="12" spans="1:19" ht="15" customHeight="1">
      <c r="A12" s="467" t="s">
        <v>5</v>
      </c>
      <c r="B12" s="468"/>
      <c r="C12" s="483" t="s">
        <v>5</v>
      </c>
      <c r="D12" s="484"/>
    </row>
    <row r="13" spans="1:19" ht="133.5" customHeight="1">
      <c r="A13" s="123"/>
      <c r="B13" s="465" t="s">
        <v>1364</v>
      </c>
      <c r="C13" s="479"/>
      <c r="D13" s="465" t="s">
        <v>1365</v>
      </c>
    </row>
    <row r="14" spans="1:19" ht="15" customHeight="1">
      <c r="A14" s="125" t="s">
        <v>13</v>
      </c>
      <c r="B14" s="466"/>
      <c r="C14" s="480"/>
      <c r="D14" s="466"/>
    </row>
    <row r="15" spans="1:19" ht="15" customHeight="1">
      <c r="A15" s="469" t="s">
        <v>1366</v>
      </c>
      <c r="B15" s="469"/>
      <c r="C15" s="469" t="s">
        <v>1368</v>
      </c>
      <c r="D15" s="469"/>
    </row>
    <row r="16" spans="1:19" ht="15" customHeight="1">
      <c r="A16" s="467" t="s">
        <v>5</v>
      </c>
      <c r="B16" s="468"/>
      <c r="C16" s="467" t="s">
        <v>5</v>
      </c>
      <c r="D16" s="468"/>
    </row>
    <row r="17" spans="1:18" ht="113.25" customHeight="1">
      <c r="A17" s="123" t="e" vm="5">
        <f>_xlfn.IMAGE("https://www.process-insights.com/wp-content/themes/yootheme/cache/dc/Process-Insights_AOI_-Series-2510-Percent-Oxygen-Transmitter-dcad821c.webp")</f>
        <v>#VALUE!</v>
      </c>
      <c r="B17" s="465" t="s">
        <v>14</v>
      </c>
      <c r="C17" s="123" t="e" vm="5">
        <f>_xlfn.IMAGE("https://www.process-insights.com/wp-content/themes/yootheme/cache/dc/Process-Insights_AOI_-Series-2510-Percent-Oxygen-Transmitter-dcad821c.webp")</f>
        <v>#VALUE!</v>
      </c>
      <c r="D17" s="465" t="s">
        <v>16</v>
      </c>
    </row>
    <row r="18" spans="1:18" ht="22.5" customHeight="1">
      <c r="A18" s="124" t="s">
        <v>15</v>
      </c>
      <c r="B18" s="466"/>
      <c r="C18" s="124" t="s">
        <v>15</v>
      </c>
      <c r="D18" s="466"/>
    </row>
    <row r="19" spans="1:18" ht="15" hidden="1" customHeight="1">
      <c r="A19" s="469"/>
      <c r="B19" s="469"/>
      <c r="C19" s="469"/>
      <c r="D19" s="469"/>
    </row>
    <row r="20" spans="1:18" ht="15" hidden="1" customHeight="1">
      <c r="A20" s="467"/>
      <c r="B20" s="468"/>
      <c r="C20" s="467"/>
      <c r="D20" s="468"/>
    </row>
    <row r="21" spans="1:18" ht="95.25" hidden="1" customHeight="1">
      <c r="A21" s="123"/>
      <c r="B21" s="465"/>
      <c r="C21" s="476"/>
      <c r="D21" s="465"/>
    </row>
    <row r="22" spans="1:18" ht="15" hidden="1" customHeight="1">
      <c r="A22" s="124"/>
      <c r="B22" s="466"/>
      <c r="C22" s="477"/>
      <c r="D22" s="466"/>
    </row>
    <row r="23" spans="1:18" ht="40.5" customHeight="1">
      <c r="A23" s="478" t="s">
        <v>983</v>
      </c>
      <c r="B23" s="470"/>
      <c r="C23" s="470" t="s">
        <v>17</v>
      </c>
      <c r="D23" s="470"/>
    </row>
    <row r="24" spans="1:18" s="48" customFormat="1" ht="15" customHeight="1">
      <c r="A24" s="469" t="s">
        <v>18</v>
      </c>
      <c r="B24" s="469"/>
      <c r="C24" s="469" t="s">
        <v>19</v>
      </c>
      <c r="D24" s="469"/>
      <c r="E24"/>
      <c r="R24" s="10"/>
    </row>
    <row r="25" spans="1:18" s="48" customFormat="1" ht="15" customHeight="1">
      <c r="A25" s="467" t="s">
        <v>5</v>
      </c>
      <c r="B25" s="468"/>
      <c r="C25" s="474" t="s">
        <v>20</v>
      </c>
      <c r="D25" s="474"/>
      <c r="E25"/>
      <c r="R25" s="10"/>
    </row>
    <row r="26" spans="1:18" ht="102" customHeight="1">
      <c r="A26" s="114" t="e" vm="6">
        <f>_xlfn.IMAGE("https://www.process-insights.com/wp-content/themes/yootheme/cache/e5/Process-Insights_AOI-ZRO-2000-oxygen-analyzer-e5c90676.webp")</f>
        <v>#VALUE!</v>
      </c>
      <c r="B26" s="113" t="s">
        <v>21</v>
      </c>
      <c r="C26" s="115"/>
      <c r="D26" s="113" t="s">
        <v>22</v>
      </c>
    </row>
    <row r="27" spans="1:18" ht="31.5" customHeight="1">
      <c r="A27" s="482" t="s">
        <v>23</v>
      </c>
      <c r="B27" s="482"/>
      <c r="C27" s="482"/>
      <c r="D27" s="482"/>
    </row>
    <row r="28" spans="1:18" ht="15" customHeight="1">
      <c r="A28" s="469" t="s">
        <v>24</v>
      </c>
      <c r="B28" s="469"/>
      <c r="C28" s="469" t="s">
        <v>25</v>
      </c>
      <c r="D28" s="469"/>
    </row>
    <row r="29" spans="1:18" ht="15" customHeight="1">
      <c r="A29" s="467" t="s">
        <v>5</v>
      </c>
      <c r="B29" s="468"/>
      <c r="C29" s="467" t="s">
        <v>5</v>
      </c>
      <c r="D29" s="468"/>
    </row>
    <row r="30" spans="1:18" ht="162" customHeight="1">
      <c r="A30" s="126" t="e" vm="7">
        <f>_xlfn.IMAGE("https://www.process-insights.com/wp-content/themes/yootheme/cache/10/Process-Insights_Series-3000-Oxygen-Monitor-10fa9d67.webp")</f>
        <v>#VALUE!</v>
      </c>
      <c r="B30" s="465" t="s">
        <v>1369</v>
      </c>
      <c r="C30" s="123" t="e" vm="8">
        <f>_xlfn.IMAGE("https://www.process-insights.com/wp-content/themes/yootheme/cache/ea/Series-3520_1-eacddd1b.webp")</f>
        <v>#VALUE!</v>
      </c>
      <c r="D30" s="465" t="s">
        <v>26</v>
      </c>
    </row>
    <row r="31" spans="1:18" ht="21" customHeight="1">
      <c r="A31" s="124" t="s">
        <v>10</v>
      </c>
      <c r="B31" s="466"/>
      <c r="C31" s="124" t="s">
        <v>1370</v>
      </c>
      <c r="D31" s="466"/>
    </row>
    <row r="32" spans="1:18" ht="15" customHeight="1">
      <c r="A32" s="469" t="s">
        <v>27</v>
      </c>
      <c r="B32" s="469"/>
      <c r="C32" s="469" t="s">
        <v>29</v>
      </c>
      <c r="D32" s="469"/>
    </row>
    <row r="33" spans="1:4" ht="15" customHeight="1">
      <c r="A33" s="467" t="s">
        <v>5</v>
      </c>
      <c r="B33" s="468"/>
      <c r="C33" s="467" t="s">
        <v>5</v>
      </c>
      <c r="D33" s="468"/>
    </row>
    <row r="34" spans="1:4" ht="126.75" customHeight="1">
      <c r="A34" s="123" t="e" vm="9">
        <f>_xlfn.IMAGE("https://www.process-insights.com/wp-content/themes/yootheme/cache/6d/Process-Insights_Series-3500-Oxygen-Monitor-6d66f476.webp")</f>
        <v>#VALUE!</v>
      </c>
      <c r="B34" s="465" t="s">
        <v>28</v>
      </c>
      <c r="C34" s="123" t="e" vm="9">
        <f>_xlfn.IMAGE("https://www.process-insights.com/wp-content/themes/yootheme/cache/6d/Process-Insights_Series-3500-Oxygen-Monitor-6d66f476.webp")</f>
        <v>#VALUE!</v>
      </c>
      <c r="D34" s="465" t="s">
        <v>1100</v>
      </c>
    </row>
    <row r="35" spans="1:4" ht="36" customHeight="1">
      <c r="A35" s="124" t="s">
        <v>1371</v>
      </c>
      <c r="B35" s="466"/>
      <c r="C35" s="124" t="s">
        <v>1371</v>
      </c>
      <c r="D35" s="466"/>
    </row>
    <row r="36" spans="1:4" ht="15" hidden="1" customHeight="1">
      <c r="A36" s="469"/>
      <c r="B36" s="469"/>
      <c r="C36" s="469"/>
      <c r="D36" s="469"/>
    </row>
    <row r="37" spans="1:4" ht="15" hidden="1" customHeight="1">
      <c r="A37" s="467"/>
      <c r="B37" s="468"/>
      <c r="C37" s="467"/>
      <c r="D37" s="468"/>
    </row>
    <row r="38" spans="1:4" ht="132" hidden="1" customHeight="1">
      <c r="A38" s="123"/>
      <c r="B38" s="465"/>
      <c r="C38" s="123"/>
      <c r="D38" s="465"/>
    </row>
    <row r="39" spans="1:4" ht="32.25" hidden="1" customHeight="1">
      <c r="A39" s="124"/>
      <c r="B39" s="466"/>
      <c r="C39" s="124"/>
      <c r="D39" s="466"/>
    </row>
    <row r="40" spans="1:4" ht="15" customHeight="1">
      <c r="A40"/>
    </row>
    <row r="41" spans="1:4" ht="15" customHeight="1">
      <c r="A41"/>
    </row>
    <row r="42" spans="1:4" ht="15" customHeight="1">
      <c r="A42"/>
    </row>
    <row r="43" spans="1:4" ht="15" customHeight="1">
      <c r="A43"/>
    </row>
    <row r="44" spans="1:4" ht="15" customHeight="1">
      <c r="A44"/>
    </row>
    <row r="45" spans="1:4" ht="15" customHeight="1">
      <c r="A45"/>
    </row>
    <row r="46" spans="1:4" ht="15" customHeight="1">
      <c r="A46"/>
    </row>
  </sheetData>
  <sheetProtection algorithmName="SHA-512" hashValue="raoMENPlG/TbCMAMDQsUvrPFl4PePWAK8BVuXScNVxeiT8FUUrJvkWlyyE76PH52UqMi4FMtCkdWGyYyOUE2Bw==" saltValue="hnUXem2zaGFszbdFhoj/7w==" spinCount="100000" sheet="1" objects="1" scenarios="1"/>
  <mergeCells count="61">
    <mergeCell ref="B1:D1"/>
    <mergeCell ref="A29:B29"/>
    <mergeCell ref="C29:D29"/>
    <mergeCell ref="A24:B24"/>
    <mergeCell ref="C24:D24"/>
    <mergeCell ref="A27:D27"/>
    <mergeCell ref="A28:B28"/>
    <mergeCell ref="C28:D28"/>
    <mergeCell ref="A25:B25"/>
    <mergeCell ref="C25:D25"/>
    <mergeCell ref="A12:B12"/>
    <mergeCell ref="C12:D12"/>
    <mergeCell ref="A16:B16"/>
    <mergeCell ref="C16:D16"/>
    <mergeCell ref="A20:B20"/>
    <mergeCell ref="C20:D20"/>
    <mergeCell ref="A15:B15"/>
    <mergeCell ref="C15:D15"/>
    <mergeCell ref="A19:B19"/>
    <mergeCell ref="C19:D19"/>
    <mergeCell ref="B13:B14"/>
    <mergeCell ref="C13:C14"/>
    <mergeCell ref="D13:D14"/>
    <mergeCell ref="B17:B18"/>
    <mergeCell ref="D17:D18"/>
    <mergeCell ref="A23:B23"/>
    <mergeCell ref="C23:D23"/>
    <mergeCell ref="D21:D22"/>
    <mergeCell ref="B21:B22"/>
    <mergeCell ref="C21:C22"/>
    <mergeCell ref="E2:F2"/>
    <mergeCell ref="E3:F3"/>
    <mergeCell ref="A9:A10"/>
    <mergeCell ref="B9:B10"/>
    <mergeCell ref="D9:D10"/>
    <mergeCell ref="C4:D4"/>
    <mergeCell ref="A8:B8"/>
    <mergeCell ref="C8:D8"/>
    <mergeCell ref="A11:B11"/>
    <mergeCell ref="C11:D11"/>
    <mergeCell ref="A2:D2"/>
    <mergeCell ref="A3:B3"/>
    <mergeCell ref="C3:D3"/>
    <mergeCell ref="A6:D6"/>
    <mergeCell ref="A7:B7"/>
    <mergeCell ref="C7:D7"/>
    <mergeCell ref="A4:B4"/>
    <mergeCell ref="D30:D31"/>
    <mergeCell ref="B34:B35"/>
    <mergeCell ref="B38:B39"/>
    <mergeCell ref="D38:D39"/>
    <mergeCell ref="D34:D35"/>
    <mergeCell ref="A37:B37"/>
    <mergeCell ref="C37:D37"/>
    <mergeCell ref="A33:B33"/>
    <mergeCell ref="C33:D33"/>
    <mergeCell ref="B30:B31"/>
    <mergeCell ref="A36:B36"/>
    <mergeCell ref="C36:D36"/>
    <mergeCell ref="A32:B32"/>
    <mergeCell ref="C32:D32"/>
  </mergeCells>
  <hyperlinks>
    <hyperlink ref="A4:B4" r:id="rId1" display="Website - Product Datasheet &amp; Manual" xr:uid="{76ABCC2A-9BB2-43FB-840B-A569B259A670}"/>
    <hyperlink ref="C4:D4" r:id="rId2" display="Website - Product Datasheet &amp; Manual" xr:uid="{0BB228F9-E82D-49E6-8C82-FA92E2F954A4}"/>
    <hyperlink ref="A8:B8" r:id="rId3" display="Website - Product Datasheet &amp; Manual" xr:uid="{7D49064D-7674-4D0F-B638-5BEBC97F9C04}"/>
    <hyperlink ref="C8:D8" r:id="rId4" display="Website - Product Datasheet &amp; Manual" xr:uid="{36E423BC-7CB1-409B-A49B-81A8162DE256}"/>
    <hyperlink ref="A12:B12" r:id="rId5" display="Website - Product Datasheet &amp; Manual" xr:uid="{E46F4257-3BB0-458D-9B3B-E08D268005D4}"/>
    <hyperlink ref="A16:B16" r:id="rId6" display="Website - Product Datasheet &amp; Manual" xr:uid="{EAD6112D-50BE-46EE-A1DF-7675DCA1BB91}"/>
    <hyperlink ref="A25:B25" r:id="rId7" display="Website - Product Datasheet &amp; Manual" xr:uid="{2B515D38-0AD7-4A01-9E4D-0DF1EEBA5601}"/>
    <hyperlink ref="A29:B29" r:id="rId8" display="Website - Product Datasheet &amp; Manual" xr:uid="{1D2D216F-6888-44D7-A118-07DF5DB8BBDF}"/>
    <hyperlink ref="C29:D29" r:id="rId9" display="Website - Product Datasheet &amp; Manual" xr:uid="{5466F303-C463-41C2-AEE0-4F08EB1B2041}"/>
    <hyperlink ref="A33:B33" r:id="rId10" display="Website - Product Datasheet &amp; Manual" xr:uid="{78A120FD-9FC1-4C73-90A1-A54B04303ED7}"/>
    <hyperlink ref="E3:F3" r:id="rId11" display="Get an RMA Authorization for Checkout and Calibration" xr:uid="{83A46D69-233C-44A2-832D-6D97C9A595A2}"/>
    <hyperlink ref="C25:D25" r:id="rId12" display="Shop Parts Online" xr:uid="{80535B7B-B9F6-4B5D-81D4-14AE21B09C47}"/>
    <hyperlink ref="C16:D16" r:id="rId13" display="Website - Product Datasheet &amp; Manual" xr:uid="{101F8FEF-4725-4326-AD90-77044287BA00}"/>
    <hyperlink ref="C33:D33" r:id="rId14" display="Website - Product Datasheet &amp; Manual" xr:uid="{80E45D9D-F611-4679-B1EC-00EFB3559022}"/>
  </hyperlinks>
  <pageMargins left="0.7" right="0.7" top="0.75" bottom="0.75" header="0.3" footer="0.3"/>
  <drawing r:id="rId15"/>
  <legacyDrawing r:id="rId16"/>
  <mc:AlternateContent xmlns:mc="http://schemas.openxmlformats.org/markup-compatibility/2006">
    <mc:Choice Requires="x14">
      <controls>
        <mc:AlternateContent xmlns:mc="http://schemas.openxmlformats.org/markup-compatibility/2006">
          <mc:Choice Requires="x14">
            <control shapeId="58372" r:id="rId17" name="Check Box 4">
              <controlPr defaultSize="0" autoFill="0" autoLine="0" autoPict="0">
                <anchor moveWithCells="1">
                  <from>
                    <xdr:col>6</xdr:col>
                    <xdr:colOff>127000</xdr:colOff>
                    <xdr:row>0</xdr:row>
                    <xdr:rowOff>63500</xdr:rowOff>
                  </from>
                  <to>
                    <xdr:col>6</xdr:col>
                    <xdr:colOff>355600</xdr:colOff>
                    <xdr:row>0</xdr:row>
                    <xdr:rowOff>190500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D9E31-1C50-4D71-8E5A-E0C1EF30DCB2}">
  <sheetPr codeName="Sheet71"/>
  <dimension ref="A1:W870"/>
  <sheetViews>
    <sheetView zoomScaleNormal="100" workbookViewId="0">
      <pane ySplit="1" topLeftCell="A2" activePane="bottomLeft" state="frozen"/>
      <selection activeCell="D2" sqref="D2"/>
      <selection pane="bottomLeft" activeCell="P105" sqref="P105"/>
    </sheetView>
  </sheetViews>
  <sheetFormatPr baseColWidth="10" defaultColWidth="8.83203125" defaultRowHeight="15"/>
  <cols>
    <col min="1" max="1" width="7.6640625" style="2" customWidth="1"/>
    <col min="2" max="2" width="12.33203125" customWidth="1"/>
    <col min="3" max="3" width="29.5" customWidth="1"/>
    <col min="4" max="4" width="85.6640625" customWidth="1"/>
    <col min="5" max="5" width="14.33203125" style="4" customWidth="1"/>
    <col min="6" max="6" width="14" style="4" hidden="1" customWidth="1"/>
    <col min="7" max="7" width="14.33203125" style="4" customWidth="1"/>
    <col min="8" max="8" width="14.33203125" style="4" hidden="1" customWidth="1"/>
    <col min="9" max="9" width="15.1640625" style="135" hidden="1" customWidth="1"/>
    <col min="10" max="10" width="16.83203125" style="4" hidden="1" customWidth="1"/>
    <col min="11" max="11" width="13.5" style="159" hidden="1" customWidth="1"/>
    <col min="12" max="12" width="21.5" style="10" hidden="1" customWidth="1"/>
    <col min="13" max="13" width="21.5" style="84" hidden="1" customWidth="1"/>
    <col min="14" max="14" width="14.33203125" customWidth="1"/>
    <col min="15" max="15" width="19.33203125" style="10" hidden="1" customWidth="1"/>
    <col min="16" max="16" width="20.6640625" style="10" customWidth="1"/>
    <col min="17" max="17" width="9.1640625" style="10"/>
    <col min="18" max="18" width="11.5" customWidth="1"/>
    <col min="20" max="20" width="9.33203125" customWidth="1"/>
  </cols>
  <sheetData>
    <row r="1" spans="1:21" s="1" customFormat="1" ht="58.5" customHeight="1">
      <c r="A1" s="246"/>
      <c r="B1" s="248" t="s">
        <v>30</v>
      </c>
      <c r="C1" s="248" t="s">
        <v>102</v>
      </c>
      <c r="D1" s="248" t="s">
        <v>31</v>
      </c>
      <c r="E1" s="249" t="s">
        <v>33</v>
      </c>
      <c r="F1" s="249" t="s">
        <v>349</v>
      </c>
      <c r="G1" s="249" t="s">
        <v>1114</v>
      </c>
      <c r="H1" s="249" t="s">
        <v>289</v>
      </c>
      <c r="I1" s="249" t="s">
        <v>105</v>
      </c>
      <c r="J1" s="249" t="s">
        <v>106</v>
      </c>
      <c r="K1" s="250" t="s">
        <v>107</v>
      </c>
      <c r="L1" s="251" t="s">
        <v>108</v>
      </c>
      <c r="M1" s="250" t="s">
        <v>109</v>
      </c>
      <c r="N1" s="248" t="s">
        <v>110</v>
      </c>
      <c r="O1" s="88"/>
      <c r="P1" s="224"/>
      <c r="Q1" s="88"/>
      <c r="R1" s="80"/>
      <c r="T1" s="351"/>
    </row>
    <row r="2" spans="1:21" ht="44.25" customHeight="1">
      <c r="A2" s="493" t="s">
        <v>111</v>
      </c>
      <c r="B2" s="499">
        <v>2510</v>
      </c>
      <c r="C2" s="185">
        <v>2510</v>
      </c>
      <c r="D2" s="9" t="s">
        <v>350</v>
      </c>
      <c r="E2" s="121">
        <f>_xlfn.XLOOKUP($C2,'Configurator Options'!$B$2:$B$222,'Configurator Options'!$C$2:$C$222,0)</f>
        <v>2506.0300000000002</v>
      </c>
      <c r="F2" s="8">
        <f>_xlfn.XLOOKUP($B$2,$C$2:$C$4,E2:E4,0)</f>
        <v>2506.0300000000002</v>
      </c>
      <c r="G2" s="59">
        <f>_xlfn.XLOOKUP($C2,'Configurator Options'!$B$2:$B$222,'Configurator Options'!$D$2:$D$222,0)</f>
        <v>2585</v>
      </c>
      <c r="H2" s="8">
        <f>_xlfn.XLOOKUP($B$2,$C$2:$C$4,G2:G4,0)</f>
        <v>2585</v>
      </c>
      <c r="I2" s="128">
        <v>2109.4500000000003</v>
      </c>
      <c r="J2" s="8">
        <f>_xlfn.XLOOKUP($B$2,$C$2:$C$4,I2:I4,0)</f>
        <v>2109.4500000000003</v>
      </c>
      <c r="K2" s="159" t="s">
        <v>351</v>
      </c>
      <c r="L2" s="49"/>
      <c r="M2" s="82">
        <f>N2</f>
        <v>4</v>
      </c>
      <c r="N2" s="7">
        <v>4</v>
      </c>
      <c r="O2" s="89"/>
      <c r="P2" s="225"/>
      <c r="Q2" s="91"/>
      <c r="R2" s="87"/>
      <c r="T2" s="141"/>
      <c r="U2" s="352"/>
    </row>
    <row r="3" spans="1:21" ht="18" customHeight="1">
      <c r="A3" s="493"/>
      <c r="B3" s="499"/>
      <c r="D3" s="100" t="s">
        <v>115</v>
      </c>
      <c r="E3" s="119"/>
      <c r="F3" s="101"/>
      <c r="G3" s="102"/>
      <c r="H3" s="101"/>
      <c r="I3" s="129"/>
      <c r="J3" s="101"/>
      <c r="N3" s="187"/>
    </row>
    <row r="4" spans="1:21" ht="26.25" customHeight="1">
      <c r="A4" s="493"/>
      <c r="B4" s="499"/>
      <c r="D4" s="103" t="s">
        <v>352</v>
      </c>
      <c r="E4" s="120"/>
      <c r="F4" s="8"/>
      <c r="G4" s="105"/>
      <c r="H4" s="8"/>
      <c r="I4" s="130"/>
      <c r="J4" s="8"/>
      <c r="N4" s="188"/>
    </row>
    <row r="5" spans="1:21" ht="13.5" customHeight="1">
      <c r="A5" s="493"/>
      <c r="B5" s="499"/>
      <c r="D5" s="100" t="s">
        <v>42</v>
      </c>
      <c r="E5" s="119"/>
      <c r="F5" s="8"/>
      <c r="G5" s="169"/>
      <c r="H5" s="8"/>
      <c r="I5" s="132"/>
      <c r="J5" s="8"/>
    </row>
    <row r="6" spans="1:21" ht="34.5" customHeight="1">
      <c r="A6" s="493" t="s">
        <v>117</v>
      </c>
      <c r="B6" s="182" t="s">
        <v>141</v>
      </c>
      <c r="C6" s="257"/>
      <c r="D6" s="257" t="s">
        <v>293</v>
      </c>
      <c r="E6" s="253"/>
      <c r="F6" s="253">
        <f>_xlfn.XLOOKUP($B$6,$C$7:$C$18,E7:E18,0)</f>
        <v>0</v>
      </c>
      <c r="G6" s="253"/>
      <c r="H6" s="253">
        <f>_xlfn.XLOOKUP($B$6,$C$7:$C$18,G7:G18,0)</f>
        <v>0</v>
      </c>
      <c r="I6" s="253"/>
      <c r="J6" s="253">
        <f>_xlfn.XLOOKUP($B$6,$C$7:$C$18,I7:I18,0)</f>
        <v>0</v>
      </c>
      <c r="K6" s="254" t="str">
        <f>_xlfn.XLOOKUP($B$6,$C$7:$C$18,L7:L18,"Select One")</f>
        <v>Select One</v>
      </c>
      <c r="L6" s="285"/>
      <c r="M6" s="286"/>
      <c r="N6" s="257"/>
    </row>
    <row r="7" spans="1:21" ht="51" customHeight="1">
      <c r="A7" s="493"/>
      <c r="B7" s="7"/>
      <c r="C7" s="7" t="s">
        <v>134</v>
      </c>
      <c r="D7" s="9" t="s">
        <v>1058</v>
      </c>
      <c r="E7" s="121">
        <v>0</v>
      </c>
      <c r="F7" s="8"/>
      <c r="G7" s="59"/>
      <c r="H7" s="8"/>
      <c r="I7" s="128"/>
      <c r="J7" s="8"/>
      <c r="L7" s="49" t="s">
        <v>295</v>
      </c>
      <c r="M7" s="82"/>
      <c r="N7" s="7" t="s">
        <v>76</v>
      </c>
      <c r="P7" s="10" t="s">
        <v>1057</v>
      </c>
    </row>
    <row r="8" spans="1:21" ht="29.25" customHeight="1">
      <c r="A8" s="493"/>
      <c r="B8" s="7"/>
      <c r="C8" s="7" t="s">
        <v>137</v>
      </c>
      <c r="D8" s="9" t="s">
        <v>353</v>
      </c>
      <c r="E8" s="121">
        <v>0</v>
      </c>
      <c r="F8" s="8"/>
      <c r="G8" s="59"/>
      <c r="H8" s="8"/>
      <c r="I8" s="128"/>
      <c r="J8" s="8"/>
      <c r="L8" s="49" t="s">
        <v>297</v>
      </c>
      <c r="M8" s="82"/>
      <c r="N8" s="7" t="s">
        <v>76</v>
      </c>
    </row>
    <row r="9" spans="1:21" ht="29.25" hidden="1" customHeight="1">
      <c r="A9" s="493"/>
      <c r="B9" s="7"/>
      <c r="C9" s="217" t="s">
        <v>298</v>
      </c>
      <c r="D9" s="220" t="s">
        <v>354</v>
      </c>
      <c r="E9" s="218"/>
      <c r="F9" s="219"/>
      <c r="G9" s="219"/>
      <c r="H9" s="8"/>
      <c r="I9" s="128"/>
      <c r="J9" s="8"/>
      <c r="L9" s="49" t="s">
        <v>300</v>
      </c>
      <c r="M9" s="82"/>
      <c r="N9" s="7" t="s">
        <v>76</v>
      </c>
      <c r="O9" s="10" t="s">
        <v>355</v>
      </c>
    </row>
    <row r="10" spans="1:21" ht="48" customHeight="1">
      <c r="A10" s="493"/>
      <c r="B10" s="7"/>
      <c r="C10" s="7" t="s">
        <v>118</v>
      </c>
      <c r="D10" s="9" t="s">
        <v>1062</v>
      </c>
      <c r="E10" s="121">
        <v>0</v>
      </c>
      <c r="F10" s="8"/>
      <c r="G10" s="59"/>
      <c r="H10" s="8"/>
      <c r="I10" s="128"/>
      <c r="J10" s="8"/>
      <c r="L10" s="49" t="s">
        <v>302</v>
      </c>
      <c r="M10" s="82"/>
      <c r="N10" s="7" t="s">
        <v>76</v>
      </c>
    </row>
    <row r="11" spans="1:21" ht="29.25" hidden="1" customHeight="1">
      <c r="A11" s="493"/>
      <c r="B11" s="7"/>
      <c r="C11" s="7" t="s">
        <v>128</v>
      </c>
      <c r="D11" s="9" t="s">
        <v>356</v>
      </c>
      <c r="E11" s="121">
        <f>_xlfn.XLOOKUP("PR2510",'Configurator Options'!$B$127:$B$135,'Configurator Options'!$C$127:$C$135,0)</f>
        <v>600.6</v>
      </c>
      <c r="F11" s="8"/>
      <c r="G11" s="59">
        <f>_xlfn.XLOOKUP("PR2510",'Configurator Options'!$B$127:$B$135,'Configurator Options'!$D$127:$D$135,0)</f>
        <v>649</v>
      </c>
      <c r="H11" s="8"/>
      <c r="I11" s="128">
        <v>546</v>
      </c>
      <c r="J11" s="8"/>
      <c r="L11" s="49" t="s">
        <v>304</v>
      </c>
      <c r="M11" s="82"/>
      <c r="N11" s="7" t="s">
        <v>76</v>
      </c>
    </row>
    <row r="12" spans="1:21" ht="29.25" hidden="1" customHeight="1">
      <c r="A12" s="493"/>
      <c r="B12" s="7"/>
      <c r="C12" s="7" t="s">
        <v>131</v>
      </c>
      <c r="D12" s="9" t="s">
        <v>305</v>
      </c>
      <c r="E12" s="121">
        <f>_xlfn.XLOOKUP("PR2510",'Configurator Options'!$B$127:$B$135,'Configurator Options'!$C$127:$C$135,0)</f>
        <v>600.6</v>
      </c>
      <c r="F12" s="8"/>
      <c r="G12" s="59">
        <f>_xlfn.XLOOKUP("PR2510",'Configurator Options'!$B$127:$B$135,'Configurator Options'!$D$127:$D$135,0)</f>
        <v>649</v>
      </c>
      <c r="H12" s="8"/>
      <c r="I12" s="128">
        <v>546</v>
      </c>
      <c r="J12" s="8"/>
      <c r="L12" s="49" t="s">
        <v>306</v>
      </c>
      <c r="M12" s="82"/>
      <c r="N12" s="7" t="s">
        <v>76</v>
      </c>
    </row>
    <row r="13" spans="1:21" ht="20" hidden="1" customHeight="1">
      <c r="A13" s="493"/>
      <c r="B13" s="7"/>
      <c r="C13" s="7"/>
      <c r="D13" s="7"/>
      <c r="E13" s="121"/>
      <c r="F13" s="8"/>
      <c r="G13" s="59"/>
      <c r="H13" s="8"/>
      <c r="I13" s="128"/>
      <c r="J13" s="8"/>
      <c r="N13" s="7"/>
    </row>
    <row r="14" spans="1:21" ht="20" hidden="1" customHeight="1">
      <c r="A14" s="493"/>
      <c r="B14" s="7"/>
      <c r="C14" s="7"/>
      <c r="D14" s="7"/>
      <c r="E14" s="121"/>
      <c r="F14" s="8"/>
      <c r="G14" s="59"/>
      <c r="H14" s="8"/>
      <c r="I14" s="128"/>
      <c r="J14" s="8"/>
      <c r="N14" s="7"/>
    </row>
    <row r="15" spans="1:21" ht="20" hidden="1" customHeight="1">
      <c r="A15" s="493"/>
      <c r="B15" s="7"/>
      <c r="C15" s="7"/>
      <c r="D15" s="7"/>
      <c r="E15" s="121"/>
      <c r="F15" s="8"/>
      <c r="G15" s="59"/>
      <c r="H15" s="8"/>
      <c r="I15" s="128"/>
      <c r="J15" s="8"/>
      <c r="N15" s="7"/>
    </row>
    <row r="16" spans="1:21" ht="20" hidden="1" customHeight="1">
      <c r="A16" s="493"/>
      <c r="B16" s="7"/>
      <c r="C16" s="7"/>
      <c r="D16" s="7"/>
      <c r="E16" s="121"/>
      <c r="F16" s="8"/>
      <c r="G16" s="59"/>
      <c r="H16" s="8"/>
      <c r="I16" s="128"/>
      <c r="J16" s="8"/>
      <c r="N16" s="7"/>
    </row>
    <row r="17" spans="1:14" ht="20" hidden="1" customHeight="1">
      <c r="A17" s="493"/>
      <c r="B17" s="7"/>
      <c r="C17" s="7"/>
      <c r="D17" s="7"/>
      <c r="E17" s="121"/>
      <c r="F17" s="8"/>
      <c r="G17" s="59"/>
      <c r="H17" s="8"/>
      <c r="I17" s="128"/>
      <c r="J17" s="8"/>
      <c r="N17" s="7"/>
    </row>
    <row r="18" spans="1:14" ht="20" hidden="1" customHeight="1">
      <c r="A18" s="493"/>
      <c r="B18" s="7"/>
      <c r="C18" s="7"/>
      <c r="D18" s="7"/>
      <c r="E18" s="121"/>
      <c r="F18" s="8"/>
      <c r="G18" s="59"/>
      <c r="H18" s="8"/>
      <c r="I18" s="128"/>
      <c r="J18" s="8"/>
      <c r="N18" s="7"/>
    </row>
    <row r="19" spans="1:14" ht="35.25" customHeight="1">
      <c r="A19" s="493" t="s">
        <v>140</v>
      </c>
      <c r="B19" s="183" t="s">
        <v>141</v>
      </c>
      <c r="C19" s="257"/>
      <c r="D19" s="257" t="s">
        <v>142</v>
      </c>
      <c r="E19" s="253"/>
      <c r="F19" s="253">
        <f>_xlfn.XLOOKUP($B$19,$C$20:$C$24,E20:E24,0)</f>
        <v>0</v>
      </c>
      <c r="G19" s="253"/>
      <c r="H19" s="253">
        <f>_xlfn.XLOOKUP($B$19,$C$20:$C$24,G20:G24,0)</f>
        <v>0</v>
      </c>
      <c r="I19" s="253"/>
      <c r="J19" s="253">
        <f>_xlfn.XLOOKUP($B$19,$C$20:$C$24,I20:I24,0)</f>
        <v>0</v>
      </c>
      <c r="K19" s="254" t="str">
        <f>_xlfn.XLOOKUP($B$19,$C$20:$C$24,L20:L24,"Select One")</f>
        <v>Select One</v>
      </c>
      <c r="L19" s="285"/>
      <c r="M19" s="286"/>
      <c r="N19" s="257"/>
    </row>
    <row r="20" spans="1:14" ht="39.75" customHeight="1">
      <c r="A20" s="493"/>
      <c r="B20" s="194"/>
      <c r="C20" s="7" t="s">
        <v>128</v>
      </c>
      <c r="D20" s="9" t="s">
        <v>1063</v>
      </c>
      <c r="E20" s="121">
        <v>0</v>
      </c>
      <c r="F20" s="8"/>
      <c r="G20" s="59"/>
      <c r="H20" s="8"/>
      <c r="I20" s="128"/>
      <c r="J20" s="8"/>
      <c r="L20" s="10" t="str">
        <f>IF(B87="S1","Includes a strain relief and internal terminal block for power connection. Powered by 24VDC to be supplied by customer.  ","Includes cordgrip strain relief and internal terminal block for power connection. Powered by 24VDC to be supplied by customer. ")</f>
        <v xml:space="preserve">Includes cordgrip strain relief and internal terminal block for power connection. Powered by 24VDC to be supplied by customer. </v>
      </c>
      <c r="N20" s="7" t="s">
        <v>76</v>
      </c>
    </row>
    <row r="21" spans="1:14" ht="39.75" customHeight="1">
      <c r="A21" s="493"/>
      <c r="B21" s="194"/>
      <c r="C21" s="7" t="s">
        <v>134</v>
      </c>
      <c r="D21" s="9" t="s">
        <v>1064</v>
      </c>
      <c r="E21" s="121">
        <v>0</v>
      </c>
      <c r="F21" s="8"/>
      <c r="G21" s="59"/>
      <c r="H21" s="8"/>
      <c r="I21" s="128"/>
      <c r="J21" s="8"/>
      <c r="L21" s="10" t="str">
        <f>IF(B87="S1","Includes a strain relief and internal terminal block for power connection. Powered by 115vac to be supplied by customer.  ","Includes cordgrip strain relief and internal terminal block for power connection. Powered by 115vac to be supplied by customer. ")</f>
        <v xml:space="preserve">Includes cordgrip strain relief and internal terminal block for power connection. Powered by 115vac to be supplied by customer. </v>
      </c>
      <c r="N21" s="7" t="s">
        <v>76</v>
      </c>
    </row>
    <row r="22" spans="1:14" ht="20" hidden="1" customHeight="1">
      <c r="A22" s="493"/>
      <c r="B22" s="194"/>
      <c r="C22" s="217" t="s">
        <v>143</v>
      </c>
      <c r="D22" s="217" t="s">
        <v>360</v>
      </c>
      <c r="E22" s="218">
        <v>0</v>
      </c>
      <c r="F22" s="219"/>
      <c r="G22" s="219"/>
      <c r="H22" s="8"/>
      <c r="I22" s="128"/>
      <c r="J22" s="8"/>
      <c r="N22" s="7"/>
    </row>
    <row r="23" spans="1:14" ht="20" hidden="1" customHeight="1">
      <c r="A23" s="493"/>
      <c r="B23" s="194"/>
      <c r="C23" s="7"/>
      <c r="D23" s="7"/>
      <c r="E23" s="121"/>
      <c r="F23" s="8"/>
      <c r="G23" s="59"/>
      <c r="H23" s="8"/>
      <c r="I23" s="128"/>
      <c r="J23" s="8"/>
      <c r="N23" s="7"/>
    </row>
    <row r="24" spans="1:14" ht="20" hidden="1" customHeight="1">
      <c r="A24" s="493"/>
      <c r="B24" s="194"/>
      <c r="C24" s="7"/>
      <c r="D24" s="7"/>
      <c r="E24" s="121"/>
      <c r="F24" s="8"/>
      <c r="G24" s="59"/>
      <c r="H24" s="8"/>
      <c r="I24" s="128"/>
      <c r="J24" s="8"/>
      <c r="N24" s="7"/>
    </row>
    <row r="25" spans="1:14" ht="32.25" customHeight="1">
      <c r="A25" s="493" t="s">
        <v>145</v>
      </c>
      <c r="B25" s="183" t="s">
        <v>310</v>
      </c>
      <c r="C25" s="257"/>
      <c r="D25" s="257" t="s">
        <v>146</v>
      </c>
      <c r="E25" s="253"/>
      <c r="F25" s="253">
        <f>_xlfn.XLOOKUP($B$25,$C$26:$C$33,E26:E33,0)</f>
        <v>0</v>
      </c>
      <c r="G25" s="253"/>
      <c r="H25" s="253">
        <f>_xlfn.XLOOKUP($B$25,$C$26:$C$33,G26:G33,0)</f>
        <v>0</v>
      </c>
      <c r="I25" s="253"/>
      <c r="J25" s="253">
        <f>_xlfn.XLOOKUP($B$25,$C$26:$C$33,I26:I33,0)</f>
        <v>0</v>
      </c>
      <c r="K25" s="254" t="str">
        <f>_xlfn.XLOOKUP($B$25,$C$26:$C$33,L26:L33,"Select One")</f>
        <v xml:space="preserve">Features a standard polycarbonate (NEMA 4 without options) enclosure with sampling and electrical connections mounted on the bottom and sides. </v>
      </c>
      <c r="L25" s="285"/>
      <c r="M25" s="286"/>
      <c r="N25" s="257"/>
    </row>
    <row r="26" spans="1:14" ht="27.75" customHeight="1">
      <c r="A26" s="493"/>
      <c r="B26" s="7"/>
      <c r="C26" s="7" t="s">
        <v>310</v>
      </c>
      <c r="D26" s="9" t="s">
        <v>311</v>
      </c>
      <c r="E26" s="121">
        <f>_xlfn.XLOOKUP($C26,'Configurator Options'!$B$2:$B$15,'Configurator Options'!$C$2:$C$15,0)</f>
        <v>0</v>
      </c>
      <c r="F26" s="8"/>
      <c r="G26" s="59">
        <f>_xlfn.XLOOKUP($C26,'Configurator Options'!$B$2:$B$15,'Configurator Options'!$D$2:$D$15,0)</f>
        <v>0</v>
      </c>
      <c r="H26" s="8"/>
      <c r="I26" s="128">
        <f>_xlfn.XLOOKUP($C26,'Configurator Options'!$B$2:$B$15,'Configurator Options'!$E$2:$E$15,0)</f>
        <v>0</v>
      </c>
      <c r="J26" s="8"/>
      <c r="L26" s="49" t="s">
        <v>312</v>
      </c>
      <c r="M26" s="82"/>
      <c r="N26" s="7" t="s">
        <v>76</v>
      </c>
    </row>
    <row r="27" spans="1:14" ht="94.5" hidden="1" customHeight="1">
      <c r="A27" s="493"/>
      <c r="B27" s="7"/>
      <c r="C27" s="217" t="s">
        <v>313</v>
      </c>
      <c r="D27" s="220" t="s">
        <v>361</v>
      </c>
      <c r="E27" s="218">
        <f>_xlfn.XLOOKUP($C27,'Configurator Options'!$B$2:$B$15,'Configurator Options'!$C$2:$C$15,0)</f>
        <v>2569.64</v>
      </c>
      <c r="F27" s="219"/>
      <c r="G27" s="219">
        <f>_xlfn.XLOOKUP($C27,'Configurator Options'!$B$2:$B$15,'Configurator Options'!$D$2:$D$15,0)</f>
        <v>2570</v>
      </c>
      <c r="H27" s="8"/>
      <c r="I27" s="128">
        <f>_xlfn.XLOOKUP($C27,'Configurator Options'!$B$2:$B$15,'Configurator Options'!$E$2:$E$15,0)</f>
        <v>2569.64</v>
      </c>
      <c r="J27" s="8"/>
      <c r="L27" s="49" t="s">
        <v>315</v>
      </c>
      <c r="M27" s="82"/>
      <c r="N27" s="7" t="s">
        <v>158</v>
      </c>
    </row>
    <row r="28" spans="1:14" ht="20" hidden="1" customHeight="1">
      <c r="A28" s="493"/>
      <c r="B28" s="7"/>
      <c r="C28" s="7"/>
      <c r="D28" s="7"/>
      <c r="E28" s="121">
        <f>_xlfn.XLOOKUP($C28,'Configurator Options'!$B$2:$B$15,'Configurator Options'!$C$2:$C$15,0)</f>
        <v>0</v>
      </c>
      <c r="F28" s="8"/>
      <c r="G28" s="59">
        <f>_xlfn.XLOOKUP($C28,'Configurator Options'!$B$2:$B$15,'Configurator Options'!$D$2:$D$15,0)</f>
        <v>0</v>
      </c>
      <c r="H28" s="8"/>
      <c r="I28" s="128">
        <f>_xlfn.XLOOKUP($C28,'Configurator Options'!$B$2:$B$15,'Configurator Options'!$E$2:$E$15,0)</f>
        <v>0</v>
      </c>
      <c r="J28" s="8"/>
      <c r="N28" s="7"/>
    </row>
    <row r="29" spans="1:14" ht="20" hidden="1" customHeight="1">
      <c r="A29" s="493"/>
      <c r="B29" s="7"/>
      <c r="C29" s="7"/>
      <c r="D29" s="7"/>
      <c r="E29" s="121">
        <f>_xlfn.XLOOKUP($C29,'Configurator Options'!$B$2:$B$15,'Configurator Options'!$C$2:$C$15,0)</f>
        <v>0</v>
      </c>
      <c r="F29" s="8"/>
      <c r="G29" s="59">
        <f>_xlfn.XLOOKUP($C29,'Configurator Options'!$B$2:$B$15,'Configurator Options'!$D$2:$D$15,0)</f>
        <v>0</v>
      </c>
      <c r="H29" s="8"/>
      <c r="I29" s="128">
        <f>_xlfn.XLOOKUP($C29,'Configurator Options'!$B$2:$B$15,'Configurator Options'!$E$2:$E$15,0)</f>
        <v>0</v>
      </c>
      <c r="J29" s="8"/>
      <c r="N29" s="7"/>
    </row>
    <row r="30" spans="1:14" ht="20" hidden="1" customHeight="1">
      <c r="A30" s="493"/>
      <c r="B30" s="7"/>
      <c r="C30" s="7"/>
      <c r="D30" s="7"/>
      <c r="E30" s="121">
        <f>_xlfn.XLOOKUP($C30,'Configurator Options'!$B$2:$B$15,'Configurator Options'!$C$2:$C$15,0)</f>
        <v>0</v>
      </c>
      <c r="F30" s="8"/>
      <c r="G30" s="59">
        <f>_xlfn.XLOOKUP($C30,'Configurator Options'!$B$2:$B$15,'Configurator Options'!$D$2:$D$15,0)</f>
        <v>0</v>
      </c>
      <c r="H30" s="8"/>
      <c r="I30" s="128">
        <f>_xlfn.XLOOKUP($C30,'Configurator Options'!$B$2:$B$15,'Configurator Options'!$E$2:$E$15,0)</f>
        <v>0</v>
      </c>
      <c r="J30" s="8"/>
      <c r="N30" s="7"/>
    </row>
    <row r="31" spans="1:14" ht="20" hidden="1" customHeight="1">
      <c r="A31" s="493"/>
      <c r="B31" s="7"/>
      <c r="C31" s="7"/>
      <c r="D31" s="7"/>
      <c r="E31" s="121">
        <f>_xlfn.XLOOKUP($C31,'Configurator Options'!$B$2:$B$15,'Configurator Options'!$C$2:$C$15,0)</f>
        <v>0</v>
      </c>
      <c r="F31" s="8"/>
      <c r="G31" s="59">
        <f>_xlfn.XLOOKUP($C31,'Configurator Options'!$B$2:$B$15,'Configurator Options'!$D$2:$D$15,0)</f>
        <v>0</v>
      </c>
      <c r="H31" s="8"/>
      <c r="I31" s="128">
        <f>_xlfn.XLOOKUP($C31,'Configurator Options'!$B$2:$B$15,'Configurator Options'!$E$2:$E$15,0)</f>
        <v>0</v>
      </c>
      <c r="J31" s="8"/>
      <c r="N31" s="7"/>
    </row>
    <row r="32" spans="1:14" ht="20" hidden="1" customHeight="1">
      <c r="A32" s="493"/>
      <c r="B32" s="7"/>
      <c r="C32" s="7"/>
      <c r="D32" s="7"/>
      <c r="E32" s="121">
        <f>_xlfn.XLOOKUP($C32,'Configurator Options'!$B$2:$B$15,'Configurator Options'!$C$2:$C$15,0)</f>
        <v>0</v>
      </c>
      <c r="F32" s="8"/>
      <c r="G32" s="59">
        <f>_xlfn.XLOOKUP($C32,'Configurator Options'!$B$2:$B$15,'Configurator Options'!$D$2:$D$15,0)</f>
        <v>0</v>
      </c>
      <c r="H32" s="8"/>
      <c r="I32" s="128">
        <f>_xlfn.XLOOKUP($C32,'Configurator Options'!$B$2:$B$15,'Configurator Options'!$E$2:$E$15,0)</f>
        <v>0</v>
      </c>
      <c r="J32" s="8"/>
      <c r="N32" s="7"/>
    </row>
    <row r="33" spans="1:14" ht="20" hidden="1" customHeight="1">
      <c r="A33" s="493"/>
      <c r="B33" s="7"/>
      <c r="C33" s="7"/>
      <c r="D33" s="7"/>
      <c r="E33" s="121">
        <f>_xlfn.XLOOKUP($C33,'Configurator Options'!$B$2:$B$15,'Configurator Options'!$C$2:$C$15,0)</f>
        <v>0</v>
      </c>
      <c r="F33" s="8"/>
      <c r="G33" s="59">
        <f>_xlfn.XLOOKUP($C33,'Configurator Options'!$B$2:$B$15,'Configurator Options'!$D$2:$D$15,0)</f>
        <v>0</v>
      </c>
      <c r="H33" s="8"/>
      <c r="I33" s="128">
        <f>_xlfn.XLOOKUP($C33,'Configurator Options'!$B$2:$B$15,'Configurator Options'!$E$2:$E$15,0)</f>
        <v>0</v>
      </c>
      <c r="J33" s="8"/>
      <c r="N33" s="7"/>
    </row>
    <row r="34" spans="1:14" ht="34.5" customHeight="1">
      <c r="A34" s="495" t="s">
        <v>167</v>
      </c>
      <c r="B34" s="182" t="s">
        <v>168</v>
      </c>
      <c r="C34" s="257"/>
      <c r="D34" s="248" t="s">
        <v>169</v>
      </c>
      <c r="E34" s="253"/>
      <c r="F34" s="253">
        <f>_xlfn.XLOOKUP($B$34,$C$35:$C$40,E35:E40,0)</f>
        <v>0</v>
      </c>
      <c r="G34" s="253"/>
      <c r="H34" s="253">
        <f>_xlfn.XLOOKUP($B$34,$C$35:$C$40,G35:G40,0)</f>
        <v>0</v>
      </c>
      <c r="I34" s="253"/>
      <c r="J34" s="253">
        <f>_xlfn.XLOOKUP($B$34,$C$35:$C$40,I35:I40,0)</f>
        <v>0</v>
      </c>
      <c r="K34" s="254" t="str">
        <f>_xlfn.XLOOKUP($B$34,$C$35:$C$40,L35:L40,"Select One")</f>
        <v>Includes 1/4 inch stainless steel compression gas connection on the inlet</v>
      </c>
      <c r="L34" s="285"/>
      <c r="M34" s="286"/>
      <c r="N34" s="257"/>
    </row>
    <row r="35" spans="1:14" ht="28.5" customHeight="1">
      <c r="A35" s="495"/>
      <c r="B35" s="7"/>
      <c r="C35" s="7" t="s">
        <v>168</v>
      </c>
      <c r="D35" s="9" t="s">
        <v>1065</v>
      </c>
      <c r="E35" s="121">
        <v>0</v>
      </c>
      <c r="F35" s="8"/>
      <c r="G35" s="59"/>
      <c r="H35" s="8"/>
      <c r="I35" s="128"/>
      <c r="J35" s="8"/>
      <c r="L35" s="53" t="s">
        <v>170</v>
      </c>
      <c r="M35" s="82"/>
      <c r="N35" s="7" t="s">
        <v>76</v>
      </c>
    </row>
    <row r="36" spans="1:14" ht="28.5" hidden="1" customHeight="1">
      <c r="A36" s="495"/>
      <c r="B36" s="7"/>
      <c r="C36" s="217">
        <v>1</v>
      </c>
      <c r="D36" s="220" t="s">
        <v>172</v>
      </c>
      <c r="E36" s="218">
        <v>0</v>
      </c>
      <c r="F36" s="219"/>
      <c r="G36" s="219"/>
      <c r="H36" s="8"/>
      <c r="I36" s="128"/>
      <c r="J36" s="8"/>
      <c r="L36" s="53" t="s">
        <v>173</v>
      </c>
      <c r="M36" s="82"/>
      <c r="N36" s="7" t="s">
        <v>76</v>
      </c>
    </row>
    <row r="37" spans="1:14" ht="28.5" hidden="1" customHeight="1">
      <c r="A37" s="495"/>
      <c r="B37" s="7"/>
      <c r="C37" s="217">
        <v>2</v>
      </c>
      <c r="D37" s="220" t="s">
        <v>175</v>
      </c>
      <c r="E37" s="218">
        <v>0</v>
      </c>
      <c r="F37" s="219"/>
      <c r="G37" s="219"/>
      <c r="H37" s="8"/>
      <c r="I37" s="128"/>
      <c r="J37" s="8"/>
      <c r="L37" s="53" t="s">
        <v>176</v>
      </c>
      <c r="M37" s="82"/>
      <c r="N37" s="7" t="s">
        <v>76</v>
      </c>
    </row>
    <row r="38" spans="1:14" ht="28.5" hidden="1" customHeight="1">
      <c r="A38" s="495"/>
      <c r="B38" s="7"/>
      <c r="C38" s="7"/>
      <c r="D38" s="9"/>
      <c r="E38" s="121"/>
      <c r="F38" s="8"/>
      <c r="G38" s="59"/>
      <c r="H38" s="8"/>
      <c r="I38" s="128"/>
      <c r="J38" s="8"/>
      <c r="L38" s="53"/>
      <c r="M38" s="82"/>
      <c r="N38" s="7"/>
    </row>
    <row r="39" spans="1:14" ht="28.5" hidden="1" customHeight="1">
      <c r="A39" s="495"/>
      <c r="B39" s="7"/>
      <c r="C39" s="7"/>
      <c r="D39" s="9"/>
      <c r="E39" s="121"/>
      <c r="F39" s="8"/>
      <c r="G39" s="59"/>
      <c r="H39" s="8"/>
      <c r="I39" s="128"/>
      <c r="J39" s="8"/>
      <c r="L39" s="53"/>
      <c r="M39" s="82"/>
      <c r="N39" s="7"/>
    </row>
    <row r="40" spans="1:14" ht="20" hidden="1" customHeight="1">
      <c r="A40" s="495"/>
      <c r="B40" s="7"/>
      <c r="C40" s="7"/>
      <c r="D40" s="7"/>
      <c r="E40" s="121"/>
      <c r="F40" s="8"/>
      <c r="G40" s="59"/>
      <c r="H40" s="8"/>
      <c r="I40" s="128"/>
      <c r="J40" s="8"/>
      <c r="N40" s="7"/>
    </row>
    <row r="41" spans="1:14" ht="33.75" customHeight="1">
      <c r="A41" s="493" t="s">
        <v>177</v>
      </c>
      <c r="B41" s="183" t="s">
        <v>141</v>
      </c>
      <c r="C41" s="257"/>
      <c r="D41" s="248" t="s">
        <v>1021</v>
      </c>
      <c r="E41" s="253"/>
      <c r="F41" s="253">
        <f>_xlfn.XLOOKUP($B$41,$C$42:$C$47,E42:E47,0)</f>
        <v>0</v>
      </c>
      <c r="G41" s="253"/>
      <c r="H41" s="253">
        <f>_xlfn.XLOOKUP($B$41,$C$42:$C$47,G42:G47,0)</f>
        <v>0</v>
      </c>
      <c r="I41" s="253"/>
      <c r="J41" s="253">
        <f>_xlfn.XLOOKUP($B$41,$C$42:$C$47,I42:I47,0)</f>
        <v>0</v>
      </c>
      <c r="K41" s="254" t="str">
        <f>_xlfn.XLOOKUP($B$41,$C$42:$C$47,L42:L47,"Select One")</f>
        <v>Select One</v>
      </c>
      <c r="L41" s="285"/>
      <c r="M41" s="286"/>
      <c r="N41" s="257"/>
    </row>
    <row r="42" spans="1:14" ht="20" customHeight="1">
      <c r="A42" s="493"/>
      <c r="B42" s="7"/>
      <c r="C42" s="7" t="s">
        <v>168</v>
      </c>
      <c r="D42" s="7" t="s">
        <v>179</v>
      </c>
      <c r="E42" s="121">
        <f>_xlfn.XLOOKUP($C42,'Configurator Options'!$B$16:$B$25,'Configurator Options'!$C$16:$C$25,0)</f>
        <v>0</v>
      </c>
      <c r="F42" s="8"/>
      <c r="G42" s="59">
        <f>_xlfn.XLOOKUP($C42,'Configurator Options'!$B$16:$B$25,'Configurator Options'!$D$16:$D$25,0)</f>
        <v>0</v>
      </c>
      <c r="H42" s="8"/>
      <c r="I42" s="128">
        <f>_xlfn.XLOOKUP($C42,'Configurator Options'!$B$16:$B$25,'Configurator Options'!$E$16:$E$25,0)</f>
        <v>0</v>
      </c>
      <c r="J42" s="8"/>
      <c r="L42" s="108" t="s">
        <v>180</v>
      </c>
      <c r="M42" s="82"/>
      <c r="N42" s="7" t="s">
        <v>76</v>
      </c>
    </row>
    <row r="43" spans="1:14" ht="26.25" customHeight="1">
      <c r="A43" s="493"/>
      <c r="B43" s="7"/>
      <c r="C43" s="7" t="s">
        <v>124</v>
      </c>
      <c r="D43" s="9" t="s">
        <v>1045</v>
      </c>
      <c r="E43" s="121">
        <f>_xlfn.XLOOKUP($C43,'Configurator Options'!$B$16:$B$25,'Configurator Options'!$C$16:$C$25,0)</f>
        <v>571.30999999999995</v>
      </c>
      <c r="F43" s="8"/>
      <c r="G43" s="59">
        <f>_xlfn.XLOOKUP($C43,'Configurator Options'!$B$16:$B$25,'Configurator Options'!$D$16:$D$25,0)</f>
        <v>525</v>
      </c>
      <c r="H43" s="8"/>
      <c r="I43" s="128">
        <f>_xlfn.XLOOKUP($C43,'Configurator Options'!$B$16:$B$25,'Configurator Options'!$E$16:$E$25,0)</f>
        <v>571.30999999999995</v>
      </c>
      <c r="J43" s="8"/>
      <c r="L43" s="49" t="s">
        <v>182</v>
      </c>
      <c r="M43" s="82"/>
      <c r="N43" s="7" t="s">
        <v>76</v>
      </c>
    </row>
    <row r="44" spans="1:14" ht="28.5" customHeight="1">
      <c r="A44" s="493"/>
      <c r="B44" s="7"/>
      <c r="C44" s="7" t="s">
        <v>134</v>
      </c>
      <c r="D44" s="9" t="s">
        <v>1046</v>
      </c>
      <c r="E44" s="121">
        <f>_xlfn.XLOOKUP($C44,'Configurator Options'!$B$16:$B$25,'Configurator Options'!$C$16:$C$25,0)</f>
        <v>495.22</v>
      </c>
      <c r="F44" s="8"/>
      <c r="G44" s="59">
        <f>_xlfn.XLOOKUP($C44,'Configurator Options'!$B$16:$B$25,'Configurator Options'!$D$16:$D$25,0)</f>
        <v>450</v>
      </c>
      <c r="H44" s="8"/>
      <c r="I44" s="128">
        <f>_xlfn.XLOOKUP($C44,'Configurator Options'!$B$16:$B$25,'Configurator Options'!$E$16:$E$25,0)</f>
        <v>495.22</v>
      </c>
      <c r="J44" s="8"/>
      <c r="L44" s="49" t="s">
        <v>184</v>
      </c>
      <c r="M44" s="82"/>
      <c r="N44" s="7" t="s">
        <v>76</v>
      </c>
    </row>
    <row r="45" spans="1:14" ht="30.75" hidden="1" customHeight="1">
      <c r="A45" s="493"/>
      <c r="B45" s="7"/>
      <c r="C45" s="217" t="s">
        <v>131</v>
      </c>
      <c r="D45" s="220" t="s">
        <v>185</v>
      </c>
      <c r="E45" s="218">
        <f>_xlfn.XLOOKUP($C45,'Configurator Options'!$B$16:$B$25,'Configurator Options'!$C$16:$C$25,0)</f>
        <v>950.52</v>
      </c>
      <c r="F45" s="219"/>
      <c r="G45" s="219">
        <f>_xlfn.XLOOKUP($C45,'Configurator Options'!$B$16:$B$25,'Configurator Options'!$D$16:$D$25,0)</f>
        <v>950</v>
      </c>
      <c r="H45" s="8"/>
      <c r="I45" s="128">
        <f>_xlfn.XLOOKUP($C45,'Configurator Options'!$B$16:$B$25,'Configurator Options'!$E$16:$E$25,0)</f>
        <v>950.52</v>
      </c>
      <c r="J45" s="8"/>
      <c r="L45" s="49" t="s">
        <v>186</v>
      </c>
      <c r="M45" s="82" t="str">
        <f>IF(B41="B",N45,"")</f>
        <v/>
      </c>
      <c r="N45" s="7">
        <v>6</v>
      </c>
    </row>
    <row r="46" spans="1:14" ht="30.75" hidden="1" customHeight="1">
      <c r="A46" s="493"/>
      <c r="B46" s="7"/>
      <c r="C46" s="7"/>
      <c r="D46" s="9"/>
      <c r="E46" s="121">
        <f>_xlfn.XLOOKUP($C46,'Configurator Options'!$B$16:$B$25,'Configurator Options'!$C$16:$C$25,0)</f>
        <v>0</v>
      </c>
      <c r="F46" s="8"/>
      <c r="G46" s="59">
        <f>_xlfn.XLOOKUP($C46,'Configurator Options'!$B$16:$B$25,'Configurator Options'!$D$16:$D$25,0)</f>
        <v>0</v>
      </c>
      <c r="H46" s="8"/>
      <c r="I46" s="128">
        <f>_xlfn.XLOOKUP($C46,'Configurator Options'!$B$16:$B$25,'Configurator Options'!$E$16:$E$25,0)</f>
        <v>0</v>
      </c>
      <c r="J46" s="8"/>
      <c r="L46" s="49"/>
      <c r="M46" s="82"/>
      <c r="N46" s="7"/>
    </row>
    <row r="47" spans="1:14" ht="30.75" hidden="1" customHeight="1">
      <c r="A47" s="493"/>
      <c r="B47" s="7"/>
      <c r="C47" s="7"/>
      <c r="D47" s="9"/>
      <c r="E47" s="121">
        <f>_xlfn.XLOOKUP($C47,'Configurator Options'!$B$16:$B$25,'Configurator Options'!$C$16:$C$25,0)</f>
        <v>0</v>
      </c>
      <c r="F47" s="8"/>
      <c r="G47" s="59">
        <f>_xlfn.XLOOKUP($C47,'Configurator Options'!$B$16:$B$25,'Configurator Options'!$D$16:$D$25,0)</f>
        <v>0</v>
      </c>
      <c r="H47" s="8"/>
      <c r="I47" s="128">
        <f>_xlfn.XLOOKUP($C47,'Configurator Options'!$B$16:$B$25,'Configurator Options'!$E$16:$E$25,0)</f>
        <v>0</v>
      </c>
      <c r="J47" s="8"/>
      <c r="L47" s="49"/>
      <c r="M47" s="82"/>
      <c r="N47" s="7"/>
    </row>
    <row r="48" spans="1:14" ht="42" customHeight="1">
      <c r="A48" s="493" t="s">
        <v>1001</v>
      </c>
      <c r="B48" s="183" t="s">
        <v>141</v>
      </c>
      <c r="C48" s="257"/>
      <c r="D48" s="248" t="s">
        <v>1047</v>
      </c>
      <c r="E48" s="253"/>
      <c r="F48" s="253">
        <f>_xlfn.XLOOKUP($B$48,$C$49:$C$59,E49:E59,0)</f>
        <v>0</v>
      </c>
      <c r="G48" s="253"/>
      <c r="H48" s="253">
        <f>_xlfn.XLOOKUP($B$48,$C$49:$C$59,G49:G59,0)</f>
        <v>0</v>
      </c>
      <c r="I48" s="253"/>
      <c r="J48" s="253">
        <f>_xlfn.XLOOKUP($B$48,$C$49:$C$59,I49:I59,0)</f>
        <v>0</v>
      </c>
      <c r="K48" s="254" t="str">
        <f>_xlfn.XLOOKUP($B$48,$C$49:$C$59,L49:L59,"Select One")</f>
        <v>Select One</v>
      </c>
      <c r="L48" s="285"/>
      <c r="M48" s="286"/>
      <c r="N48" s="257"/>
    </row>
    <row r="49" spans="1:23" ht="20" hidden="1" customHeight="1">
      <c r="A49" s="493"/>
      <c r="B49" s="7"/>
      <c r="C49" s="217" t="s">
        <v>168</v>
      </c>
      <c r="D49" s="217" t="s">
        <v>179</v>
      </c>
      <c r="E49" s="218">
        <f>_xlfn.XLOOKUP($C49,'Configurator Options'!$B$26:$B$35,'Configurator Options'!$C$26:$C$35,0)</f>
        <v>0</v>
      </c>
      <c r="F49" s="219"/>
      <c r="G49" s="219">
        <f>_xlfn.XLOOKUP($C49,'Configurator Options'!$B$26:$B$35,'Configurator Options'!$D$26:$D$35,0)</f>
        <v>0</v>
      </c>
      <c r="H49" s="8"/>
      <c r="I49" s="128">
        <f>_xlfn.XLOOKUP($C49,'Configurator Options'!$B$26:$B$35,'Configurator Options'!$E$26:$E$35,0)</f>
        <v>0</v>
      </c>
      <c r="J49" s="8"/>
      <c r="L49" s="109" t="s">
        <v>180</v>
      </c>
      <c r="M49" s="82"/>
      <c r="N49" s="7" t="s">
        <v>76</v>
      </c>
    </row>
    <row r="50" spans="1:23" ht="27" hidden="1" customHeight="1">
      <c r="A50" s="493"/>
      <c r="B50" s="7"/>
      <c r="C50" s="217" t="s">
        <v>189</v>
      </c>
      <c r="D50" s="220" t="s">
        <v>190</v>
      </c>
      <c r="E50" s="218">
        <f>_xlfn.XLOOKUP($C50,'Configurator Options'!$B$26:$B$35,'Configurator Options'!$C$26:$C$35,0)</f>
        <v>752.18</v>
      </c>
      <c r="F50" s="219"/>
      <c r="G50" s="219">
        <f>_xlfn.XLOOKUP($C50,'Configurator Options'!$B$26:$B$35,'Configurator Options'!$D$26:$D$35,0)</f>
        <v>752</v>
      </c>
      <c r="H50" s="8"/>
      <c r="I50" s="128">
        <f>_xlfn.XLOOKUP($C50,'Configurator Options'!$B$26:$B$35,'Configurator Options'!$E$26:$E$35,0)</f>
        <v>0</v>
      </c>
      <c r="J50" s="8"/>
      <c r="L50" s="49" t="s">
        <v>191</v>
      </c>
      <c r="M50" s="82"/>
      <c r="N50" s="7" t="s">
        <v>76</v>
      </c>
    </row>
    <row r="51" spans="1:23" ht="27" hidden="1" customHeight="1">
      <c r="A51" s="493"/>
      <c r="B51" s="7"/>
      <c r="C51" s="217" t="s">
        <v>192</v>
      </c>
      <c r="D51" s="220" t="s">
        <v>193</v>
      </c>
      <c r="E51" s="218">
        <f>_xlfn.XLOOKUP($C51,'Configurator Options'!$B$26:$B$35,'Configurator Options'!$C$26:$C$35,0)</f>
        <v>1092.72</v>
      </c>
      <c r="F51" s="219"/>
      <c r="G51" s="219">
        <f>_xlfn.XLOOKUP($C51,'Configurator Options'!$B$26:$B$35,'Configurator Options'!$D$26:$D$35,0)</f>
        <v>1093</v>
      </c>
      <c r="H51" s="8"/>
      <c r="I51" s="128">
        <f>_xlfn.XLOOKUP($C51,'Configurator Options'!$B$26:$B$35,'Configurator Options'!$E$26:$E$35,0)</f>
        <v>0</v>
      </c>
      <c r="J51" s="8"/>
      <c r="L51" s="49" t="s">
        <v>194</v>
      </c>
      <c r="M51" s="82"/>
      <c r="N51" s="7" t="s">
        <v>76</v>
      </c>
    </row>
    <row r="52" spans="1:23" ht="27" hidden="1" customHeight="1">
      <c r="A52" s="493"/>
      <c r="B52" s="7"/>
      <c r="C52" s="217" t="s">
        <v>124</v>
      </c>
      <c r="D52" s="220" t="s">
        <v>195</v>
      </c>
      <c r="E52" s="218">
        <f>_xlfn.XLOOKUP($C52,'Configurator Options'!$B$26:$B$35,'Configurator Options'!$C$26:$C$35,0)</f>
        <v>1496.88</v>
      </c>
      <c r="F52" s="219"/>
      <c r="G52" s="219">
        <f>_xlfn.XLOOKUP($C52,'Configurator Options'!$B$26:$B$35,'Configurator Options'!$D$26:$D$35,0)</f>
        <v>1497</v>
      </c>
      <c r="H52" s="8"/>
      <c r="I52" s="128">
        <f>_xlfn.XLOOKUP($C52,'Configurator Options'!$B$26:$B$35,'Configurator Options'!$E$26:$E$35,0)</f>
        <v>0</v>
      </c>
      <c r="J52" s="8"/>
      <c r="L52" s="49" t="s">
        <v>196</v>
      </c>
      <c r="M52" s="82"/>
      <c r="N52" s="7" t="s">
        <v>76</v>
      </c>
    </row>
    <row r="53" spans="1:23" ht="27" hidden="1" customHeight="1">
      <c r="A53" s="493"/>
      <c r="B53" s="7"/>
      <c r="C53" s="217" t="s">
        <v>197</v>
      </c>
      <c r="D53" s="217" t="s">
        <v>198</v>
      </c>
      <c r="E53" s="218">
        <f>_xlfn.XLOOKUP($C53,'Configurator Options'!$B$26:$B$35,'Configurator Options'!$C$26:$C$35,0)</f>
        <v>301.87</v>
      </c>
      <c r="F53" s="219"/>
      <c r="G53" s="219">
        <f>_xlfn.XLOOKUP($C53,'Configurator Options'!$B$26:$B$35,'Configurator Options'!$D$26:$D$35,0)</f>
        <v>302</v>
      </c>
      <c r="H53" s="8"/>
      <c r="I53" s="128">
        <f>_xlfn.XLOOKUP($C53,'Configurator Options'!$B$26:$B$35,'Configurator Options'!$E$26:$E$35,0)</f>
        <v>0</v>
      </c>
      <c r="J53" s="8"/>
      <c r="L53" s="49" t="s">
        <v>199</v>
      </c>
      <c r="M53" s="82"/>
      <c r="N53" s="7" t="s">
        <v>76</v>
      </c>
    </row>
    <row r="54" spans="1:23" ht="87" customHeight="1">
      <c r="A54" s="493"/>
      <c r="B54" s="7"/>
      <c r="C54" s="7" t="s">
        <v>993</v>
      </c>
      <c r="D54" s="9" t="s">
        <v>1355</v>
      </c>
      <c r="E54" s="121"/>
      <c r="F54" s="8"/>
      <c r="G54" s="59"/>
      <c r="H54" s="8"/>
      <c r="I54" s="128"/>
      <c r="J54" s="8"/>
      <c r="L54" s="49" t="s">
        <v>1009</v>
      </c>
      <c r="M54" s="82"/>
      <c r="N54" s="7"/>
      <c r="P54" s="147"/>
    </row>
    <row r="55" spans="1:23" ht="27" hidden="1" customHeight="1">
      <c r="A55" s="493"/>
      <c r="B55" s="7"/>
      <c r="C55" s="216" t="s">
        <v>994</v>
      </c>
      <c r="D55" s="220" t="s">
        <v>1067</v>
      </c>
      <c r="E55" s="218">
        <f>_xlfn.XLOOKUP($C55,'Configurator Options'!$B$2:$B$144,'Configurator Options'!$C$2:$C$144,0)</f>
        <v>263.2</v>
      </c>
      <c r="F55" s="219"/>
      <c r="G55" s="219">
        <f>_xlfn.XLOOKUP($C55,'Configurator Options'!$B$2:$B$144,'Configurator Options'!$D$2:$D$144,0)</f>
        <v>263</v>
      </c>
      <c r="H55" s="8"/>
      <c r="I55" s="128"/>
      <c r="J55" s="8"/>
      <c r="L55" s="49" t="s">
        <v>1010</v>
      </c>
      <c r="M55" s="82"/>
      <c r="N55" s="7"/>
      <c r="P55" s="347" t="s">
        <v>1094</v>
      </c>
      <c r="Q55" s="349"/>
      <c r="R55" s="345"/>
      <c r="S55" s="345"/>
      <c r="T55" s="345"/>
      <c r="U55" s="345"/>
      <c r="V55" s="500" t="s">
        <v>1097</v>
      </c>
      <c r="W55" s="500"/>
    </row>
    <row r="56" spans="1:23" ht="27" hidden="1" customHeight="1">
      <c r="A56" s="493"/>
      <c r="B56" s="7"/>
      <c r="C56" s="216" t="s">
        <v>995</v>
      </c>
      <c r="D56" s="220" t="s">
        <v>1068</v>
      </c>
      <c r="E56" s="218">
        <f>_xlfn.XLOOKUP($C56,'Configurator Options'!$B$2:$B$144,'Configurator Options'!$C$2:$C$144,0)</f>
        <v>289.39999999999998</v>
      </c>
      <c r="F56" s="219"/>
      <c r="G56" s="219">
        <f>_xlfn.XLOOKUP($C56,'Configurator Options'!$B$2:$B$144,'Configurator Options'!$D$2:$D$144,0)</f>
        <v>289</v>
      </c>
      <c r="H56" s="8"/>
      <c r="I56" s="128"/>
      <c r="J56" s="8"/>
      <c r="L56" s="49" t="s">
        <v>1012</v>
      </c>
      <c r="M56" s="82"/>
      <c r="N56" s="7"/>
      <c r="P56" s="347" t="s">
        <v>1094</v>
      </c>
      <c r="Q56" s="349"/>
      <c r="R56" s="345"/>
      <c r="S56" s="345"/>
      <c r="T56" s="345"/>
      <c r="U56" s="345"/>
      <c r="V56" s="500"/>
      <c r="W56" s="500"/>
    </row>
    <row r="57" spans="1:23" ht="58" customHeight="1">
      <c r="A57" s="493"/>
      <c r="B57" s="7"/>
      <c r="C57" s="163" t="s">
        <v>996</v>
      </c>
      <c r="D57" s="9" t="s">
        <v>1356</v>
      </c>
      <c r="E57" s="121">
        <f>_xlfn.XLOOKUP($C57,'Configurator Options'!$B$2:$B$144,'Configurator Options'!$C$2:$C$144,0)</f>
        <v>1015.3799999999999</v>
      </c>
      <c r="F57" s="8"/>
      <c r="G57" s="59">
        <f>_xlfn.XLOOKUP($C57,'Configurator Options'!$B$2:$B$144,'Configurator Options'!$D$2:$D$144,0)</f>
        <v>1015</v>
      </c>
      <c r="H57" s="8"/>
      <c r="I57" s="128"/>
      <c r="J57" s="8"/>
      <c r="L57" s="49" t="s">
        <v>1004</v>
      </c>
      <c r="M57" s="82"/>
      <c r="N57" s="7"/>
      <c r="P57" s="147"/>
      <c r="R57" s="303"/>
    </row>
    <row r="58" spans="1:23" ht="53" customHeight="1">
      <c r="A58" s="493"/>
      <c r="B58" s="7"/>
      <c r="C58" s="163" t="s">
        <v>997</v>
      </c>
      <c r="D58" s="9" t="str" cm="1">
        <f t="array" ref="D58">_xlfn.IFS(B19="A", "SELECT - 24VDC (PMP-24) with barbed fittings- Use for 24VDC input ", B19="C", "DO NOT SELECT - 24VDC (PMP-24) with barbed fittings- Use for 24VDC input", B19="Select One", "For pump options, Input Power Options must first be selected - For Applications with sample pressure at Atmospheric pressure down to -1.7 psig")</f>
        <v>For pump options, Input Power Options must first be selected - For Applications with sample pressure at Atmospheric pressure down to -1.7 psig</v>
      </c>
      <c r="E58" s="121">
        <f>_xlfn.XLOOKUP($C58,'Configurator Options'!$B$2:$B$144,'Configurator Options'!$C$2:$C$144,0)</f>
        <v>931.81</v>
      </c>
      <c r="F58" s="8"/>
      <c r="G58" s="59">
        <f>_xlfn.XLOOKUP($C58,'Configurator Options'!$B$2:$B$144,'Configurator Options'!$D$2:$D$144,0)</f>
        <v>889</v>
      </c>
      <c r="H58" s="8"/>
      <c r="I58" s="128"/>
      <c r="J58" s="8"/>
      <c r="L58" s="49" t="s">
        <v>1013</v>
      </c>
      <c r="M58" s="82"/>
      <c r="N58" s="7"/>
      <c r="P58" s="147"/>
    </row>
    <row r="59" spans="1:23" ht="55" customHeight="1">
      <c r="A59" s="493"/>
      <c r="B59" s="7"/>
      <c r="C59" s="163" t="s">
        <v>1011</v>
      </c>
      <c r="D59" s="9" t="str" cm="1">
        <f t="array" ref="D59">_xlfn.IFS(B19="C", "SELECT - 115VAC (PMP-115) with barbed fittings- Use for 24VAC input ", B19="A", "DO NOT SELECT - 115VAC (PMP-115) with barbed fittings- Use for 115VAC input", B19="Select One", "For pump options, Input Power Options must first be selected - For Applications with sample pressure at Atmospheric pressure down to -1.7 psig")</f>
        <v>For pump options, Input Power Options must first be selected - For Applications with sample pressure at Atmospheric pressure down to -1.7 psig</v>
      </c>
      <c r="E59" s="121">
        <f>_xlfn.XLOOKUP($C59,'Configurator Options'!$B$2:$B$144,'Configurator Options'!$C$2:$C$144,0)</f>
        <v>931.81</v>
      </c>
      <c r="F59" s="8"/>
      <c r="G59" s="59">
        <f>_xlfn.XLOOKUP($C59,'Configurator Options'!$B$2:$B$144,'Configurator Options'!$D$2:$D$144,0)</f>
        <v>889</v>
      </c>
      <c r="H59" s="8"/>
      <c r="I59" s="128">
        <f>_xlfn.XLOOKUP($C59,'Configurator Options'!$B$26:$B$35,'Configurator Options'!$E$26:$E$35,0)</f>
        <v>0</v>
      </c>
      <c r="J59" s="8"/>
      <c r="L59" s="49" t="s">
        <v>1014</v>
      </c>
      <c r="M59" s="82"/>
      <c r="N59" s="7"/>
      <c r="P59" s="147"/>
    </row>
    <row r="60" spans="1:23" ht="37.5" hidden="1" customHeight="1">
      <c r="A60" s="493"/>
      <c r="B60" s="183" t="s">
        <v>168</v>
      </c>
      <c r="C60" s="257"/>
      <c r="D60" s="248" t="s">
        <v>984</v>
      </c>
      <c r="E60" s="253"/>
      <c r="F60" s="253">
        <f>_xlfn.XLOOKUP($B$60,$C$61:$C$66,E61:E66,0)</f>
        <v>0</v>
      </c>
      <c r="G60" s="253"/>
      <c r="H60" s="253">
        <f>_xlfn.XLOOKUP($B$60,$C$61:$C$66,G61:G66,0)</f>
        <v>0</v>
      </c>
      <c r="I60" s="253"/>
      <c r="J60" s="253" t="str">
        <f>_xlfn.XLOOKUP($B$60,$C$61:$C$66,I61:I66,0)</f>
        <v>$</v>
      </c>
      <c r="K60" s="254" t="str">
        <f>_xlfn.XLOOKUP($B$60,$C$61:$C$66,L61:L66,"Select One")</f>
        <v xml:space="preserve">, 1/4 inch compression fitting on sample outlet. </v>
      </c>
      <c r="L60" s="285"/>
      <c r="M60" s="286"/>
      <c r="N60" s="257"/>
    </row>
    <row r="61" spans="1:23" ht="20" hidden="1" customHeight="1">
      <c r="A61" s="493"/>
      <c r="B61" s="7"/>
      <c r="C61" s="7" t="s">
        <v>168</v>
      </c>
      <c r="D61" s="7" t="s">
        <v>179</v>
      </c>
      <c r="E61" s="121">
        <f>_xlfn.XLOOKUP($C61,'Configurator Options'!$B$38:$B$47,'Configurator Options'!$C$38:$C$47,0)</f>
        <v>0</v>
      </c>
      <c r="F61" s="8"/>
      <c r="G61" s="59">
        <f>_xlfn.XLOOKUP($C61,'Configurator Options'!$B$38:$B$47,'Configurator Options'!$D$38:$D$47,0)</f>
        <v>0</v>
      </c>
      <c r="H61" s="8"/>
      <c r="I61" s="128" t="str">
        <f>_xlfn.XLOOKUP($C61,'Configurator Options'!$B$38:$B$47,'Configurator Options'!$E$38:$E$47,0)</f>
        <v>$</v>
      </c>
      <c r="J61" s="8"/>
      <c r="L61" s="49" t="str">
        <f>IF(B68="X", ", 1/4 inch compression fitting on sample outlet. ","")</f>
        <v xml:space="preserve">, 1/4 inch compression fitting on sample outlet. </v>
      </c>
      <c r="M61" s="82"/>
      <c r="N61" s="7" t="s">
        <v>76</v>
      </c>
    </row>
    <row r="62" spans="1:23" ht="30" hidden="1" customHeight="1">
      <c r="A62" s="493"/>
      <c r="B62" s="7"/>
      <c r="C62" s="7" t="s">
        <v>192</v>
      </c>
      <c r="D62" s="9" t="s">
        <v>202</v>
      </c>
      <c r="E62" s="121">
        <f>_xlfn.XLOOKUP($C62,'Configurator Options'!$B$38:$B$47,'Configurator Options'!$C$38:$C$47,0)</f>
        <v>263.2</v>
      </c>
      <c r="F62" s="8"/>
      <c r="G62" s="59">
        <f>_xlfn.XLOOKUP($C62,'Configurator Options'!$B$38:$B$47,'Configurator Options'!$D$38:$D$47,0)</f>
        <v>263</v>
      </c>
      <c r="H62" s="8"/>
      <c r="I62" s="128">
        <f>_xlfn.XLOOKUP($C62,'Configurator Options'!$B$38:$B$47,'Configurator Options'!$E$38:$E$47,0)</f>
        <v>0</v>
      </c>
      <c r="J62" s="8"/>
      <c r="L62" s="49" t="s">
        <v>203</v>
      </c>
      <c r="M62" s="82"/>
      <c r="N62" s="7" t="s">
        <v>76</v>
      </c>
    </row>
    <row r="63" spans="1:23" ht="30" hidden="1" customHeight="1">
      <c r="A63" s="493"/>
      <c r="B63" s="7"/>
      <c r="C63" s="7" t="s">
        <v>204</v>
      </c>
      <c r="D63" s="9" t="s">
        <v>205</v>
      </c>
      <c r="E63" s="121">
        <f>_xlfn.XLOOKUP($C63,'Configurator Options'!$B$38:$B$47,'Configurator Options'!$C$38:$C$47,0)</f>
        <v>289.39999999999998</v>
      </c>
      <c r="F63" s="8"/>
      <c r="G63" s="59">
        <f>_xlfn.XLOOKUP($C63,'Configurator Options'!$B$38:$B$47,'Configurator Options'!$D$38:$D$47,0)</f>
        <v>289</v>
      </c>
      <c r="H63" s="8"/>
      <c r="I63" s="128">
        <f>_xlfn.XLOOKUP($C63,'Configurator Options'!$B$38:$B$47,'Configurator Options'!$E$38:$E$47,0)</f>
        <v>0</v>
      </c>
      <c r="J63" s="8"/>
      <c r="L63" s="49" t="s">
        <v>206</v>
      </c>
      <c r="M63" s="82"/>
      <c r="N63" s="7"/>
    </row>
    <row r="64" spans="1:23" ht="30" hidden="1" customHeight="1">
      <c r="A64" s="493"/>
      <c r="B64" s="7"/>
      <c r="C64" s="7"/>
      <c r="D64" s="9"/>
      <c r="E64" s="121">
        <f>_xlfn.XLOOKUP($C64,'Configurator Options'!$B$38:$B$47,'Configurator Options'!$C$38:$C$47,0)</f>
        <v>0</v>
      </c>
      <c r="F64" s="8"/>
      <c r="G64" s="59">
        <f>_xlfn.XLOOKUP($C64,'Configurator Options'!$B$38:$B$47,'Configurator Options'!$D$38:$D$47,0)</f>
        <v>0</v>
      </c>
      <c r="H64" s="8"/>
      <c r="I64" s="128">
        <f>_xlfn.XLOOKUP($C64,'Configurator Options'!$B$38:$B$47,'Configurator Options'!$E$38:$E$47,0)</f>
        <v>0</v>
      </c>
      <c r="J64" s="8"/>
      <c r="L64" s="49"/>
      <c r="M64" s="82"/>
      <c r="N64" s="7"/>
    </row>
    <row r="65" spans="1:14" ht="30" hidden="1" customHeight="1">
      <c r="A65" s="493"/>
      <c r="B65" s="7"/>
      <c r="C65" s="7"/>
      <c r="D65" s="9"/>
      <c r="E65" s="121">
        <f>_xlfn.XLOOKUP($C65,'Configurator Options'!$B$38:$B$47,'Configurator Options'!$C$38:$C$47,0)</f>
        <v>0</v>
      </c>
      <c r="F65" s="8"/>
      <c r="G65" s="59">
        <f>_xlfn.XLOOKUP($C65,'Configurator Options'!$B$38:$B$47,'Configurator Options'!$D$38:$D$47,0)</f>
        <v>0</v>
      </c>
      <c r="H65" s="8"/>
      <c r="I65" s="128">
        <f>_xlfn.XLOOKUP($C65,'Configurator Options'!$B$38:$B$47,'Configurator Options'!$E$38:$E$47,0)</f>
        <v>0</v>
      </c>
      <c r="J65" s="8"/>
      <c r="L65" s="49"/>
      <c r="M65" s="82"/>
      <c r="N65" s="7"/>
    </row>
    <row r="66" spans="1:14" ht="30" hidden="1" customHeight="1">
      <c r="A66" s="493"/>
      <c r="B66" s="7"/>
      <c r="C66" s="7"/>
      <c r="D66" s="9"/>
      <c r="E66" s="121">
        <f>_xlfn.XLOOKUP($C66,'Configurator Options'!$B$38:$B$47,'Configurator Options'!$C$38:$C$47,0)</f>
        <v>0</v>
      </c>
      <c r="F66" s="8"/>
      <c r="G66" s="59">
        <f>_xlfn.XLOOKUP($C66,'Configurator Options'!$B$38:$B$47,'Configurator Options'!$D$38:$D$47,0)</f>
        <v>0</v>
      </c>
      <c r="H66" s="8"/>
      <c r="I66" s="128">
        <f>_xlfn.XLOOKUP($C66,'Configurator Options'!$B$38:$B$47,'Configurator Options'!$E$38:$E$47,0)</f>
        <v>0</v>
      </c>
      <c r="J66" s="8"/>
      <c r="L66" s="49"/>
      <c r="M66" s="82"/>
      <c r="N66" s="7"/>
    </row>
    <row r="67" spans="1:14" ht="30" customHeight="1">
      <c r="A67" s="493"/>
      <c r="B67" s="7"/>
      <c r="C67" s="7"/>
      <c r="D67" s="302" t="s">
        <v>1002</v>
      </c>
      <c r="E67" s="121"/>
      <c r="F67" s="8"/>
      <c r="G67" s="59"/>
      <c r="H67" s="8"/>
      <c r="I67" s="128"/>
      <c r="J67" s="8"/>
      <c r="L67" s="49"/>
      <c r="M67" s="82"/>
      <c r="N67" s="7"/>
    </row>
    <row r="68" spans="1:14" ht="36" hidden="1" customHeight="1">
      <c r="A68" s="493" t="s">
        <v>207</v>
      </c>
      <c r="B68" s="183" t="s">
        <v>168</v>
      </c>
      <c r="C68" s="257"/>
      <c r="D68" s="248" t="s">
        <v>985</v>
      </c>
      <c r="E68" s="253"/>
      <c r="F68" s="253">
        <f>_xlfn.XLOOKUP($B$68,$C$69:$C$74,E69:E74,0)</f>
        <v>0</v>
      </c>
      <c r="G68" s="253"/>
      <c r="H68" s="253">
        <f>_xlfn.XLOOKUP($B$68,$C$69:$C$74,G69:G74,0)</f>
        <v>0</v>
      </c>
      <c r="I68" s="253"/>
      <c r="J68" s="253">
        <f>_xlfn.XLOOKUP($B$68,$C$69:$C$74,I69:I74,0)</f>
        <v>0</v>
      </c>
      <c r="K68" s="254" t="str">
        <f>_xlfn.XLOOKUP($B$68,$C$69:$C$74,L69:L74,"Select One")</f>
        <v/>
      </c>
      <c r="L68" s="285"/>
      <c r="M68" s="286"/>
      <c r="N68" s="257"/>
    </row>
    <row r="69" spans="1:14" ht="20" hidden="1" customHeight="1">
      <c r="A69" s="493"/>
      <c r="B69" s="7"/>
      <c r="C69" s="217" t="s">
        <v>168</v>
      </c>
      <c r="D69" s="220" t="s">
        <v>179</v>
      </c>
      <c r="E69" s="218">
        <f>_xlfn.XLOOKUP($C69,'Configurator Options'!$B$48:$B$57,'Configurator Options'!$C$48:$C$57,0)</f>
        <v>0</v>
      </c>
      <c r="F69" s="219"/>
      <c r="G69" s="219">
        <f>_xlfn.XLOOKUP($C69,'Configurator Options'!$B$48:$B$57,'Configurator Options'!$D$48:$D$57,0)</f>
        <v>0</v>
      </c>
      <c r="H69" s="8"/>
      <c r="I69" s="128">
        <f>_xlfn.XLOOKUP($C69,'Configurator Options'!$B$48:$B$57,'Configurator Options'!$E$48:$E$57,0)</f>
        <v>0</v>
      </c>
      <c r="J69" s="8"/>
      <c r="L69" s="110" t="s">
        <v>180</v>
      </c>
      <c r="N69" s="7" t="s">
        <v>76</v>
      </c>
    </row>
    <row r="70" spans="1:14" ht="20" hidden="1" customHeight="1">
      <c r="A70" s="493"/>
      <c r="B70" s="7"/>
      <c r="C70" s="217" t="s">
        <v>128</v>
      </c>
      <c r="D70" s="220" t="str">
        <f>IF(B19="A","SELECT - 24VDC (PMP-24) with barbed fittings- Use for 24VDC input ", "DO NOT SELECT - 24VDC (PMP-24) with barbed fittings- Use for 24VDC input")</f>
        <v>DO NOT SELECT - 24VDC (PMP-24) with barbed fittings- Use for 24VDC input</v>
      </c>
      <c r="E70" s="218">
        <f>_xlfn.XLOOKUP($C70,'Configurator Options'!$B$48:$B$57,'Configurator Options'!$C$48:$C$57,0)</f>
        <v>642.41</v>
      </c>
      <c r="F70" s="219"/>
      <c r="G70" s="219">
        <f>_xlfn.XLOOKUP($C70,'Configurator Options'!$B$48:$B$57,'Configurator Options'!$D$48:$D$57,0)</f>
        <v>600</v>
      </c>
      <c r="H70" s="8"/>
      <c r="I70" s="128">
        <f>_xlfn.XLOOKUP($C70,'Configurator Options'!$B$48:$B$57,'Configurator Options'!$E$48:$E$57,0)</f>
        <v>0</v>
      </c>
      <c r="J70" s="8"/>
      <c r="L70" s="10" t="s">
        <v>362</v>
      </c>
      <c r="N70" s="7" t="s">
        <v>76</v>
      </c>
    </row>
    <row r="71" spans="1:14" ht="20" hidden="1" customHeight="1">
      <c r="A71" s="493"/>
      <c r="B71" s="7"/>
      <c r="C71" s="217" t="s">
        <v>134</v>
      </c>
      <c r="D71" s="220" t="str">
        <f>IF(B19="C","SELECT - 115VAC (PMP-115) with barbed fittings- Use for 115VAC input", "DO NOT SELECT - 115VAC (PMP-115) with barbed fittings- Use for 115VAC input")</f>
        <v>DO NOT SELECT - 115VAC (PMP-115) with barbed fittings- Use for 115VAC input</v>
      </c>
      <c r="E71" s="218">
        <f>_xlfn.XLOOKUP($C71,'Configurator Options'!$B$48:$B$57,'Configurator Options'!$C$48:$C$57,0)</f>
        <v>642.41</v>
      </c>
      <c r="F71" s="219"/>
      <c r="G71" s="219">
        <f>_xlfn.XLOOKUP($C71,'Configurator Options'!$B$48:$B$57,'Configurator Options'!$D$48:$D$57,0)</f>
        <v>600</v>
      </c>
      <c r="H71" s="8"/>
      <c r="I71" s="128">
        <f>_xlfn.XLOOKUP($C71,'Configurator Options'!$B$48:$B$57,'Configurator Options'!$E$48:$E$57,0)</f>
        <v>0</v>
      </c>
      <c r="J71" s="8"/>
      <c r="L71" s="10" t="s">
        <v>363</v>
      </c>
      <c r="N71" s="7" t="s">
        <v>76</v>
      </c>
    </row>
    <row r="72" spans="1:14" ht="20" hidden="1" customHeight="1">
      <c r="A72" s="493"/>
      <c r="B72" s="7"/>
      <c r="C72" s="217" t="s">
        <v>137</v>
      </c>
      <c r="D72" s="220" t="str">
        <f>IF(B19="D","SELECT -  230VAC (PMP-230) with barbed fittings- Use for 230VAC input", "DO NOT SELECT - 230VAC (PMP-230) with barbed fittings- Use for 230VAC input")</f>
        <v>DO NOT SELECT - 230VAC (PMP-230) with barbed fittings- Use for 230VAC input</v>
      </c>
      <c r="E72" s="218">
        <f>_xlfn.XLOOKUP($C72,'Configurator Options'!$B$48:$B$57,'Configurator Options'!$C$48:$C$57,0)</f>
        <v>642.41</v>
      </c>
      <c r="F72" s="219"/>
      <c r="G72" s="219">
        <f>_xlfn.XLOOKUP($C72,'Configurator Options'!$B$48:$B$57,'Configurator Options'!$D$48:$D$57,0)</f>
        <v>600</v>
      </c>
      <c r="H72" s="8"/>
      <c r="I72" s="128">
        <f>_xlfn.XLOOKUP($C72,'Configurator Options'!$B$48:$B$57,'Configurator Options'!$E$48:$E$57,0)</f>
        <v>0</v>
      </c>
      <c r="J72" s="8"/>
      <c r="L72" s="10" t="s">
        <v>364</v>
      </c>
      <c r="N72" s="7" t="s">
        <v>76</v>
      </c>
    </row>
    <row r="73" spans="1:14" ht="24" hidden="1" customHeight="1">
      <c r="A73" s="493"/>
      <c r="B73" s="7"/>
      <c r="C73" s="7"/>
      <c r="D73" s="173" t="s">
        <v>210</v>
      </c>
      <c r="E73" s="121">
        <f>_xlfn.XLOOKUP($C73,'Configurator Options'!$B$48:$B$57,'Configurator Options'!$C$48:$C$57,0)</f>
        <v>0</v>
      </c>
      <c r="F73" s="8"/>
      <c r="G73" s="59">
        <f>_xlfn.XLOOKUP($C73,'Configurator Options'!$B$48:$B$57,'Configurator Options'!$D$48:$D$57,0)</f>
        <v>0</v>
      </c>
      <c r="H73" s="8"/>
      <c r="I73" s="128">
        <f>_xlfn.XLOOKUP($C73,'Configurator Options'!$B$48:$B$57,'Configurator Options'!$E$48:$E$57,0)</f>
        <v>0</v>
      </c>
      <c r="J73" s="8"/>
      <c r="N73" s="7"/>
    </row>
    <row r="74" spans="1:14" ht="24" hidden="1" customHeight="1">
      <c r="A74" s="493"/>
      <c r="B74" s="7"/>
      <c r="C74" s="7"/>
      <c r="D74" s="173"/>
      <c r="E74" s="121">
        <f>_xlfn.XLOOKUP($C74,'Configurator Options'!$B$48:$B$57,'Configurator Options'!$C$48:$C$57,0)</f>
        <v>0</v>
      </c>
      <c r="F74" s="8"/>
      <c r="G74" s="59">
        <f>_xlfn.XLOOKUP($C74,'Configurator Options'!$B$48:$B$57,'Configurator Options'!$D$48:$D$57,0)</f>
        <v>0</v>
      </c>
      <c r="H74" s="8"/>
      <c r="I74" s="128">
        <f>_xlfn.XLOOKUP($C74,'Configurator Options'!$B$48:$B$57,'Configurator Options'!$E$48:$E$57,0)</f>
        <v>0</v>
      </c>
      <c r="J74" s="8"/>
      <c r="N74" s="7"/>
    </row>
    <row r="75" spans="1:14" ht="25.5" hidden="1" customHeight="1">
      <c r="A75" s="493" t="s">
        <v>212</v>
      </c>
      <c r="B75" s="183" t="s">
        <v>168</v>
      </c>
      <c r="C75" s="42"/>
      <c r="D75" s="42" t="s">
        <v>365</v>
      </c>
      <c r="E75" s="172"/>
      <c r="F75" s="57">
        <f>_xlfn.XLOOKUP($B$75,$C$76:$C$81,E76:E81,0)</f>
        <v>0</v>
      </c>
      <c r="G75" s="57"/>
      <c r="H75" s="57">
        <f>_xlfn.XLOOKUP($B$75,$C$76:$C$81,G76:G81,0)</f>
        <v>0</v>
      </c>
      <c r="I75" s="193"/>
      <c r="J75" s="57">
        <f>_xlfn.XLOOKUP($B$75,$C$76:$C$81,I76:I81,0)</f>
        <v>0</v>
      </c>
      <c r="K75" s="159" t="str">
        <f>_xlfn.XLOOKUP($B$75,$C$76:$C$81,L76:L81,"Select One")</f>
        <v/>
      </c>
      <c r="N75" s="42"/>
    </row>
    <row r="76" spans="1:14" ht="25.5" hidden="1" customHeight="1">
      <c r="A76" s="493"/>
      <c r="B76" s="7"/>
      <c r="C76" s="7" t="s">
        <v>168</v>
      </c>
      <c r="D76" s="7" t="s">
        <v>179</v>
      </c>
      <c r="E76" s="121">
        <f>_xlfn.XLOOKUP($C76,'Configurator Options'!$B$58:$B$67,'Configurator Options'!$C$58:$C$67,0)</f>
        <v>0</v>
      </c>
      <c r="F76" s="8"/>
      <c r="G76" s="59">
        <f>_xlfn.XLOOKUP($C76,'Configurator Options'!$B$58:$B$67,'Configurator Options'!$D$58:$D$67,0)</f>
        <v>0</v>
      </c>
      <c r="H76" s="8"/>
      <c r="I76" s="128">
        <f>_xlfn.XLOOKUP($C76,'Configurator Options'!$B$58:$B$67,'Configurator Options'!$E$58:$E$67,0)</f>
        <v>0</v>
      </c>
      <c r="J76" s="8"/>
      <c r="L76" s="110" t="s">
        <v>180</v>
      </c>
      <c r="N76" s="7" t="s">
        <v>76</v>
      </c>
    </row>
    <row r="77" spans="1:14" ht="20" hidden="1" customHeight="1">
      <c r="A77" s="493"/>
      <c r="B77" s="7"/>
      <c r="C77" s="7"/>
      <c r="D77" s="7"/>
      <c r="E77" s="121">
        <f>_xlfn.XLOOKUP($C77,'Configurator Options'!$B$58:$B$67,'Configurator Options'!$C$58:$C$67,0)</f>
        <v>0</v>
      </c>
      <c r="F77" s="8"/>
      <c r="G77" s="59">
        <f>_xlfn.XLOOKUP($C77,'Configurator Options'!$B$58:$B$67,'Configurator Options'!$D$58:$D$67,0)</f>
        <v>0</v>
      </c>
      <c r="H77" s="8"/>
      <c r="I77" s="128">
        <f>_xlfn.XLOOKUP($C77,'Configurator Options'!$B$58:$B$67,'Configurator Options'!$E$58:$E$67,0)</f>
        <v>0</v>
      </c>
      <c r="J77" s="8"/>
      <c r="N77" s="7"/>
    </row>
    <row r="78" spans="1:14" ht="20" hidden="1" customHeight="1">
      <c r="A78" s="493"/>
      <c r="B78" s="7"/>
      <c r="C78" s="7"/>
      <c r="D78" s="7"/>
      <c r="E78" s="121">
        <f>_xlfn.XLOOKUP($C78,'Configurator Options'!$B$58:$B$67,'Configurator Options'!$C$58:$C$67,0)</f>
        <v>0</v>
      </c>
      <c r="F78" s="8"/>
      <c r="G78" s="59">
        <f>_xlfn.XLOOKUP($C78,'Configurator Options'!$B$58:$B$67,'Configurator Options'!$D$58:$D$67,0)</f>
        <v>0</v>
      </c>
      <c r="H78" s="8"/>
      <c r="I78" s="128">
        <f>_xlfn.XLOOKUP($C78,'Configurator Options'!$B$58:$B$67,'Configurator Options'!$E$58:$E$67,0)</f>
        <v>0</v>
      </c>
      <c r="J78" s="8"/>
      <c r="N78" s="7"/>
    </row>
    <row r="79" spans="1:14" ht="20" hidden="1" customHeight="1">
      <c r="A79" s="493"/>
      <c r="B79" s="7"/>
      <c r="C79" s="7"/>
      <c r="D79" s="7"/>
      <c r="E79" s="121">
        <f>_xlfn.XLOOKUP($C79,'Configurator Options'!$B$58:$B$67,'Configurator Options'!$C$58:$C$67,0)</f>
        <v>0</v>
      </c>
      <c r="F79" s="8"/>
      <c r="G79" s="59">
        <f>_xlfn.XLOOKUP($C79,'Configurator Options'!$B$58:$B$67,'Configurator Options'!$D$58:$D$67,0)</f>
        <v>0</v>
      </c>
      <c r="H79" s="8"/>
      <c r="I79" s="128">
        <f>_xlfn.XLOOKUP($C79,'Configurator Options'!$B$58:$B$67,'Configurator Options'!$E$58:$E$67,0)</f>
        <v>0</v>
      </c>
      <c r="J79" s="8"/>
      <c r="N79" s="7"/>
    </row>
    <row r="80" spans="1:14" ht="20" hidden="1" customHeight="1">
      <c r="A80" s="493"/>
      <c r="B80" s="7"/>
      <c r="C80" s="7"/>
      <c r="D80" s="7"/>
      <c r="E80" s="121">
        <f>_xlfn.XLOOKUP($C80,'Configurator Options'!$B$58:$B$67,'Configurator Options'!$C$58:$C$67,0)</f>
        <v>0</v>
      </c>
      <c r="F80" s="8"/>
      <c r="G80" s="59">
        <f>_xlfn.XLOOKUP($C80,'Configurator Options'!$B$58:$B$67,'Configurator Options'!$D$58:$D$67,0)</f>
        <v>0</v>
      </c>
      <c r="H80" s="8"/>
      <c r="I80" s="128">
        <f>_xlfn.XLOOKUP($C80,'Configurator Options'!$B$58:$B$67,'Configurator Options'!$E$58:$E$67,0)</f>
        <v>0</v>
      </c>
      <c r="J80" s="8"/>
      <c r="N80" s="7"/>
    </row>
    <row r="81" spans="1:14" ht="20" hidden="1" customHeight="1">
      <c r="A81" s="493"/>
      <c r="B81" s="7"/>
      <c r="C81" s="7"/>
      <c r="D81" s="7"/>
      <c r="E81" s="121">
        <f>_xlfn.XLOOKUP($C81,'Configurator Options'!$B$58:$B$67,'Configurator Options'!$C$58:$C$67,0)</f>
        <v>0</v>
      </c>
      <c r="F81" s="8"/>
      <c r="G81" s="59">
        <f>_xlfn.XLOOKUP($C81,'Configurator Options'!$B$58:$B$67,'Configurator Options'!$D$58:$D$67,0)</f>
        <v>0</v>
      </c>
      <c r="H81" s="8"/>
      <c r="I81" s="128">
        <f>_xlfn.XLOOKUP($C81,'Configurator Options'!$B$58:$B$67,'Configurator Options'!$E$58:$E$67,0)</f>
        <v>0</v>
      </c>
      <c r="J81" s="8"/>
      <c r="N81" s="7"/>
    </row>
    <row r="82" spans="1:14" ht="20" customHeight="1">
      <c r="A82" s="493" t="s">
        <v>214</v>
      </c>
      <c r="B82" s="183" t="s">
        <v>168</v>
      </c>
      <c r="C82" s="257"/>
      <c r="D82" s="257" t="s">
        <v>214</v>
      </c>
      <c r="E82" s="253"/>
      <c r="F82" s="253">
        <f>_xlfn.XLOOKUP($B$82,$C$83:$C$86,E83:E86,0)</f>
        <v>0</v>
      </c>
      <c r="G82" s="253"/>
      <c r="H82" s="253">
        <f>_xlfn.XLOOKUP($B$82,$C$83:$C$86,G83:G86,0)</f>
        <v>0</v>
      </c>
      <c r="I82" s="253"/>
      <c r="J82" s="253">
        <f>_xlfn.XLOOKUP($B$82,$C$83:$C$86,I83:I86,0)</f>
        <v>0</v>
      </c>
      <c r="K82" s="254" t="str">
        <f>_xlfn.XLOOKUP($B$82,$C$83:$C$86,L83:L86,"Select One")</f>
        <v xml:space="preserve">Equipped with our standard percent electrochemical sensor (CAT-2SEN). </v>
      </c>
      <c r="L82" s="285"/>
      <c r="M82" s="286"/>
      <c r="N82" s="257"/>
    </row>
    <row r="83" spans="1:14" ht="20" customHeight="1">
      <c r="A83" s="493"/>
      <c r="B83" s="7"/>
      <c r="C83" s="7" t="s">
        <v>168</v>
      </c>
      <c r="D83" s="9" t="s">
        <v>215</v>
      </c>
      <c r="E83" s="121">
        <f>_xlfn.XLOOKUP($C83,'Configurator Options'!$B$68:$B$72,'Configurator Options'!$C$68:$C$72,0)</f>
        <v>0</v>
      </c>
      <c r="F83" s="8"/>
      <c r="G83" s="59">
        <f>_xlfn.XLOOKUP($C83,'Configurator Options'!$B$68:$B$72,'Configurator Options'!$D$68:$D$72,0)</f>
        <v>0</v>
      </c>
      <c r="H83" s="8"/>
      <c r="I83" s="128">
        <f>_xlfn.XLOOKUP($C83,'Configurator Options'!$B$68:$B$72,'Configurator Options'!$E$68:$E$72,0)</f>
        <v>0</v>
      </c>
      <c r="J83" s="8"/>
      <c r="L83" s="53" t="s">
        <v>216</v>
      </c>
      <c r="M83" s="83"/>
      <c r="N83" s="7" t="s">
        <v>76</v>
      </c>
    </row>
    <row r="84" spans="1:14" ht="20" hidden="1" customHeight="1">
      <c r="A84" s="493"/>
      <c r="B84" s="7"/>
      <c r="C84" s="7"/>
      <c r="D84" s="9"/>
      <c r="E84" s="121">
        <f>_xlfn.XLOOKUP($C84,'Configurator Options'!$B$68:$B$72,'Configurator Options'!$C$68:$C$72,0)</f>
        <v>0</v>
      </c>
      <c r="F84" s="8"/>
      <c r="G84" s="59">
        <f>_xlfn.XLOOKUP($C84,'Configurator Options'!$B$68:$B$72,'Configurator Options'!$D$68:$D$72,0)</f>
        <v>0</v>
      </c>
      <c r="H84" s="8"/>
      <c r="I84" s="128">
        <f>_xlfn.XLOOKUP($C84,'Configurator Options'!$B$68:$B$72,'Configurator Options'!$E$68:$E$72,0)</f>
        <v>0</v>
      </c>
      <c r="J84" s="8"/>
      <c r="L84" s="53"/>
      <c r="M84" s="83"/>
      <c r="N84" s="7"/>
    </row>
    <row r="85" spans="1:14" ht="20" hidden="1" customHeight="1">
      <c r="A85" s="493"/>
      <c r="B85" s="7"/>
      <c r="C85" s="7"/>
      <c r="D85" s="9"/>
      <c r="E85" s="121">
        <f>_xlfn.XLOOKUP($C85,'Configurator Options'!$B$68:$B$72,'Configurator Options'!$C$68:$C$72,0)</f>
        <v>0</v>
      </c>
      <c r="F85" s="8"/>
      <c r="G85" s="59">
        <f>_xlfn.XLOOKUP($C85,'Configurator Options'!$B$68:$B$72,'Configurator Options'!$D$68:$D$72,0)</f>
        <v>0</v>
      </c>
      <c r="H85" s="8"/>
      <c r="I85" s="128">
        <f>_xlfn.XLOOKUP($C85,'Configurator Options'!$B$68:$B$72,'Configurator Options'!$E$68:$E$72,0)</f>
        <v>0</v>
      </c>
      <c r="J85" s="8"/>
      <c r="L85" s="53"/>
      <c r="M85" s="83"/>
      <c r="N85" s="7"/>
    </row>
    <row r="86" spans="1:14" ht="20" hidden="1" customHeight="1">
      <c r="A86" s="493"/>
      <c r="B86" s="7"/>
      <c r="C86" s="7"/>
      <c r="D86" s="7"/>
      <c r="E86" s="121">
        <f>_xlfn.XLOOKUP($C86,'Configurator Options'!$B$68:$B$72,'Configurator Options'!$C$68:$C$72,0)</f>
        <v>0</v>
      </c>
      <c r="F86" s="8"/>
      <c r="G86" s="59">
        <f>_xlfn.XLOOKUP($C86,'Configurator Options'!$B$68:$B$72,'Configurator Options'!$D$68:$D$72,0)</f>
        <v>0</v>
      </c>
      <c r="H86" s="8"/>
      <c r="I86" s="128">
        <f>_xlfn.XLOOKUP($C86,'Configurator Options'!$B$68:$B$72,'Configurator Options'!$E$68:$E$72,0)</f>
        <v>0</v>
      </c>
      <c r="J86" s="8"/>
      <c r="N86" s="7"/>
    </row>
    <row r="87" spans="1:14" ht="33.75" hidden="1" customHeight="1">
      <c r="A87" s="493" t="s">
        <v>217</v>
      </c>
      <c r="B87" s="182" t="s">
        <v>218</v>
      </c>
      <c r="C87" s="257"/>
      <c r="D87" s="257" t="s">
        <v>217</v>
      </c>
      <c r="E87" s="253"/>
      <c r="F87" s="253">
        <f>_xlfn.XLOOKUP($B$87,$C$88:$C$95,E88:E95,0)</f>
        <v>0</v>
      </c>
      <c r="G87" s="253"/>
      <c r="H87" s="253">
        <f>_xlfn.XLOOKUP($B$87,$C$88:$C$95,G88:G95,0)</f>
        <v>0</v>
      </c>
      <c r="I87" s="253"/>
      <c r="J87" s="253">
        <f>_xlfn.XLOOKUP($B$87,$C$88:$C$95,I88:I95,0)</f>
        <v>0</v>
      </c>
      <c r="K87" s="254" t="str">
        <f>_xlfn.XLOOKUP($B$87,$C$88:$C$95,L88:L95,"Select One")</f>
        <v/>
      </c>
      <c r="L87" s="285"/>
      <c r="M87" s="286"/>
      <c r="N87" s="257"/>
    </row>
    <row r="88" spans="1:14" ht="29.25" hidden="1" customHeight="1">
      <c r="A88" s="493"/>
      <c r="B88" s="7"/>
      <c r="C88" s="7" t="s">
        <v>218</v>
      </c>
      <c r="D88" s="7" t="s">
        <v>179</v>
      </c>
      <c r="E88" s="121">
        <f>_xlfn.XLOOKUP($C88,'Configurator Options'!$B$73:$B$108,'Configurator Options'!$C$73:$C$108,0)</f>
        <v>0</v>
      </c>
      <c r="F88" s="8"/>
      <c r="G88" s="59">
        <f>_xlfn.XLOOKUP($C88,'Configurator Options'!$B$73:$B$108,'Configurator Options'!$D$73:$D$108,0)</f>
        <v>0</v>
      </c>
      <c r="H88" s="8"/>
      <c r="I88" s="128">
        <f>_xlfn.XLOOKUP($C88,'Configurator Options'!$B$73:$B$108,'Configurator Options'!$E$73:$E$108,0)</f>
        <v>0</v>
      </c>
      <c r="J88" s="8"/>
      <c r="L88" s="110" t="s">
        <v>180</v>
      </c>
      <c r="N88" s="7" t="s">
        <v>76</v>
      </c>
    </row>
    <row r="89" spans="1:14" ht="29.25" hidden="1" customHeight="1">
      <c r="A89" s="493"/>
      <c r="B89" s="7"/>
      <c r="C89" s="7" t="s">
        <v>223</v>
      </c>
      <c r="D89" s="107" t="s">
        <v>224</v>
      </c>
      <c r="E89" s="121">
        <f>_xlfn.XLOOKUP($C89,'Configurator Options'!$B$73:$B$108,'Configurator Options'!$C$73:$C$108,0)</f>
        <v>0</v>
      </c>
      <c r="F89" s="8"/>
      <c r="G89" s="59">
        <f>_xlfn.XLOOKUP($C89,'Configurator Options'!$B$73:$B$108,'Configurator Options'!$D$73:$D$108,0)</f>
        <v>0</v>
      </c>
      <c r="H89" s="8"/>
      <c r="I89" s="128">
        <f>_xlfn.XLOOKUP($C89,'Configurator Options'!$B$73:$B$108,'Configurator Options'!$E$73:$E$108,0)</f>
        <v>0</v>
      </c>
      <c r="J89" s="8"/>
      <c r="L89" s="53" t="s">
        <v>225</v>
      </c>
      <c r="M89" s="82"/>
      <c r="N89" s="7" t="s">
        <v>76</v>
      </c>
    </row>
    <row r="90" spans="1:14" ht="29.25" hidden="1" customHeight="1">
      <c r="A90" s="493"/>
      <c r="B90" s="7"/>
      <c r="C90" s="7" t="s">
        <v>226</v>
      </c>
      <c r="D90" s="107" t="s">
        <v>227</v>
      </c>
      <c r="E90" s="121">
        <f>_xlfn.XLOOKUP($C90,'Configurator Options'!$B$73:$B$108,'Configurator Options'!$C$73:$C$108,0)</f>
        <v>0</v>
      </c>
      <c r="F90" s="8"/>
      <c r="G90" s="59">
        <f>_xlfn.XLOOKUP($C90,'Configurator Options'!$B$73:$B$108,'Configurator Options'!$D$73:$D$108,0)</f>
        <v>0</v>
      </c>
      <c r="H90" s="8"/>
      <c r="I90" s="128">
        <f>_xlfn.XLOOKUP($C90,'Configurator Options'!$B$73:$B$108,'Configurator Options'!$E$73:$E$108,0)</f>
        <v>0</v>
      </c>
      <c r="J90" s="8"/>
      <c r="L90" s="53" t="s">
        <v>228</v>
      </c>
      <c r="M90" s="82"/>
      <c r="N90" s="185" t="s">
        <v>76</v>
      </c>
    </row>
    <row r="91" spans="1:14" ht="32.25" hidden="1" customHeight="1">
      <c r="A91" s="493"/>
      <c r="B91" s="7"/>
      <c r="C91" s="7" t="s">
        <v>221</v>
      </c>
      <c r="D91" s="9" t="s">
        <v>222</v>
      </c>
      <c r="E91" s="121">
        <f>_xlfn.XLOOKUP($C91,'Configurator Options'!$B$73:$B$108,'Configurator Options'!$C$73:$C$108,0)</f>
        <v>14.97</v>
      </c>
      <c r="F91" s="8"/>
      <c r="G91" s="59">
        <f>_xlfn.XLOOKUP($C91,'Configurator Options'!$B$73:$B$108,'Configurator Options'!$D$73:$D$108,0)</f>
        <v>15</v>
      </c>
      <c r="H91" s="8"/>
      <c r="I91" s="128">
        <f>_xlfn.XLOOKUP($C91,'Configurator Options'!$B$73:$B$108,'Configurator Options'!$E$73:$E$108,0)</f>
        <v>0</v>
      </c>
      <c r="J91" s="8"/>
      <c r="L91" s="49" t="s">
        <v>229</v>
      </c>
      <c r="N91" s="185" t="s">
        <v>76</v>
      </c>
    </row>
    <row r="92" spans="1:14" ht="32.25" hidden="1" customHeight="1">
      <c r="A92" s="493"/>
      <c r="B92" s="7"/>
      <c r="C92" s="7"/>
      <c r="D92" s="9"/>
      <c r="E92" s="121">
        <f>_xlfn.XLOOKUP($C92,'Configurator Options'!$B$73:$B$108,'Configurator Options'!$C$73:$C$108,0)</f>
        <v>0</v>
      </c>
      <c r="F92" s="8"/>
      <c r="G92" s="59">
        <f>_xlfn.XLOOKUP($C92,'Configurator Options'!$B$73:$B$108,'Configurator Options'!$D$73:$D$108,0)</f>
        <v>0</v>
      </c>
      <c r="H92" s="8"/>
      <c r="I92" s="128">
        <f>_xlfn.XLOOKUP($C92,'Configurator Options'!$B$73:$B$108,'Configurator Options'!$E$73:$E$108,0)</f>
        <v>0</v>
      </c>
      <c r="J92" s="8"/>
      <c r="L92" s="49"/>
      <c r="N92" s="185"/>
    </row>
    <row r="93" spans="1:14" ht="32.25" hidden="1" customHeight="1">
      <c r="A93" s="493"/>
      <c r="B93" s="7"/>
      <c r="C93" s="7"/>
      <c r="D93" s="9"/>
      <c r="E93" s="121">
        <f>_xlfn.XLOOKUP($C93,'Configurator Options'!$B$73:$B$108,'Configurator Options'!$C$73:$C$108,0)</f>
        <v>0</v>
      </c>
      <c r="F93" s="8"/>
      <c r="G93" s="59">
        <f>_xlfn.XLOOKUP($C93,'Configurator Options'!$B$73:$B$108,'Configurator Options'!$D$73:$D$108,0)</f>
        <v>0</v>
      </c>
      <c r="H93" s="8"/>
      <c r="I93" s="128">
        <f>_xlfn.XLOOKUP($C93,'Configurator Options'!$B$73:$B$108,'Configurator Options'!$E$73:$E$108,0)</f>
        <v>0</v>
      </c>
      <c r="J93" s="8"/>
      <c r="L93" s="49"/>
      <c r="N93" s="185"/>
    </row>
    <row r="94" spans="1:14" ht="20" hidden="1" customHeight="1">
      <c r="A94" s="493"/>
      <c r="B94" s="7"/>
      <c r="C94" s="7"/>
      <c r="D94" s="7"/>
      <c r="E94" s="8">
        <f>_xlfn.XLOOKUP($C94,'Configurator Options'!$B$73:$B$108,'Configurator Options'!$C$73:$C$108,0)</f>
        <v>0</v>
      </c>
      <c r="F94" s="8"/>
      <c r="G94" s="59">
        <f>_xlfn.XLOOKUP($C94,'Configurator Options'!$B$73:$B$108,'Configurator Options'!$D$73:$D$108,0)</f>
        <v>0</v>
      </c>
      <c r="H94" s="8"/>
      <c r="I94" s="128">
        <f>_xlfn.XLOOKUP($C94,'Configurator Options'!$B$73:$B$108,'Configurator Options'!$E$73:$E$108,0)</f>
        <v>0</v>
      </c>
      <c r="J94" s="8"/>
      <c r="N94" s="7"/>
    </row>
    <row r="95" spans="1:14" ht="20" hidden="1" customHeight="1">
      <c r="A95" s="493"/>
      <c r="B95" s="7"/>
      <c r="C95" s="7"/>
      <c r="D95" s="7"/>
      <c r="E95" s="8">
        <f>_xlfn.XLOOKUP($C95,'Configurator Options'!$B$73:$B$108,'Configurator Options'!$C$73:$C$108,0)</f>
        <v>0</v>
      </c>
      <c r="F95" s="8"/>
      <c r="G95" s="59">
        <f>_xlfn.XLOOKUP($C95,'Configurator Options'!$B$73:$B$108,'Configurator Options'!$D$73:$D$108,0)</f>
        <v>0</v>
      </c>
      <c r="H95" s="8"/>
      <c r="I95" s="128">
        <f>_xlfn.XLOOKUP($C95,'Configurator Options'!$B$73:$B$108,'Configurator Options'!$E$73:$E$108,0)</f>
        <v>0</v>
      </c>
      <c r="J95" s="8"/>
      <c r="N95" s="7"/>
    </row>
    <row r="96" spans="1:14" ht="28.5" customHeight="1">
      <c r="A96" s="493" t="s">
        <v>230</v>
      </c>
      <c r="B96" s="182" t="s">
        <v>168</v>
      </c>
      <c r="C96" s="257"/>
      <c r="D96" s="248" t="s">
        <v>1022</v>
      </c>
      <c r="E96" s="253"/>
      <c r="F96" s="253">
        <f>_xlfn.XLOOKUP($B$96,$C$97:$C$102,E97:E102,0)</f>
        <v>0</v>
      </c>
      <c r="G96" s="253"/>
      <c r="H96" s="253">
        <f>_xlfn.XLOOKUP($B$96,$C$97:$C$102,G97:G102,0)</f>
        <v>0</v>
      </c>
      <c r="I96" s="253"/>
      <c r="J96" s="253">
        <f>_xlfn.XLOOKUP($B$96,$C$97:$C$102,I97:I102,0)</f>
        <v>0</v>
      </c>
      <c r="K96" s="254" t="str">
        <f>_xlfn.XLOOKUP($B$96,$C$97:$C$103,L97:L103,"Select One")</f>
        <v xml:space="preserve">Comes with a 4-20mADC analog output includes cordgrip strain relief. </v>
      </c>
      <c r="L96" s="285"/>
      <c r="M96" s="286"/>
      <c r="N96" s="257"/>
    </row>
    <row r="97" spans="1:17" ht="20" customHeight="1">
      <c r="A97" s="493"/>
      <c r="B97" s="7"/>
      <c r="C97" s="163" t="s">
        <v>168</v>
      </c>
      <c r="D97" s="9" t="s">
        <v>319</v>
      </c>
      <c r="E97" s="8">
        <f>_xlfn.XLOOKUP($C97,'Configurator Options'!$B$109:$B$118,'Configurator Options'!$C$109:$C$118,0)</f>
        <v>0</v>
      </c>
      <c r="F97" s="8"/>
      <c r="G97" s="59">
        <f>_xlfn.XLOOKUP($C97,'Configurator Options'!$B$109:$B$118,'Configurator Options'!$D$109:$D$118,0)</f>
        <v>0</v>
      </c>
      <c r="H97" s="8"/>
      <c r="I97" s="128">
        <f>_xlfn.XLOOKUP($C97,'Configurator Options'!$B$109:$B$118,'Configurator Options'!$E$109:$E$118,0)</f>
        <v>0</v>
      </c>
      <c r="J97" s="8"/>
      <c r="L97" s="49" t="str">
        <f>IF(B87="S1", "Comes with a 4-20mADC analog output. ", "Comes with a 4-20mADC analog output includes cordgrip strain relief. ")</f>
        <v xml:space="preserve">Comes with a 4-20mADC analog output includes cordgrip strain relief. </v>
      </c>
      <c r="N97" s="7" t="s">
        <v>76</v>
      </c>
    </row>
    <row r="98" spans="1:17" ht="20" hidden="1" customHeight="1">
      <c r="A98" s="493"/>
      <c r="B98" s="7"/>
      <c r="C98" s="163"/>
      <c r="D98" s="9"/>
      <c r="E98" s="8">
        <f>_xlfn.XLOOKUP($C98,'Configurator Options'!$B$109:$B$118,'Configurator Options'!$C$109:$C$118,0)</f>
        <v>0</v>
      </c>
      <c r="F98" s="8"/>
      <c r="G98" s="59">
        <f>_xlfn.XLOOKUP($C98,'Configurator Options'!$B$109:$B$118,'Configurator Options'!$D$109:$D$118,0)</f>
        <v>0</v>
      </c>
      <c r="H98" s="8"/>
      <c r="I98" s="128">
        <f>_xlfn.XLOOKUP($C98,'Configurator Options'!$B$109:$B$118,'Configurator Options'!$E$109:$E$118,0)</f>
        <v>0</v>
      </c>
      <c r="J98" s="8"/>
      <c r="N98" s="7"/>
    </row>
    <row r="99" spans="1:17" ht="20" hidden="1" customHeight="1">
      <c r="A99" s="493"/>
      <c r="B99" s="7"/>
      <c r="C99" s="163"/>
      <c r="D99" s="9"/>
      <c r="E99" s="8">
        <f>_xlfn.XLOOKUP($C99,'Configurator Options'!$B$109:$B$118,'Configurator Options'!$C$109:$C$118,0)</f>
        <v>0</v>
      </c>
      <c r="F99" s="8"/>
      <c r="G99" s="59">
        <f>_xlfn.XLOOKUP($C99,'Configurator Options'!$B$109:$B$118,'Configurator Options'!$D$109:$D$118,0)</f>
        <v>0</v>
      </c>
      <c r="H99" s="8"/>
      <c r="I99" s="128">
        <f>_xlfn.XLOOKUP($C99,'Configurator Options'!$B$109:$B$118,'Configurator Options'!$E$109:$E$118,0)</f>
        <v>0</v>
      </c>
      <c r="J99" s="8"/>
      <c r="N99" s="7"/>
    </row>
    <row r="100" spans="1:17" ht="20" hidden="1" customHeight="1">
      <c r="A100" s="493"/>
      <c r="B100" s="7"/>
      <c r="C100" s="163"/>
      <c r="D100" s="9"/>
      <c r="E100" s="8">
        <f>_xlfn.XLOOKUP($C100,'Configurator Options'!$B$109:$B$118,'Configurator Options'!$C$109:$C$118,0)</f>
        <v>0</v>
      </c>
      <c r="F100" s="8"/>
      <c r="G100" s="59">
        <f>_xlfn.XLOOKUP($C100,'Configurator Options'!$B$109:$B$118,'Configurator Options'!$D$109:$D$118,0)</f>
        <v>0</v>
      </c>
      <c r="H100" s="8"/>
      <c r="I100" s="128">
        <f>_xlfn.XLOOKUP($C100,'Configurator Options'!$B$109:$B$118,'Configurator Options'!$E$109:$E$118,0)</f>
        <v>0</v>
      </c>
      <c r="J100" s="8"/>
      <c r="N100" s="7"/>
    </row>
    <row r="101" spans="1:17" ht="20" hidden="1" customHeight="1">
      <c r="A101" s="493"/>
      <c r="B101" s="7"/>
      <c r="C101" s="163"/>
      <c r="D101" s="9"/>
      <c r="E101" s="8">
        <f>_xlfn.XLOOKUP($C101,'Configurator Options'!$B$109:$B$118,'Configurator Options'!$C$109:$C$118,0)</f>
        <v>0</v>
      </c>
      <c r="F101" s="8"/>
      <c r="G101" s="59">
        <f>_xlfn.XLOOKUP($C101,'Configurator Options'!$B$109:$B$118,'Configurator Options'!$D$109:$D$118,0)</f>
        <v>0</v>
      </c>
      <c r="H101" s="8"/>
      <c r="I101" s="128">
        <f>_xlfn.XLOOKUP($C101,'Configurator Options'!$B$109:$B$118,'Configurator Options'!$E$109:$E$118,0)</f>
        <v>0</v>
      </c>
      <c r="J101" s="8"/>
      <c r="N101" s="7"/>
    </row>
    <row r="102" spans="1:17" ht="20" hidden="1" customHeight="1">
      <c r="A102" s="493"/>
      <c r="B102" s="7"/>
      <c r="C102" s="7"/>
      <c r="D102" s="7"/>
      <c r="E102" s="8">
        <f>_xlfn.XLOOKUP($C102,'Configurator Options'!$B$109:$B$118,'Configurator Options'!$C$109:$C$118,0)</f>
        <v>0</v>
      </c>
      <c r="F102" s="8"/>
      <c r="G102" s="59">
        <f>_xlfn.XLOOKUP($C102,'Configurator Options'!$B$109:$B$118,'Configurator Options'!$D$109:$D$118,0)</f>
        <v>0</v>
      </c>
      <c r="H102" s="8"/>
      <c r="I102" s="128">
        <f>_xlfn.XLOOKUP($C102,'Configurator Options'!$B$109:$B$118,'Configurator Options'!$E$109:$E$118,0)</f>
        <v>0</v>
      </c>
      <c r="J102" s="8"/>
      <c r="N102" s="7"/>
    </row>
    <row r="103" spans="1:17" ht="39" customHeight="1">
      <c r="B103" s="112">
        <f>COUNTIF(B2:B102,"Select One")</f>
        <v>4</v>
      </c>
      <c r="C103" s="7"/>
      <c r="D103" s="7" t="str">
        <f>IF(B103&lt;&gt;0, "You still have "&amp;B103&amp;" selections to make to complete the configuration.","Configuration Complete - Press CTRL-ALT-F9 to Update Description")</f>
        <v>You still have 4 selections to make to complete the configuration.</v>
      </c>
      <c r="E103" s="9" t="s">
        <v>235</v>
      </c>
      <c r="F103" s="8"/>
      <c r="G103" s="158" t="s">
        <v>236</v>
      </c>
      <c r="H103" s="8"/>
      <c r="I103" s="132"/>
      <c r="J103" s="8"/>
      <c r="P103" s="127"/>
    </row>
    <row r="104" spans="1:17" ht="23.25" customHeight="1">
      <c r="A104" s="277"/>
      <c r="B104" s="278" t="s">
        <v>237</v>
      </c>
      <c r="C104" s="279" t="str">
        <f>"CAT-"&amp;""&amp;B2&amp;"-"&amp;B6&amp;""&amp;B19&amp;""&amp;B25&amp;"-"&amp;B34&amp;""&amp;B41&amp;""&amp;B48&amp;""&amp;B75&amp;""&amp;B82&amp;"-"&amp;B87&amp;"-"&amp;B96</f>
        <v>CAT-2510-Select OneSelect OneSTD-XSelect OneSelect OneXX-XX-X</v>
      </c>
      <c r="D104" s="279"/>
      <c r="E104" s="280">
        <f>ROUND(SUM(F104),0)</f>
        <v>2506</v>
      </c>
      <c r="F104" s="280">
        <f>SUM(F2:F103)</f>
        <v>2506.0300000000002</v>
      </c>
      <c r="G104" s="280">
        <f>ROUND(SUM(H104),0)</f>
        <v>2585</v>
      </c>
      <c r="H104" s="280">
        <f>SUM(H2:H103)</f>
        <v>2585</v>
      </c>
      <c r="I104" s="280" t="s">
        <v>238</v>
      </c>
      <c r="J104" s="280">
        <f>SUM(J2:J103)</f>
        <v>2109.4500000000003</v>
      </c>
      <c r="K104" s="263"/>
      <c r="L104" s="287"/>
      <c r="M104" s="288">
        <f>MAX(M2:M103)</f>
        <v>4</v>
      </c>
      <c r="N104" s="289" t="str">
        <f>IF(M104=1,"1",IF(M104=2,"2",IF(M104=3,"3",IF(M104=4,"4",IF(M104=5,"5",IF(M104=6,"6",IF(M104=7,"7",IF(M104=8,"8",IF(M104=9,"9",IF(M104=10,"10",IF(M104=11,"11",IF(M104=12,"12",IF(M104="-","-",IF(M104=100,"Call Factory"))))))))))))))</f>
        <v>4</v>
      </c>
      <c r="O104"/>
      <c r="P104"/>
      <c r="Q104" s="4"/>
    </row>
    <row r="105" spans="1:17" ht="175" customHeight="1" thickBot="1">
      <c r="B105" s="154" t="s">
        <v>239</v>
      </c>
      <c r="C105" s="414" t="str">
        <f>C104</f>
        <v>CAT-2510-Select OneSelect OneSTD-XSelect OneSelect OneXX-XX-X</v>
      </c>
      <c r="D105" s="156" t="str">
        <f>$K$2&amp;""&amp;$K$6&amp;""&amp;$K$19&amp;""&amp;$K$25&amp;""&amp;$K$34&amp;""&amp;$K$41&amp;""&amp;$K$48&amp;""&amp;$K$75&amp;""&amp;$K$82&amp;""&amp;$K$87&amp;""&amp;$K$96&amp;" Includes a compression to 1/4 inch quick connect adapter. "&amp;$D$3</f>
        <v>Series 2510 Percent Oxygen Transmitter with no display. Select OneSelect OneFeatures a standard polycarbonate (NEMA 4 without options) enclosure with sampling and electrical connections mounted on the bottom and sides. Includes 1/4 inch stainless steel compression gas connection on the inletSelect OneSelect OneEquipped with our standard percent electrochemical sensor (CAT-2SEN). Comes with a 4-20mADC analog output includes cordgrip strain relief.  Includes a compression to 1/4 inch quick connect adapter. Warranty: 2-year electronics and 1-year sensor</v>
      </c>
      <c r="E105" s="418">
        <f>G104</f>
        <v>2585</v>
      </c>
      <c r="F105" s="85"/>
      <c r="G105" s="215" t="s">
        <v>240</v>
      </c>
      <c r="H105" s="85"/>
      <c r="I105" s="133"/>
      <c r="J105" s="12"/>
    </row>
    <row r="106" spans="1:17" ht="36" customHeight="1" thickBot="1">
      <c r="B106" s="415"/>
      <c r="C106" s="416"/>
      <c r="D106" s="412" t="s">
        <v>1131</v>
      </c>
      <c r="E106" s="417" t="e">
        <f>CALCULATE!AE5</f>
        <v>#N/A</v>
      </c>
      <c r="F106" s="67"/>
      <c r="G106" s="226">
        <f>J104*0.5</f>
        <v>1054.7250000000001</v>
      </c>
      <c r="H106" s="67"/>
      <c r="I106" s="134"/>
      <c r="J106" s="12"/>
      <c r="N106" s="226">
        <f>G106*2</f>
        <v>2109.4500000000003</v>
      </c>
    </row>
    <row r="107" spans="1:17">
      <c r="D107" s="33" t="str">
        <f>Contents!B1</f>
        <v>Effective Date: 11/07/2025 All Prices and Lead Times Subject to Change Without Notice - Revision 5.4</v>
      </c>
      <c r="J107" s="13"/>
    </row>
    <row r="108" spans="1:17">
      <c r="D108" s="68" t="s">
        <v>366</v>
      </c>
      <c r="J108" s="13"/>
    </row>
    <row r="109" spans="1:17">
      <c r="A109" s="11"/>
      <c r="B109" s="10"/>
      <c r="C109" s="10"/>
      <c r="D109" s="10"/>
      <c r="E109" s="13"/>
      <c r="F109" s="13"/>
      <c r="G109" s="13"/>
      <c r="H109" s="13"/>
      <c r="I109" s="132"/>
      <c r="J109" s="13"/>
    </row>
    <row r="110" spans="1:17" ht="49" thickBot="1">
      <c r="A110" s="11"/>
      <c r="B110" s="10"/>
      <c r="C110" s="248" t="s">
        <v>1120</v>
      </c>
      <c r="D110" s="378" t="s">
        <v>59</v>
      </c>
      <c r="E110" s="249" t="s">
        <v>1114</v>
      </c>
      <c r="F110" s="13"/>
      <c r="G110" s="13"/>
      <c r="H110" s="13"/>
      <c r="I110" s="132"/>
      <c r="J110" s="13"/>
    </row>
    <row r="111" spans="1:17" ht="15" customHeight="1">
      <c r="A111" s="11"/>
      <c r="B111" s="10"/>
      <c r="C111" s="394"/>
      <c r="D111" s="392" t="str">
        <f>_xlfn.XLOOKUP($C111,Parts!$A$2:$A$301,Parts!$B$2:$B$301,0)</f>
        <v>HS Code: 9027904500</v>
      </c>
      <c r="E111" s="395" t="e">
        <f>_xlfn.XLOOKUP($C111,Parts!$A$2:$A$301,Parts!#REF!,0)</f>
        <v>#REF!</v>
      </c>
      <c r="F111" s="13"/>
      <c r="G111" s="13"/>
      <c r="H111" s="13"/>
      <c r="I111" s="132"/>
      <c r="J111" s="13"/>
    </row>
    <row r="112" spans="1:17" ht="16">
      <c r="A112" s="11"/>
      <c r="B112" s="10"/>
      <c r="C112" s="396"/>
      <c r="D112" s="244" t="s">
        <v>650</v>
      </c>
      <c r="E112" s="385" t="e">
        <f>_xlfn.XLOOKUP($C112,Parts!$A$2:$A$301,Parts!#REF!,0)</f>
        <v>#REF!</v>
      </c>
      <c r="F112" s="13"/>
      <c r="G112" s="13"/>
      <c r="H112" s="13"/>
      <c r="I112" s="132"/>
      <c r="J112" s="13"/>
    </row>
    <row r="113" spans="1:10" ht="32">
      <c r="A113" s="11"/>
      <c r="B113" s="10"/>
      <c r="C113" s="396" t="s">
        <v>651</v>
      </c>
      <c r="D113" s="400" t="str">
        <f>_xlfn.XLOOKUP($C113,Parts!$A$2:$A$301,Parts!$B$2:$B$301,0)</f>
        <v>Swagelok - High Capacity Sample Filter- 316 stainless steel (SS) body with 316 SS filter element. Recommended when particles are &gt;5 microns. The filter is equipped with 1/4" compression fittings. (Old P/N:295S, 395S)</v>
      </c>
      <c r="E113" s="385" t="e">
        <f>_xlfn.XLOOKUP($C113,Parts!$A$2:$A$301,Parts!#REF!,0)</f>
        <v>#REF!</v>
      </c>
      <c r="F113" s="13"/>
      <c r="G113" s="13"/>
      <c r="H113" s="13"/>
      <c r="I113" s="132"/>
      <c r="J113" s="13"/>
    </row>
    <row r="114" spans="1:10" ht="32">
      <c r="A114" s="11"/>
      <c r="B114" s="10"/>
      <c r="C114" s="396" t="s">
        <v>654</v>
      </c>
      <c r="D114" s="400" t="str">
        <f>_xlfn.XLOOKUP($C114,Parts!$A$2:$A$301,Parts!$B$2:$B$301,0)</f>
        <v>Coalescing Filter-Filter with aluminum housing. Recommended with samples containing a very light mist and particles &gt; 30 microns. (Old P/N: 2CF, 3CF)</v>
      </c>
      <c r="E114" s="385" t="e">
        <f>_xlfn.XLOOKUP($C114,Parts!$A$2:$A$301,Parts!#REF!,0)</f>
        <v>#REF!</v>
      </c>
      <c r="F114" s="13"/>
      <c r="G114" s="13"/>
      <c r="H114" s="13"/>
      <c r="I114" s="132"/>
      <c r="J114" s="13"/>
    </row>
    <row r="115" spans="1:10" ht="32">
      <c r="A115" s="11"/>
      <c r="B115" s="10"/>
      <c r="C115" s="396" t="s">
        <v>657</v>
      </c>
      <c r="D115" s="400" t="str">
        <f>_xlfn.XLOOKUP($C115,Parts!$A$2:$A$301,Parts!$B$2:$B$301,0)</f>
        <v>Hoke - High Capacity Sample Filter - 316 stainless steel (SS) body with 316 SS filter element. Recommended when particles are &gt;5 microns. The filter is equipped with 1/4" compression fittings. (Old P/N:295S, 395S)</v>
      </c>
      <c r="E115" s="385" t="e">
        <f>_xlfn.XLOOKUP($C115,Parts!$A$2:$A$301,Parts!#REF!,0)</f>
        <v>#REF!</v>
      </c>
      <c r="F115" s="13"/>
      <c r="G115" s="13"/>
      <c r="H115" s="13"/>
      <c r="I115" s="132"/>
      <c r="J115" s="13"/>
    </row>
    <row r="116" spans="1:10" ht="16">
      <c r="A116" s="11"/>
      <c r="B116" s="10"/>
      <c r="C116" s="396" t="s">
        <v>659</v>
      </c>
      <c r="D116" s="400" t="str">
        <f>_xlfn.XLOOKUP($C116,Parts!$A$2:$A$301,Parts!$B$2:$B$301,0)</f>
        <v>Swagelok - Spare Filter Elements for CAT-SS-4TF-2 (Old P/N: 2FBX, 3FBX)</v>
      </c>
      <c r="E116" s="385" t="e">
        <f>_xlfn.XLOOKUP($C116,Parts!$A$2:$A$301,Parts!#REF!,0)</f>
        <v>#REF!</v>
      </c>
      <c r="F116" s="13"/>
      <c r="G116" s="13"/>
      <c r="H116" s="13"/>
      <c r="I116" s="132"/>
      <c r="J116" s="13"/>
    </row>
    <row r="117" spans="1:10" ht="16">
      <c r="A117" s="11"/>
      <c r="B117" s="10"/>
      <c r="C117" s="396" t="s">
        <v>662</v>
      </c>
      <c r="D117" s="400" t="str">
        <f>_xlfn.XLOOKUP($C117,Parts!$A$2:$A$301,Parts!$B$2:$B$301,0)</f>
        <v>Spare Filter Elements for the CAT-AFM20 (Old P/N: 2CFE, 3CFE)</v>
      </c>
      <c r="E117" s="385" t="e">
        <f>_xlfn.XLOOKUP($C117,Parts!$A$2:$A$301,Parts!#REF!,0)</f>
        <v>#REF!</v>
      </c>
      <c r="F117" s="13"/>
      <c r="G117" s="13"/>
      <c r="H117" s="13"/>
      <c r="I117" s="132"/>
      <c r="J117" s="13"/>
    </row>
    <row r="118" spans="1:10" ht="16">
      <c r="A118" s="11"/>
      <c r="B118" s="10"/>
      <c r="C118" s="396" t="s">
        <v>664</v>
      </c>
      <c r="D118" s="400" t="str">
        <f>_xlfn.XLOOKUP($C118,Parts!$A$2:$A$301,Parts!$B$2:$B$301,0)</f>
        <v>Hoke - Spare Filter Elements for CAT-SS-4TF-2-H (Old P/N: 2FBX, 3FBX)</v>
      </c>
      <c r="E118" s="385" t="e">
        <f>_xlfn.XLOOKUP($C118,Parts!$A$2:$A$301,Parts!#REF!,0)</f>
        <v>#REF!</v>
      </c>
      <c r="F118" s="13"/>
      <c r="G118" s="13"/>
      <c r="H118" s="13"/>
      <c r="I118" s="132"/>
      <c r="J118" s="13"/>
    </row>
    <row r="119" spans="1:10" ht="32">
      <c r="A119" s="11"/>
      <c r="B119" s="10"/>
      <c r="C119" s="396" t="s">
        <v>666</v>
      </c>
      <c r="D119" s="400" t="str">
        <f>_xlfn.XLOOKUP($C119,Parts!$A$2:$A$301,Parts!$B$2:$B$301,0)</f>
        <v>Replacement filter element for 95A1/4 (Blue) aluminum filter. 300°F (150°C) Max, 'B'=99.99% Gas Filtration at 0.01um, 'Q' Solids and Trace liquids (Low Temp). for use with 95A filter body (Old P/N: 3CF-AL)</v>
      </c>
      <c r="E119" s="385" t="e">
        <f>_xlfn.XLOOKUP($C119,Parts!$A$2:$A$301,Parts!#REF!,0)</f>
        <v>#REF!</v>
      </c>
      <c r="F119" s="13"/>
      <c r="G119" s="13"/>
      <c r="H119" s="13"/>
      <c r="I119" s="132"/>
      <c r="J119" s="13"/>
    </row>
    <row r="120" spans="1:10" ht="16">
      <c r="A120" s="11"/>
      <c r="B120" s="10"/>
      <c r="C120" s="396"/>
      <c r="D120" s="244" t="s">
        <v>668</v>
      </c>
      <c r="E120" s="385" t="e">
        <f>_xlfn.XLOOKUP($C120,Parts!$A$2:$A$301,Parts!#REF!,0)</f>
        <v>#REF!</v>
      </c>
      <c r="F120" s="13"/>
      <c r="G120" s="13"/>
      <c r="H120" s="13"/>
      <c r="I120" s="132"/>
      <c r="J120" s="13"/>
    </row>
    <row r="121" spans="1:10" ht="64">
      <c r="A121" s="11"/>
      <c r="B121" s="10"/>
      <c r="C121" s="396" t="s">
        <v>669</v>
      </c>
      <c r="D121" s="400" t="str">
        <f>_xlfn.XLOOKUP($C121,Parts!$A$2:$A$301,Parts!$B$2:$B$301,0)</f>
        <v>The kit includes a 0.1-1.2 LPM flowmeter with NO control valve, (2) ¼” straight quick connect fittings, (2) ¼” right angle (elbow) quick connect fittings and (2) ¼” Swagelok compatible compression fittings. Assembly is required. (Replaces old pn: 2FLM, 3FLM, 9FLM, FLM, FLM-QC-QC, FLM-PNL-QC-QC, FLM-QC-QCE, FLM-2C-QC, FLM-QC-2C, FLM-2C-2C)</v>
      </c>
      <c r="E121" s="385" t="e">
        <f>_xlfn.XLOOKUP($C121,Parts!$A$2:$A$301,Parts!#REF!,0)</f>
        <v>#REF!</v>
      </c>
      <c r="F121" s="13"/>
      <c r="G121" s="13"/>
      <c r="H121" s="13"/>
      <c r="I121" s="132"/>
      <c r="J121" s="13"/>
    </row>
    <row r="122" spans="1:10" ht="64">
      <c r="A122" s="11"/>
      <c r="B122" s="10"/>
      <c r="C122" s="396" t="s">
        <v>671</v>
      </c>
      <c r="D122" s="400" t="str">
        <f>_xlfn.XLOOKUP($C122,Parts!$A$2:$A$301,Parts!$B$2:$B$301,0)</f>
        <v>The kit includes a 0.1-1.2 LPM flowmeter with control valve, (2) ¼” straight quick connect fittings, (2) ¼” right angle (elbow) quick connect fittings and (2) ¼” Swagelok compatible compression fittings. Assembly is required. (Replaces old pn: 2FLMC, 3FLMC, 9FLMC, FLMC, FLMC-QC-QC, FLMC-PNL-QC-QC, FLMC-QC-QCE, FLMC-2C-QC, FLMC-QC-2C, FLMC-2C-2C)</v>
      </c>
      <c r="E122" s="385" t="e">
        <f>_xlfn.XLOOKUP($C122,Parts!$A$2:$A$301,Parts!#REF!,0)</f>
        <v>#REF!</v>
      </c>
      <c r="F122" s="13"/>
      <c r="G122" s="13"/>
      <c r="H122" s="13"/>
      <c r="I122" s="132"/>
      <c r="J122" s="13"/>
    </row>
    <row r="123" spans="1:10" ht="16">
      <c r="A123" s="11"/>
      <c r="B123" s="10"/>
      <c r="C123" s="396"/>
      <c r="D123" s="244" t="s">
        <v>694</v>
      </c>
      <c r="E123" s="385" t="e">
        <f>_xlfn.XLOOKUP($C123,Parts!$A$2:$A$301,Parts!#REF!,0)</f>
        <v>#REF!</v>
      </c>
      <c r="F123" s="13"/>
      <c r="G123" s="13"/>
      <c r="H123" s="13"/>
      <c r="I123" s="132"/>
      <c r="J123" s="13"/>
    </row>
    <row r="124" spans="1:10" ht="32">
      <c r="A124" s="11"/>
      <c r="B124" s="10"/>
      <c r="C124" s="396" t="s">
        <v>586</v>
      </c>
      <c r="D124" s="400" t="str">
        <f>_xlfn.XLOOKUP($C124,Parts!$A$2:$A$301,Parts!$B$2:$B$301,0)</f>
        <v>Pressure Regulator- Aluminum body with a maximum pressure input of 100 psig (7.03kg/cm2 ), (non-relieving) together with a stainless-steel needle valve. (Old P/N: 2LPRV, 3LPRV, ZR- LPR)</v>
      </c>
      <c r="E124" s="385" t="e">
        <f>_xlfn.XLOOKUP($C124,Parts!$A$2:$A$301,Parts!#REF!,0)</f>
        <v>#REF!</v>
      </c>
      <c r="F124" s="13"/>
      <c r="G124" s="13"/>
      <c r="H124" s="13"/>
      <c r="I124" s="132"/>
      <c r="J124" s="13"/>
    </row>
    <row r="125" spans="1:10" ht="16">
      <c r="A125" s="11"/>
      <c r="B125" s="10"/>
      <c r="C125" s="396"/>
      <c r="D125" s="244" t="s">
        <v>700</v>
      </c>
      <c r="E125" s="385" t="e">
        <f>_xlfn.XLOOKUP($C125,Parts!$A$2:$A$301,Parts!#REF!,0)</f>
        <v>#REF!</v>
      </c>
      <c r="F125" s="13"/>
      <c r="G125" s="13"/>
      <c r="H125" s="13"/>
      <c r="I125" s="132"/>
      <c r="J125" s="13"/>
    </row>
    <row r="126" spans="1:10" ht="64">
      <c r="A126" s="11"/>
      <c r="B126" s="10"/>
      <c r="C126" s="396" t="s">
        <v>704</v>
      </c>
      <c r="D126" s="400" t="str">
        <f>_xlfn.XLOOKUP($C126,Parts!$A$2:$A$301,Parts!$B$2:$B$301,0)</f>
        <v>Sample Pump-For applications when the sample pressure is from 12 psia (827 mbar) to 14.9 psia (1027 mbar). Maximum sample line limit is 25 feet (7 .6 meters). When mounted to rear of instrument, the overall rating for the analyzer enclosure is general purpose, NEMA 1. Powered from 24 VDC. (Old P/N: 2PMP-24, 3PMP-24, ZR-PMP)</v>
      </c>
      <c r="E126" s="385" t="e">
        <f>_xlfn.XLOOKUP($C126,Parts!$A$2:$A$301,Parts!#REF!,0)</f>
        <v>#REF!</v>
      </c>
      <c r="F126" s="13"/>
      <c r="G126" s="13"/>
      <c r="H126" s="13"/>
      <c r="I126" s="132"/>
      <c r="J126" s="13"/>
    </row>
    <row r="127" spans="1:10" ht="32">
      <c r="A127" s="11"/>
      <c r="B127" s="10"/>
      <c r="C127" s="396" t="s">
        <v>707</v>
      </c>
      <c r="D127" s="400" t="str">
        <f>_xlfn.XLOOKUP($C127,Parts!$A$2:$A$301,Parts!$B$2:$B$301,0)</f>
        <v>Replacement 24 VDC Pump Wire ready - 9 inch leads 3 wires in one 4-inch heat shrink (Universal Power Supply Instruments or 24VDC instruments) (Old P/N: 2PMP-24, 3PMP-24, ZR-PMP)</v>
      </c>
      <c r="E127" s="385" t="e">
        <f>_xlfn.XLOOKUP($C127,Parts!$A$2:$A$301,Parts!#REF!,0)</f>
        <v>#REF!</v>
      </c>
      <c r="F127" s="13"/>
      <c r="G127" s="13"/>
      <c r="H127" s="13"/>
      <c r="I127" s="132"/>
      <c r="J127" s="13"/>
    </row>
    <row r="128" spans="1:10" ht="16">
      <c r="A128" s="11"/>
      <c r="B128" s="10"/>
      <c r="C128" s="396" t="s">
        <v>710</v>
      </c>
      <c r="D128" s="400" t="str">
        <f>_xlfn.XLOOKUP($C128,Parts!$A$2:$A$301,Parts!$B$2:$B$301,0)</f>
        <v>24VDC Pump with integrated flow adjustment (Old P/N: 2PMP-CVP)</v>
      </c>
      <c r="E128" s="385" t="e">
        <f>_xlfn.XLOOKUP($C128,Parts!$A$2:$A$301,Parts!#REF!,0)</f>
        <v>#REF!</v>
      </c>
      <c r="F128" s="13"/>
      <c r="G128" s="13"/>
      <c r="H128" s="13"/>
      <c r="I128" s="132"/>
      <c r="J128" s="13"/>
    </row>
    <row r="129" spans="1:10" ht="32">
      <c r="A129" s="11"/>
      <c r="B129" s="10"/>
      <c r="C129" s="396" t="s">
        <v>712</v>
      </c>
      <c r="D129" s="400" t="str">
        <f>_xlfn.XLOOKUP($C129,Parts!$A$2:$A$301,Parts!$B$2:$B$301,0)</f>
        <v>Replacement Pump - Identical to the PMP-24 with the exception that the pump is powered from 110 VAC, 50-60 Hz. (Old P/N: 2PMP-115, 3PMP-115)</v>
      </c>
      <c r="E129" s="385" t="e">
        <f>_xlfn.XLOOKUP($C129,Parts!$A$2:$A$301,Parts!#REF!,0)</f>
        <v>#REF!</v>
      </c>
      <c r="F129" s="13"/>
      <c r="G129" s="13"/>
      <c r="H129" s="13"/>
      <c r="I129" s="132"/>
      <c r="J129" s="13"/>
    </row>
    <row r="130" spans="1:10" ht="32">
      <c r="A130" s="11"/>
      <c r="B130" s="10"/>
      <c r="C130" s="396" t="s">
        <v>714</v>
      </c>
      <c r="D130" s="400" t="str">
        <f>_xlfn.XLOOKUP($C130,Parts!$A$2:$A$301,Parts!$B$2:$B$301,0)</f>
        <v>115VAC Pump Wire ready - 9-inch leads with 4-inch heat shrink (For 115VAC Instruments) (Old P/N: 2PMP-115, 3PMP-115)</v>
      </c>
      <c r="E130" s="385" t="e">
        <f>_xlfn.XLOOKUP($C130,Parts!$A$2:$A$301,Parts!#REF!,0)</f>
        <v>#REF!</v>
      </c>
      <c r="F130" s="13"/>
      <c r="G130" s="13"/>
      <c r="H130" s="13"/>
      <c r="I130" s="132"/>
      <c r="J130" s="13"/>
    </row>
    <row r="131" spans="1:10" ht="32">
      <c r="A131" s="11"/>
      <c r="B131" s="10"/>
      <c r="C131" s="396" t="s">
        <v>716</v>
      </c>
      <c r="D131" s="400" t="str">
        <f>_xlfn.XLOOKUP($C131,Parts!$A$2:$A$301,Parts!$B$2:$B$301,0)</f>
        <v>Legacy Replacement Pump- Identical to the PMP-24 with the exception that the pump is powered from 220 VAC, 50 HZ. (Old P/N: 2PMP-220, 3PMP-220)</v>
      </c>
      <c r="E131" s="385" t="e">
        <f>_xlfn.XLOOKUP($C131,Parts!$A$2:$A$301,Parts!#REF!,0)</f>
        <v>#REF!</v>
      </c>
      <c r="F131" s="13"/>
      <c r="G131" s="13"/>
      <c r="H131" s="13"/>
      <c r="I131" s="132"/>
      <c r="J131" s="13"/>
    </row>
    <row r="132" spans="1:10" ht="16">
      <c r="A132" s="11"/>
      <c r="B132" s="10"/>
      <c r="C132" s="396" t="s">
        <v>718</v>
      </c>
      <c r="D132" s="400" t="str">
        <f>_xlfn.XLOOKUP($C132,Parts!$A$2:$A$301,Parts!$B$2:$B$301,0)</f>
        <v>220VAC Pump Wire ready - 9-inch leads with 4-inch heat shrink (Old P/N: 2PMP-220, 3PMP-220)</v>
      </c>
      <c r="E132" s="385" t="e">
        <f>_xlfn.XLOOKUP($C132,Parts!$A$2:$A$301,Parts!#REF!,0)</f>
        <v>#REF!</v>
      </c>
      <c r="F132" s="13"/>
      <c r="G132" s="13"/>
      <c r="H132" s="13"/>
      <c r="I132" s="132"/>
      <c r="J132" s="13"/>
    </row>
    <row r="133" spans="1:10" ht="16">
      <c r="A133" s="11"/>
      <c r="B133" s="10"/>
      <c r="C133" s="396"/>
      <c r="D133" s="244" t="s">
        <v>720</v>
      </c>
      <c r="E133" s="385" t="e">
        <f>_xlfn.XLOOKUP($C133,Parts!$A$2:$A$301,Parts!#REF!,0)</f>
        <v>#REF!</v>
      </c>
      <c r="F133" s="13"/>
      <c r="G133" s="13"/>
      <c r="H133" s="13"/>
      <c r="I133" s="132"/>
      <c r="J133" s="13"/>
    </row>
    <row r="134" spans="1:10" ht="32">
      <c r="A134" s="11"/>
      <c r="B134" s="10"/>
      <c r="C134" s="396" t="s">
        <v>726</v>
      </c>
      <c r="D134" s="400" t="str">
        <f>_xlfn.XLOOKUP($C134,Parts!$A$2:$A$301,Parts!$B$2:$B$301,0)</f>
        <v>Replacement Sensor for the Series 2XXX Percent Oxygen Analyzer. Note: When a replacement or spare sensor is ordered, the measuring range(s) of the instrument must be included. Warranty: One year from purchase date.</v>
      </c>
      <c r="E134" s="385" t="e">
        <f>_xlfn.XLOOKUP($C134,Parts!$A$2:$A$301,Parts!#REF!,0)</f>
        <v>#REF!</v>
      </c>
      <c r="F134" s="13"/>
      <c r="G134" s="13"/>
      <c r="H134" s="13"/>
      <c r="I134" s="132"/>
      <c r="J134" s="13"/>
    </row>
    <row r="135" spans="1:10" ht="16">
      <c r="A135" s="11"/>
      <c r="B135" s="10"/>
      <c r="C135" s="396"/>
      <c r="D135" s="244" t="s">
        <v>779</v>
      </c>
      <c r="E135" s="385" t="e">
        <f>_xlfn.XLOOKUP($C135,Parts!$A$2:$A$301,Parts!#REF!,0)</f>
        <v>#REF!</v>
      </c>
      <c r="F135" s="13"/>
      <c r="G135" s="13"/>
      <c r="H135" s="13"/>
      <c r="I135" s="132"/>
      <c r="J135" s="13"/>
    </row>
    <row r="136" spans="1:10" ht="16">
      <c r="A136" s="11"/>
      <c r="B136" s="10"/>
      <c r="C136" s="396" t="s">
        <v>780</v>
      </c>
      <c r="D136" s="400" t="str">
        <f>_xlfn.XLOOKUP($C136,Parts!$A$2:$A$301,Parts!$B$2:$B$301,0)</f>
        <v>Stainless Steel Flow Control Needle (Old P/N: 2FLV, 3FLV, ZR-FLV)</v>
      </c>
      <c r="E136" s="385" t="e">
        <f>_xlfn.XLOOKUP($C136,Parts!$A$2:$A$301,Parts!#REF!,0)</f>
        <v>#REF!</v>
      </c>
      <c r="F136" s="13"/>
      <c r="G136" s="13"/>
      <c r="H136" s="13"/>
      <c r="I136" s="132"/>
      <c r="J136" s="13"/>
    </row>
    <row r="137" spans="1:10" ht="16">
      <c r="A137" s="11"/>
      <c r="B137" s="10"/>
      <c r="C137" s="396"/>
      <c r="D137" s="244" t="s">
        <v>794</v>
      </c>
      <c r="E137" s="385" t="e">
        <f>_xlfn.XLOOKUP($C137,Parts!$A$2:$A$301,Parts!#REF!,0)</f>
        <v>#REF!</v>
      </c>
      <c r="F137" s="13"/>
      <c r="G137" s="13"/>
      <c r="H137" s="13"/>
      <c r="I137" s="132"/>
      <c r="J137" s="13"/>
    </row>
    <row r="138" spans="1:10" ht="17" thickBot="1">
      <c r="A138" s="11"/>
      <c r="B138" s="10"/>
      <c r="C138" s="397" t="s">
        <v>833</v>
      </c>
      <c r="D138" s="401" t="str">
        <f>_xlfn.XLOOKUP($C138,Parts!$A$2:$A$301,Parts!$B$2:$B$301,0)</f>
        <v>1/4" SS Tube to 1/4" OD Quick Connect Adapter (consists of 2 pieces)</v>
      </c>
      <c r="E138" s="390" t="e">
        <f>_xlfn.XLOOKUP($C138,Parts!$A$2:$A$301,Parts!#REF!,0)</f>
        <v>#REF!</v>
      </c>
      <c r="F138" s="13"/>
      <c r="G138" s="13"/>
      <c r="H138" s="13"/>
      <c r="I138" s="132"/>
      <c r="J138" s="13"/>
    </row>
    <row r="139" spans="1:10">
      <c r="A139" s="11"/>
      <c r="B139" s="10"/>
      <c r="C139" s="10"/>
      <c r="D139" s="10" t="str">
        <f>_xlfn.XLOOKUP($C139,Parts!$A$2:$A$301,Parts!$B$2:$B$301,0)</f>
        <v>HS Code: 9027904500</v>
      </c>
      <c r="E139" s="13" t="e">
        <f>_xlfn.XLOOKUP($C139,Parts!$A$2:$A$301,Parts!#REF!,0)</f>
        <v>#REF!</v>
      </c>
      <c r="F139" s="13"/>
      <c r="G139" s="13"/>
      <c r="H139" s="13"/>
      <c r="I139" s="132"/>
      <c r="J139" s="13"/>
    </row>
    <row r="140" spans="1:10">
      <c r="A140" s="11"/>
      <c r="B140" s="10"/>
      <c r="C140" s="10"/>
      <c r="D140" s="10" t="str">
        <f>_xlfn.XLOOKUP($C140,Parts!$A$2:$A$301,Parts!$B$2:$B$301,0)</f>
        <v>HS Code: 9027904500</v>
      </c>
      <c r="E140" s="13" t="e">
        <f>_xlfn.XLOOKUP($C140,Parts!$A$2:$A$301,Parts!#REF!,0)</f>
        <v>#REF!</v>
      </c>
      <c r="F140" s="13"/>
      <c r="G140" s="13"/>
      <c r="H140" s="13"/>
      <c r="I140" s="132"/>
      <c r="J140" s="13"/>
    </row>
    <row r="141" spans="1:10">
      <c r="A141" s="11"/>
      <c r="B141" s="10"/>
      <c r="C141" s="10"/>
      <c r="D141" s="10" t="str">
        <f>_xlfn.XLOOKUP($C141,Parts!$A$2:$A$301,Parts!$B$2:$B$301,0)</f>
        <v>HS Code: 9027904500</v>
      </c>
      <c r="E141" s="13" t="e">
        <f>_xlfn.XLOOKUP($C141,Parts!$A$2:$A$301,Parts!#REF!,0)</f>
        <v>#REF!</v>
      </c>
      <c r="F141" s="13"/>
      <c r="G141" s="13"/>
      <c r="H141" s="13"/>
      <c r="I141" s="132"/>
      <c r="J141" s="13"/>
    </row>
    <row r="142" spans="1:10">
      <c r="A142" s="11"/>
      <c r="B142" s="10"/>
      <c r="C142" s="10"/>
      <c r="D142" s="10"/>
      <c r="E142" s="13"/>
      <c r="F142" s="13"/>
      <c r="G142" s="13"/>
      <c r="H142" s="13"/>
      <c r="I142" s="132"/>
      <c r="J142" s="13"/>
    </row>
    <row r="143" spans="1:10">
      <c r="A143" s="11"/>
      <c r="B143" s="10"/>
      <c r="C143" s="10"/>
      <c r="D143" s="10"/>
      <c r="E143" s="13"/>
      <c r="F143" s="13"/>
      <c r="G143" s="13"/>
      <c r="H143" s="13"/>
      <c r="I143" s="132"/>
      <c r="J143" s="13"/>
    </row>
    <row r="144" spans="1:10">
      <c r="A144" s="11"/>
      <c r="B144" s="10"/>
      <c r="C144" s="10"/>
      <c r="D144" s="10"/>
      <c r="E144" s="13"/>
      <c r="F144" s="13"/>
      <c r="G144" s="13"/>
      <c r="H144" s="13"/>
      <c r="I144" s="132"/>
      <c r="J144" s="13"/>
    </row>
    <row r="145" spans="1:10">
      <c r="A145" s="11"/>
      <c r="B145" s="10"/>
      <c r="C145" s="10"/>
      <c r="D145" s="10"/>
      <c r="E145" s="13"/>
      <c r="F145" s="13"/>
      <c r="G145" s="13"/>
      <c r="H145" s="13"/>
      <c r="I145" s="132"/>
      <c r="J145" s="13"/>
    </row>
    <row r="146" spans="1:10">
      <c r="A146" s="11"/>
      <c r="B146" s="10"/>
      <c r="C146" s="10"/>
      <c r="D146" s="10"/>
      <c r="E146" s="13"/>
      <c r="F146" s="13"/>
      <c r="G146" s="13"/>
      <c r="H146" s="13"/>
      <c r="I146" s="132"/>
      <c r="J146" s="13"/>
    </row>
    <row r="147" spans="1:10">
      <c r="A147" s="11"/>
      <c r="B147" s="10"/>
      <c r="C147" s="10"/>
      <c r="D147" s="10"/>
      <c r="E147" s="13"/>
      <c r="F147" s="13"/>
      <c r="G147" s="13"/>
      <c r="H147" s="13"/>
      <c r="I147" s="132"/>
      <c r="J147" s="13"/>
    </row>
    <row r="148" spans="1:10">
      <c r="A148" s="11"/>
      <c r="B148" s="10"/>
      <c r="C148" s="10"/>
      <c r="D148" s="10"/>
      <c r="E148" s="13"/>
      <c r="F148" s="13"/>
      <c r="G148" s="13"/>
      <c r="H148" s="13"/>
      <c r="I148" s="132"/>
      <c r="J148" s="13"/>
    </row>
    <row r="149" spans="1:10">
      <c r="A149" s="11"/>
      <c r="B149" s="10"/>
      <c r="C149" s="10"/>
      <c r="D149" s="10"/>
      <c r="E149" s="13"/>
      <c r="F149" s="13"/>
      <c r="G149" s="13"/>
      <c r="H149" s="13"/>
      <c r="I149" s="132"/>
      <c r="J149" s="13"/>
    </row>
    <row r="150" spans="1:10">
      <c r="A150" s="11"/>
      <c r="B150" s="10"/>
      <c r="C150" s="10"/>
      <c r="D150" s="10"/>
      <c r="E150" s="13"/>
      <c r="F150" s="13"/>
      <c r="G150" s="13"/>
      <c r="H150" s="13"/>
      <c r="I150" s="132"/>
      <c r="J150" s="13"/>
    </row>
    <row r="151" spans="1:10">
      <c r="A151" s="11"/>
      <c r="B151" s="10"/>
      <c r="C151" s="10"/>
      <c r="D151" s="10"/>
      <c r="E151" s="13"/>
      <c r="F151" s="13"/>
      <c r="G151" s="13"/>
      <c r="H151" s="13"/>
      <c r="I151" s="132"/>
      <c r="J151" s="13"/>
    </row>
    <row r="152" spans="1:10">
      <c r="A152" s="11"/>
      <c r="B152" s="10"/>
      <c r="C152" s="10"/>
      <c r="D152" s="10"/>
      <c r="E152" s="13"/>
      <c r="F152" s="13"/>
      <c r="G152" s="13"/>
      <c r="H152" s="13"/>
      <c r="I152" s="132"/>
      <c r="J152" s="13"/>
    </row>
    <row r="153" spans="1:10">
      <c r="A153" s="11"/>
      <c r="B153" s="10"/>
      <c r="C153" s="10"/>
      <c r="D153" s="10"/>
      <c r="E153" s="13"/>
      <c r="F153" s="13"/>
      <c r="G153" s="13"/>
      <c r="H153" s="13"/>
      <c r="I153" s="132"/>
      <c r="J153" s="13"/>
    </row>
    <row r="154" spans="1:10">
      <c r="A154" s="11"/>
      <c r="B154" s="10"/>
      <c r="C154" s="10"/>
      <c r="D154" s="10"/>
      <c r="E154" s="13"/>
      <c r="F154" s="13"/>
      <c r="G154" s="13"/>
      <c r="H154" s="13"/>
      <c r="I154" s="132"/>
      <c r="J154" s="13"/>
    </row>
    <row r="155" spans="1:10">
      <c r="A155" s="11"/>
      <c r="B155" s="10"/>
      <c r="C155" s="10"/>
      <c r="D155" s="10"/>
      <c r="E155" s="13"/>
      <c r="F155" s="13"/>
      <c r="G155" s="13"/>
      <c r="H155" s="13"/>
      <c r="I155" s="132"/>
      <c r="J155" s="13"/>
    </row>
    <row r="156" spans="1:10">
      <c r="A156" s="11"/>
      <c r="B156" s="10"/>
      <c r="C156" s="10"/>
      <c r="D156" s="10"/>
      <c r="E156" s="13"/>
      <c r="F156" s="13"/>
      <c r="G156" s="13"/>
      <c r="H156" s="13"/>
      <c r="I156" s="132"/>
      <c r="J156" s="13"/>
    </row>
    <row r="157" spans="1:10">
      <c r="A157" s="11"/>
      <c r="B157" s="10"/>
      <c r="C157" s="10"/>
      <c r="D157" s="10"/>
      <c r="E157" s="13"/>
      <c r="F157" s="13"/>
      <c r="G157" s="13"/>
      <c r="H157" s="13"/>
      <c r="I157" s="132"/>
      <c r="J157" s="13"/>
    </row>
    <row r="158" spans="1:10">
      <c r="A158" s="11"/>
      <c r="B158" s="10"/>
      <c r="C158" s="10"/>
      <c r="D158" s="10"/>
      <c r="E158" s="13"/>
      <c r="F158" s="13"/>
      <c r="G158" s="13"/>
      <c r="H158" s="13"/>
      <c r="I158" s="132"/>
      <c r="J158" s="13"/>
    </row>
    <row r="159" spans="1:10">
      <c r="A159" s="11"/>
      <c r="B159" s="10"/>
      <c r="C159" s="10"/>
      <c r="D159" s="10"/>
      <c r="E159" s="13"/>
      <c r="F159" s="13"/>
      <c r="G159" s="13"/>
      <c r="H159" s="13"/>
      <c r="I159" s="132"/>
      <c r="J159" s="13"/>
    </row>
    <row r="160" spans="1:10">
      <c r="A160" s="11"/>
      <c r="B160" s="10"/>
      <c r="C160" s="10"/>
      <c r="D160" s="10"/>
      <c r="E160" s="13"/>
      <c r="F160" s="13"/>
      <c r="G160" s="13"/>
      <c r="H160" s="13"/>
      <c r="I160" s="132"/>
      <c r="J160" s="13"/>
    </row>
    <row r="161" spans="1:10">
      <c r="A161" s="11"/>
      <c r="B161" s="10"/>
      <c r="C161" s="10"/>
      <c r="D161" s="10"/>
      <c r="E161" s="13"/>
      <c r="F161" s="13"/>
      <c r="G161" s="13"/>
      <c r="H161" s="13"/>
      <c r="I161" s="132"/>
      <c r="J161" s="13"/>
    </row>
    <row r="162" spans="1:10">
      <c r="A162" s="11"/>
      <c r="B162" s="10"/>
      <c r="C162" s="10"/>
      <c r="D162" s="10"/>
      <c r="E162" s="13"/>
      <c r="F162" s="13"/>
      <c r="G162" s="13"/>
      <c r="H162" s="13"/>
      <c r="I162" s="132"/>
      <c r="J162" s="13"/>
    </row>
    <row r="163" spans="1:10">
      <c r="A163" s="11"/>
      <c r="B163" s="10"/>
      <c r="C163" s="10"/>
      <c r="D163" s="10"/>
      <c r="E163" s="13"/>
      <c r="F163" s="13"/>
      <c r="G163" s="13"/>
      <c r="H163" s="13"/>
      <c r="I163" s="132"/>
      <c r="J163" s="13"/>
    </row>
    <row r="164" spans="1:10">
      <c r="A164" s="11"/>
      <c r="B164" s="10"/>
      <c r="C164" s="10"/>
      <c r="D164" s="10"/>
      <c r="E164" s="13"/>
      <c r="F164" s="13"/>
      <c r="G164" s="13"/>
      <c r="H164" s="13"/>
      <c r="I164" s="132"/>
      <c r="J164" s="13"/>
    </row>
    <row r="165" spans="1:10">
      <c r="A165" s="11"/>
      <c r="B165" s="10"/>
      <c r="C165" s="10"/>
      <c r="D165" s="10"/>
      <c r="E165" s="13"/>
      <c r="F165" s="13"/>
      <c r="G165" s="13"/>
      <c r="H165" s="13"/>
      <c r="I165" s="132"/>
      <c r="J165" s="13"/>
    </row>
    <row r="166" spans="1:10">
      <c r="A166" s="11"/>
      <c r="B166" s="10"/>
      <c r="C166" s="10"/>
      <c r="D166" s="10"/>
      <c r="E166" s="13"/>
      <c r="F166" s="13"/>
      <c r="G166" s="13"/>
      <c r="H166" s="13"/>
      <c r="I166" s="132"/>
      <c r="J166" s="13"/>
    </row>
    <row r="167" spans="1:10">
      <c r="A167" s="11"/>
      <c r="B167" s="10"/>
      <c r="C167" s="10"/>
      <c r="D167" s="10"/>
      <c r="E167" s="13"/>
      <c r="F167" s="13"/>
      <c r="G167" s="13"/>
      <c r="H167" s="13"/>
      <c r="I167" s="132"/>
      <c r="J167" s="13"/>
    </row>
    <row r="168" spans="1:10">
      <c r="A168" s="11"/>
      <c r="B168" s="10"/>
      <c r="C168" s="10"/>
      <c r="D168" s="10"/>
      <c r="E168" s="13"/>
      <c r="F168" s="13"/>
      <c r="G168" s="13"/>
      <c r="H168" s="13"/>
      <c r="I168" s="132"/>
      <c r="J168" s="13"/>
    </row>
    <row r="169" spans="1:10">
      <c r="A169" s="11"/>
      <c r="B169" s="10"/>
      <c r="C169" s="10"/>
      <c r="D169" s="10"/>
      <c r="E169" s="13"/>
      <c r="F169" s="13"/>
      <c r="G169" s="13"/>
      <c r="H169" s="13"/>
      <c r="I169" s="132"/>
      <c r="J169" s="13"/>
    </row>
    <row r="170" spans="1:10">
      <c r="A170" s="11"/>
      <c r="B170" s="10"/>
      <c r="C170" s="10"/>
      <c r="D170" s="10"/>
      <c r="E170" s="13"/>
      <c r="F170" s="13"/>
      <c r="G170" s="13"/>
      <c r="H170" s="13"/>
      <c r="I170" s="132"/>
      <c r="J170" s="13"/>
    </row>
    <row r="171" spans="1:10">
      <c r="A171" s="11"/>
      <c r="B171" s="10"/>
      <c r="C171" s="10"/>
      <c r="D171" s="10"/>
      <c r="E171" s="13"/>
      <c r="F171" s="13"/>
      <c r="G171" s="13"/>
      <c r="H171" s="13"/>
      <c r="I171" s="132"/>
      <c r="J171" s="13"/>
    </row>
    <row r="172" spans="1:10">
      <c r="A172" s="11"/>
      <c r="B172" s="10"/>
      <c r="C172" s="10"/>
      <c r="D172" s="10"/>
      <c r="E172" s="13"/>
      <c r="F172" s="13"/>
      <c r="G172" s="13"/>
      <c r="H172" s="13"/>
      <c r="I172" s="132"/>
      <c r="J172" s="13"/>
    </row>
    <row r="173" spans="1:10">
      <c r="A173" s="11"/>
      <c r="B173" s="10"/>
      <c r="C173" s="10"/>
      <c r="D173" s="10"/>
      <c r="E173" s="13"/>
      <c r="F173" s="13"/>
      <c r="G173" s="13"/>
      <c r="H173" s="13"/>
      <c r="I173" s="132"/>
      <c r="J173" s="13"/>
    </row>
    <row r="174" spans="1:10">
      <c r="A174" s="11"/>
      <c r="B174" s="10"/>
      <c r="C174" s="10"/>
      <c r="D174" s="10"/>
      <c r="E174" s="13"/>
      <c r="F174" s="13"/>
      <c r="G174" s="13"/>
      <c r="H174" s="13"/>
      <c r="I174" s="132"/>
      <c r="J174" s="13"/>
    </row>
    <row r="175" spans="1:10">
      <c r="A175" s="11"/>
      <c r="B175" s="10"/>
      <c r="C175" s="10"/>
      <c r="D175" s="10"/>
      <c r="E175" s="13"/>
      <c r="F175" s="13"/>
      <c r="G175" s="13"/>
      <c r="H175" s="13"/>
      <c r="I175" s="132"/>
      <c r="J175" s="13"/>
    </row>
    <row r="176" spans="1:10">
      <c r="A176" s="11"/>
      <c r="B176" s="10"/>
      <c r="C176" s="10"/>
      <c r="D176" s="10"/>
      <c r="E176" s="13"/>
      <c r="F176" s="13"/>
      <c r="G176" s="13"/>
      <c r="H176" s="13"/>
      <c r="I176" s="132"/>
      <c r="J176" s="13"/>
    </row>
    <row r="177" spans="1:10">
      <c r="A177" s="11"/>
      <c r="B177" s="10"/>
      <c r="C177" s="10"/>
      <c r="D177" s="10"/>
      <c r="E177" s="13"/>
      <c r="F177" s="13"/>
      <c r="G177" s="13"/>
      <c r="H177" s="13"/>
      <c r="I177" s="132"/>
      <c r="J177" s="13"/>
    </row>
    <row r="178" spans="1:10">
      <c r="A178" s="11"/>
      <c r="B178" s="10"/>
      <c r="C178" s="10"/>
      <c r="D178" s="10"/>
      <c r="E178" s="13"/>
      <c r="F178" s="13"/>
      <c r="G178" s="13"/>
      <c r="H178" s="13"/>
      <c r="I178" s="132"/>
      <c r="J178" s="13"/>
    </row>
    <row r="179" spans="1:10">
      <c r="A179" s="11"/>
      <c r="B179" s="10"/>
      <c r="C179" s="10"/>
      <c r="D179" s="10"/>
      <c r="E179" s="13"/>
      <c r="F179" s="13"/>
      <c r="G179" s="13"/>
      <c r="H179" s="13"/>
      <c r="I179" s="132"/>
      <c r="J179" s="13"/>
    </row>
    <row r="180" spans="1:10">
      <c r="A180" s="11"/>
      <c r="B180" s="10"/>
      <c r="C180" s="10"/>
      <c r="D180" s="10"/>
      <c r="E180" s="13"/>
      <c r="F180" s="13"/>
      <c r="G180" s="13"/>
      <c r="H180" s="13"/>
      <c r="I180" s="132"/>
      <c r="J180" s="13"/>
    </row>
    <row r="181" spans="1:10">
      <c r="A181" s="11"/>
      <c r="B181" s="10"/>
      <c r="C181" s="10"/>
      <c r="D181" s="10"/>
      <c r="E181" s="13"/>
      <c r="F181" s="13"/>
      <c r="G181" s="13"/>
      <c r="H181" s="13"/>
      <c r="I181" s="132"/>
      <c r="J181" s="13"/>
    </row>
    <row r="182" spans="1:10">
      <c r="A182" s="11"/>
      <c r="B182" s="10"/>
      <c r="C182" s="10"/>
      <c r="D182" s="10"/>
      <c r="E182" s="13"/>
      <c r="F182" s="13"/>
      <c r="G182" s="13"/>
      <c r="H182" s="13"/>
      <c r="I182" s="132"/>
      <c r="J182" s="13"/>
    </row>
    <row r="183" spans="1:10">
      <c r="A183" s="11"/>
      <c r="B183" s="10"/>
      <c r="C183" s="10"/>
      <c r="D183" s="10"/>
      <c r="E183" s="13"/>
      <c r="F183" s="13"/>
      <c r="G183" s="13"/>
      <c r="H183" s="13"/>
      <c r="I183" s="132"/>
      <c r="J183" s="13"/>
    </row>
    <row r="184" spans="1:10">
      <c r="A184" s="11"/>
      <c r="B184" s="10"/>
      <c r="C184" s="10"/>
      <c r="D184" s="10"/>
      <c r="E184" s="13"/>
      <c r="F184" s="13"/>
      <c r="G184" s="13"/>
      <c r="H184" s="13"/>
      <c r="I184" s="132"/>
      <c r="J184" s="13"/>
    </row>
    <row r="185" spans="1:10">
      <c r="A185" s="11"/>
      <c r="B185" s="10"/>
      <c r="C185" s="10"/>
      <c r="D185" s="10"/>
      <c r="E185" s="13"/>
      <c r="F185" s="13"/>
      <c r="G185" s="13"/>
      <c r="H185" s="13"/>
      <c r="I185" s="132"/>
      <c r="J185" s="13"/>
    </row>
    <row r="186" spans="1:10">
      <c r="A186" s="11"/>
      <c r="B186" s="10"/>
      <c r="C186" s="10"/>
      <c r="D186" s="10"/>
      <c r="E186" s="13"/>
      <c r="F186" s="13"/>
      <c r="G186" s="13"/>
      <c r="H186" s="13"/>
      <c r="I186" s="132"/>
      <c r="J186" s="13"/>
    </row>
    <row r="187" spans="1:10">
      <c r="A187" s="11"/>
      <c r="B187" s="10"/>
      <c r="C187" s="10"/>
      <c r="D187" s="10"/>
      <c r="E187" s="13"/>
      <c r="F187" s="13"/>
      <c r="G187" s="13"/>
      <c r="H187" s="13"/>
      <c r="I187" s="132"/>
      <c r="J187" s="13"/>
    </row>
    <row r="188" spans="1:10">
      <c r="A188" s="11"/>
      <c r="B188" s="10"/>
      <c r="C188" s="10"/>
      <c r="D188" s="10"/>
      <c r="E188" s="13"/>
      <c r="F188" s="13"/>
      <c r="G188" s="13"/>
      <c r="H188" s="13"/>
      <c r="I188" s="132"/>
      <c r="J188" s="13"/>
    </row>
    <row r="189" spans="1:10">
      <c r="A189" s="11"/>
      <c r="B189" s="10"/>
      <c r="C189" s="10"/>
      <c r="D189" s="10"/>
      <c r="E189" s="13"/>
      <c r="F189" s="13"/>
      <c r="G189" s="13"/>
      <c r="H189" s="13"/>
      <c r="I189" s="132"/>
      <c r="J189" s="13"/>
    </row>
    <row r="190" spans="1:10">
      <c r="A190" s="11"/>
      <c r="B190" s="10"/>
      <c r="C190" s="10"/>
      <c r="D190" s="10"/>
      <c r="E190" s="13"/>
      <c r="F190" s="13"/>
      <c r="G190" s="13"/>
      <c r="H190" s="13"/>
      <c r="I190" s="132"/>
      <c r="J190" s="13"/>
    </row>
    <row r="191" spans="1:10">
      <c r="A191" s="11"/>
      <c r="B191" s="10"/>
      <c r="C191" s="10"/>
      <c r="D191" s="10"/>
      <c r="E191" s="13"/>
      <c r="F191" s="13"/>
      <c r="G191" s="13"/>
      <c r="H191" s="13"/>
      <c r="I191" s="132"/>
      <c r="J191" s="13"/>
    </row>
    <row r="192" spans="1:10">
      <c r="A192" s="11"/>
      <c r="B192" s="10"/>
      <c r="C192" s="10"/>
      <c r="D192" s="10"/>
      <c r="E192" s="13"/>
      <c r="F192" s="13"/>
      <c r="G192" s="13"/>
      <c r="H192" s="13"/>
      <c r="I192" s="132"/>
      <c r="J192" s="13"/>
    </row>
    <row r="193" spans="1:10">
      <c r="A193" s="11"/>
      <c r="B193" s="10"/>
      <c r="C193" s="10"/>
      <c r="D193" s="10"/>
      <c r="E193" s="13"/>
      <c r="F193" s="13"/>
      <c r="G193" s="13"/>
      <c r="H193" s="13"/>
      <c r="I193" s="132"/>
      <c r="J193" s="13"/>
    </row>
    <row r="194" spans="1:10">
      <c r="A194" s="11"/>
      <c r="B194" s="10"/>
      <c r="C194" s="10"/>
      <c r="D194" s="10"/>
      <c r="E194" s="13"/>
      <c r="F194" s="13"/>
      <c r="G194" s="13"/>
      <c r="H194" s="13"/>
      <c r="I194" s="132"/>
      <c r="J194" s="13"/>
    </row>
    <row r="195" spans="1:10">
      <c r="A195" s="11"/>
      <c r="B195" s="10"/>
      <c r="C195" s="10"/>
      <c r="D195" s="10"/>
      <c r="E195" s="13"/>
      <c r="F195" s="13"/>
      <c r="G195" s="13"/>
      <c r="H195" s="13"/>
      <c r="I195" s="132"/>
      <c r="J195" s="13"/>
    </row>
    <row r="196" spans="1:10">
      <c r="A196" s="11"/>
      <c r="B196" s="10"/>
      <c r="C196" s="10"/>
      <c r="D196" s="10"/>
      <c r="E196" s="13"/>
      <c r="F196" s="13"/>
      <c r="G196" s="13"/>
      <c r="H196" s="13"/>
      <c r="I196" s="132"/>
      <c r="J196" s="13"/>
    </row>
    <row r="197" spans="1:10">
      <c r="A197" s="11"/>
      <c r="B197" s="10"/>
      <c r="C197" s="10"/>
      <c r="D197" s="10"/>
      <c r="E197" s="13"/>
      <c r="F197" s="13"/>
      <c r="G197" s="13"/>
      <c r="H197" s="13"/>
      <c r="I197" s="132"/>
      <c r="J197" s="13"/>
    </row>
    <row r="198" spans="1:10">
      <c r="A198" s="11"/>
      <c r="B198" s="10"/>
      <c r="C198" s="10"/>
      <c r="D198" s="10"/>
      <c r="E198" s="13"/>
      <c r="F198" s="13"/>
      <c r="G198" s="13"/>
      <c r="H198" s="13"/>
      <c r="I198" s="132"/>
      <c r="J198" s="13"/>
    </row>
    <row r="199" spans="1:10">
      <c r="A199" s="11"/>
      <c r="B199" s="10"/>
      <c r="C199" s="10"/>
      <c r="D199" s="10"/>
      <c r="E199" s="13"/>
      <c r="F199" s="13"/>
      <c r="G199" s="13"/>
      <c r="H199" s="13"/>
      <c r="I199" s="132"/>
      <c r="J199" s="13"/>
    </row>
    <row r="200" spans="1:10">
      <c r="A200" s="11"/>
      <c r="B200" s="10"/>
      <c r="C200" s="10"/>
      <c r="D200" s="10"/>
      <c r="E200" s="13"/>
      <c r="F200" s="13"/>
      <c r="G200" s="13"/>
      <c r="H200" s="13"/>
      <c r="I200" s="132"/>
      <c r="J200" s="13"/>
    </row>
    <row r="201" spans="1:10">
      <c r="A201" s="11"/>
      <c r="B201" s="10"/>
      <c r="C201" s="10"/>
      <c r="D201" s="10"/>
      <c r="E201" s="13"/>
      <c r="F201" s="13"/>
      <c r="G201" s="13"/>
      <c r="H201" s="13"/>
      <c r="I201" s="132"/>
      <c r="J201" s="13"/>
    </row>
    <row r="202" spans="1:10">
      <c r="A202" s="11"/>
      <c r="B202" s="10"/>
      <c r="C202" s="10"/>
      <c r="D202" s="10"/>
      <c r="E202" s="13"/>
      <c r="F202" s="13"/>
      <c r="G202" s="13"/>
      <c r="H202" s="13"/>
      <c r="I202" s="132"/>
      <c r="J202" s="13"/>
    </row>
    <row r="203" spans="1:10">
      <c r="A203" s="11"/>
      <c r="B203" s="10"/>
      <c r="C203" s="10"/>
      <c r="D203" s="10"/>
      <c r="E203" s="13"/>
      <c r="F203" s="13"/>
      <c r="G203" s="13"/>
      <c r="H203" s="13"/>
      <c r="I203" s="132"/>
      <c r="J203" s="13"/>
    </row>
    <row r="204" spans="1:10">
      <c r="A204" s="11"/>
      <c r="B204" s="10"/>
      <c r="C204" s="10"/>
      <c r="D204" s="10"/>
      <c r="E204" s="13"/>
      <c r="F204" s="13"/>
      <c r="G204" s="13"/>
      <c r="H204" s="13"/>
      <c r="I204" s="132"/>
      <c r="J204" s="13"/>
    </row>
    <row r="205" spans="1:10">
      <c r="A205" s="11"/>
      <c r="B205" s="10"/>
      <c r="C205" s="10"/>
      <c r="D205" s="10"/>
      <c r="E205" s="13"/>
      <c r="F205" s="13"/>
      <c r="G205" s="13"/>
      <c r="H205" s="13"/>
      <c r="I205" s="132"/>
      <c r="J205" s="13"/>
    </row>
    <row r="206" spans="1:10">
      <c r="A206" s="11"/>
      <c r="B206" s="10"/>
      <c r="C206" s="10"/>
      <c r="D206" s="10"/>
      <c r="E206" s="13"/>
      <c r="F206" s="13"/>
      <c r="G206" s="13"/>
      <c r="H206" s="13"/>
      <c r="I206" s="132"/>
      <c r="J206" s="13"/>
    </row>
    <row r="207" spans="1:10">
      <c r="A207" s="11"/>
      <c r="B207" s="10"/>
      <c r="C207" s="10"/>
      <c r="D207" s="10"/>
      <c r="E207" s="13"/>
      <c r="F207" s="13"/>
      <c r="G207" s="13"/>
      <c r="H207" s="13"/>
      <c r="I207" s="132"/>
      <c r="J207" s="13"/>
    </row>
    <row r="208" spans="1:10">
      <c r="A208" s="11"/>
      <c r="B208" s="10"/>
      <c r="C208" s="10"/>
      <c r="D208" s="10"/>
      <c r="E208" s="13"/>
      <c r="F208" s="13"/>
      <c r="G208" s="13"/>
      <c r="H208" s="13"/>
      <c r="I208" s="132"/>
      <c r="J208" s="13"/>
    </row>
    <row r="209" spans="1:10">
      <c r="A209" s="11"/>
      <c r="B209" s="10"/>
      <c r="C209" s="10"/>
      <c r="D209" s="10"/>
      <c r="E209" s="13"/>
      <c r="F209" s="13"/>
      <c r="G209" s="13"/>
      <c r="H209" s="13"/>
      <c r="I209" s="132"/>
      <c r="J209" s="13"/>
    </row>
    <row r="210" spans="1:10">
      <c r="A210" s="11"/>
      <c r="B210" s="10"/>
      <c r="C210" s="10"/>
      <c r="D210" s="10"/>
      <c r="E210" s="13"/>
      <c r="F210" s="13"/>
      <c r="G210" s="13"/>
      <c r="H210" s="13"/>
      <c r="I210" s="132"/>
      <c r="J210" s="13"/>
    </row>
    <row r="211" spans="1:10">
      <c r="A211" s="11"/>
      <c r="B211" s="10"/>
      <c r="C211" s="10"/>
      <c r="D211" s="10"/>
      <c r="E211" s="13"/>
      <c r="F211" s="13"/>
      <c r="G211" s="13"/>
      <c r="H211" s="13"/>
      <c r="I211" s="132"/>
      <c r="J211" s="13"/>
    </row>
    <row r="212" spans="1:10">
      <c r="A212" s="11"/>
      <c r="B212" s="10"/>
      <c r="C212" s="10"/>
      <c r="D212" s="10"/>
      <c r="E212" s="13"/>
      <c r="F212" s="13"/>
      <c r="G212" s="13"/>
      <c r="H212" s="13"/>
      <c r="I212" s="132"/>
      <c r="J212" s="13"/>
    </row>
    <row r="213" spans="1:10">
      <c r="A213" s="11"/>
      <c r="B213" s="10"/>
      <c r="C213" s="10"/>
      <c r="D213" s="10"/>
      <c r="E213" s="13"/>
      <c r="F213" s="13"/>
      <c r="G213" s="13"/>
      <c r="H213" s="13"/>
      <c r="I213" s="132"/>
      <c r="J213" s="13"/>
    </row>
    <row r="214" spans="1:10">
      <c r="A214" s="11"/>
      <c r="B214" s="10"/>
      <c r="C214" s="10"/>
      <c r="D214" s="10"/>
      <c r="E214" s="13"/>
      <c r="F214" s="13"/>
      <c r="G214" s="13"/>
      <c r="H214" s="13"/>
      <c r="I214" s="132"/>
      <c r="J214" s="13"/>
    </row>
    <row r="215" spans="1:10">
      <c r="A215" s="11"/>
      <c r="B215" s="10"/>
      <c r="C215" s="10"/>
      <c r="D215" s="10"/>
      <c r="E215" s="13"/>
      <c r="F215" s="13"/>
      <c r="G215" s="13"/>
      <c r="H215" s="13"/>
      <c r="I215" s="132"/>
      <c r="J215" s="13"/>
    </row>
    <row r="216" spans="1:10">
      <c r="A216" s="11"/>
      <c r="B216" s="10"/>
      <c r="C216" s="10"/>
      <c r="D216" s="10"/>
      <c r="E216" s="13"/>
      <c r="F216" s="13"/>
      <c r="G216" s="13"/>
      <c r="H216" s="13"/>
      <c r="I216" s="132"/>
      <c r="J216" s="13"/>
    </row>
    <row r="217" spans="1:10">
      <c r="A217" s="11"/>
      <c r="B217" s="10"/>
      <c r="C217" s="10"/>
      <c r="D217" s="10"/>
      <c r="E217" s="13"/>
      <c r="F217" s="13"/>
      <c r="G217" s="13"/>
      <c r="H217" s="13"/>
      <c r="I217" s="132"/>
      <c r="J217" s="13"/>
    </row>
    <row r="218" spans="1:10">
      <c r="A218" s="11"/>
      <c r="B218" s="10"/>
      <c r="C218" s="10"/>
      <c r="D218" s="10"/>
      <c r="E218" s="13"/>
      <c r="F218" s="13"/>
      <c r="G218" s="13"/>
      <c r="H218" s="13"/>
      <c r="I218" s="132"/>
      <c r="J218" s="13"/>
    </row>
    <row r="219" spans="1:10">
      <c r="A219" s="11"/>
      <c r="B219" s="10"/>
      <c r="C219" s="10"/>
      <c r="D219" s="10"/>
      <c r="E219" s="13"/>
      <c r="F219" s="13"/>
      <c r="G219" s="13"/>
      <c r="H219" s="13"/>
      <c r="I219" s="132"/>
      <c r="J219" s="13"/>
    </row>
    <row r="220" spans="1:10">
      <c r="A220" s="11"/>
      <c r="B220" s="10"/>
      <c r="C220" s="10"/>
      <c r="D220" s="10"/>
      <c r="E220" s="13"/>
      <c r="F220" s="13"/>
      <c r="G220" s="13"/>
      <c r="H220" s="13"/>
      <c r="I220" s="132"/>
      <c r="J220" s="13"/>
    </row>
    <row r="221" spans="1:10">
      <c r="A221" s="11"/>
      <c r="B221" s="10"/>
      <c r="C221" s="10"/>
      <c r="D221" s="10"/>
      <c r="E221" s="13"/>
      <c r="F221" s="13"/>
      <c r="G221" s="13"/>
      <c r="H221" s="13"/>
      <c r="I221" s="132"/>
      <c r="J221" s="13"/>
    </row>
    <row r="222" spans="1:10">
      <c r="A222" s="11"/>
      <c r="B222" s="10"/>
      <c r="C222" s="10"/>
      <c r="D222" s="10"/>
      <c r="E222" s="13"/>
      <c r="F222" s="13"/>
      <c r="G222" s="13"/>
      <c r="H222" s="13"/>
      <c r="I222" s="132"/>
      <c r="J222" s="13"/>
    </row>
    <row r="223" spans="1:10">
      <c r="A223" s="11"/>
      <c r="B223" s="10"/>
      <c r="C223" s="10"/>
      <c r="D223" s="10"/>
      <c r="E223" s="13"/>
      <c r="F223" s="13"/>
      <c r="G223" s="13"/>
      <c r="H223" s="13"/>
      <c r="I223" s="132"/>
      <c r="J223" s="13"/>
    </row>
    <row r="224" spans="1:10">
      <c r="A224" s="11"/>
      <c r="B224" s="10"/>
      <c r="C224" s="10"/>
      <c r="D224" s="10"/>
      <c r="E224" s="13"/>
      <c r="F224" s="13"/>
      <c r="G224" s="13"/>
      <c r="H224" s="13"/>
      <c r="I224" s="132"/>
      <c r="J224" s="13"/>
    </row>
    <row r="225" spans="1:10">
      <c r="A225" s="11"/>
      <c r="B225" s="10"/>
      <c r="C225" s="10"/>
      <c r="D225" s="10"/>
      <c r="E225" s="13"/>
      <c r="F225" s="13"/>
      <c r="G225" s="13"/>
      <c r="H225" s="13"/>
      <c r="I225" s="132"/>
      <c r="J225" s="13"/>
    </row>
    <row r="226" spans="1:10">
      <c r="A226" s="11"/>
      <c r="B226" s="10"/>
      <c r="C226" s="10"/>
      <c r="D226" s="10"/>
      <c r="E226" s="13"/>
      <c r="F226" s="13"/>
      <c r="G226" s="13"/>
      <c r="H226" s="13"/>
      <c r="I226" s="132"/>
      <c r="J226" s="13"/>
    </row>
    <row r="227" spans="1:10">
      <c r="A227" s="11"/>
      <c r="B227" s="10"/>
      <c r="C227" s="10"/>
      <c r="D227" s="10"/>
      <c r="E227" s="13"/>
      <c r="F227" s="13"/>
      <c r="G227" s="13"/>
      <c r="H227" s="13"/>
      <c r="I227" s="132"/>
      <c r="J227" s="13"/>
    </row>
    <row r="228" spans="1:10">
      <c r="A228" s="11"/>
      <c r="B228" s="10"/>
      <c r="C228" s="10"/>
      <c r="D228" s="10"/>
      <c r="E228" s="13"/>
      <c r="F228" s="13"/>
      <c r="G228" s="13"/>
      <c r="H228" s="13"/>
      <c r="I228" s="132"/>
      <c r="J228" s="13"/>
    </row>
    <row r="229" spans="1:10">
      <c r="A229" s="11"/>
      <c r="B229" s="10"/>
      <c r="C229" s="10"/>
      <c r="D229" s="10"/>
      <c r="E229" s="13"/>
      <c r="F229" s="13"/>
      <c r="G229" s="13"/>
      <c r="H229" s="13"/>
      <c r="I229" s="132"/>
      <c r="J229" s="13"/>
    </row>
    <row r="230" spans="1:10">
      <c r="A230" s="11"/>
      <c r="B230" s="10"/>
      <c r="C230" s="10"/>
      <c r="D230" s="10"/>
      <c r="E230" s="13"/>
      <c r="F230" s="13"/>
      <c r="G230" s="13"/>
      <c r="H230" s="13"/>
      <c r="I230" s="132"/>
      <c r="J230" s="13"/>
    </row>
    <row r="231" spans="1:10">
      <c r="A231" s="11"/>
      <c r="B231" s="10"/>
      <c r="C231" s="10"/>
      <c r="D231" s="10"/>
      <c r="E231" s="13"/>
      <c r="F231" s="13"/>
      <c r="G231" s="13"/>
      <c r="H231" s="13"/>
      <c r="I231" s="132"/>
      <c r="J231" s="13"/>
    </row>
    <row r="232" spans="1:10">
      <c r="A232" s="11"/>
      <c r="B232" s="10"/>
      <c r="C232" s="10"/>
      <c r="D232" s="10"/>
      <c r="E232" s="13"/>
      <c r="F232" s="13"/>
      <c r="G232" s="13"/>
      <c r="H232" s="13"/>
      <c r="I232" s="132"/>
      <c r="J232" s="13"/>
    </row>
    <row r="233" spans="1:10">
      <c r="A233" s="11"/>
      <c r="B233" s="10"/>
      <c r="C233" s="10"/>
      <c r="D233" s="10"/>
      <c r="E233" s="13"/>
      <c r="F233" s="13"/>
      <c r="G233" s="13"/>
      <c r="H233" s="13"/>
      <c r="I233" s="132"/>
      <c r="J233" s="13"/>
    </row>
    <row r="234" spans="1:10">
      <c r="A234" s="11"/>
      <c r="B234" s="10"/>
      <c r="C234" s="10"/>
      <c r="D234" s="10"/>
      <c r="E234" s="13"/>
      <c r="F234" s="13"/>
      <c r="G234" s="13"/>
      <c r="H234" s="13"/>
      <c r="I234" s="132"/>
      <c r="J234" s="13"/>
    </row>
    <row r="235" spans="1:10">
      <c r="A235" s="11"/>
      <c r="B235" s="10"/>
      <c r="C235" s="10"/>
      <c r="D235" s="10"/>
      <c r="E235" s="13"/>
      <c r="F235" s="13"/>
      <c r="G235" s="13"/>
      <c r="H235" s="13"/>
      <c r="I235" s="132"/>
      <c r="J235" s="13"/>
    </row>
    <row r="236" spans="1:10">
      <c r="A236" s="11"/>
      <c r="B236" s="10"/>
      <c r="C236" s="10"/>
      <c r="D236" s="10"/>
      <c r="E236" s="13"/>
      <c r="F236" s="13"/>
      <c r="G236" s="13"/>
      <c r="H236" s="13"/>
      <c r="I236" s="132"/>
      <c r="J236" s="13"/>
    </row>
    <row r="237" spans="1:10">
      <c r="A237" s="11"/>
      <c r="B237" s="10"/>
      <c r="C237" s="10"/>
      <c r="D237" s="10"/>
      <c r="E237" s="13"/>
      <c r="F237" s="13"/>
      <c r="G237" s="13"/>
      <c r="H237" s="13"/>
      <c r="I237" s="132"/>
      <c r="J237" s="13"/>
    </row>
    <row r="238" spans="1:10">
      <c r="A238" s="11"/>
      <c r="B238" s="10"/>
      <c r="C238" s="10"/>
      <c r="D238" s="10"/>
      <c r="E238" s="13"/>
      <c r="F238" s="13"/>
      <c r="G238" s="13"/>
      <c r="H238" s="13"/>
      <c r="I238" s="132"/>
      <c r="J238" s="13"/>
    </row>
    <row r="239" spans="1:10">
      <c r="A239" s="11"/>
      <c r="B239" s="10"/>
      <c r="C239" s="10"/>
      <c r="D239" s="10"/>
      <c r="E239" s="13"/>
      <c r="F239" s="13"/>
      <c r="G239" s="13"/>
      <c r="H239" s="13"/>
      <c r="I239" s="132"/>
      <c r="J239" s="13"/>
    </row>
    <row r="240" spans="1:10">
      <c r="A240" s="11"/>
      <c r="B240" s="10"/>
      <c r="C240" s="10"/>
      <c r="D240" s="10"/>
      <c r="E240" s="13"/>
      <c r="F240" s="13"/>
      <c r="G240" s="13"/>
      <c r="H240" s="13"/>
      <c r="I240" s="132"/>
      <c r="J240" s="13"/>
    </row>
    <row r="241" spans="1:10">
      <c r="A241" s="11"/>
      <c r="B241" s="10"/>
      <c r="C241" s="10"/>
      <c r="D241" s="10"/>
      <c r="E241" s="13"/>
      <c r="F241" s="13"/>
      <c r="G241" s="13"/>
      <c r="H241" s="13"/>
      <c r="I241" s="132"/>
      <c r="J241" s="13"/>
    </row>
    <row r="242" spans="1:10">
      <c r="A242" s="11"/>
      <c r="B242" s="10"/>
      <c r="C242" s="10"/>
      <c r="D242" s="10"/>
      <c r="E242" s="13"/>
      <c r="F242" s="13"/>
      <c r="G242" s="13"/>
      <c r="H242" s="13"/>
      <c r="I242" s="132"/>
      <c r="J242" s="13"/>
    </row>
    <row r="243" spans="1:10">
      <c r="A243" s="11"/>
      <c r="B243" s="10"/>
      <c r="C243" s="10"/>
      <c r="D243" s="10"/>
      <c r="E243" s="13"/>
      <c r="F243" s="13"/>
      <c r="G243" s="13"/>
      <c r="H243" s="13"/>
      <c r="I243" s="132"/>
      <c r="J243" s="13"/>
    </row>
    <row r="244" spans="1:10">
      <c r="A244" s="11"/>
      <c r="B244" s="10"/>
      <c r="C244" s="10"/>
      <c r="D244" s="10"/>
      <c r="E244" s="13"/>
      <c r="F244" s="13"/>
      <c r="G244" s="13"/>
      <c r="H244" s="13"/>
      <c r="I244" s="132"/>
      <c r="J244" s="13"/>
    </row>
    <row r="245" spans="1:10">
      <c r="A245" s="11"/>
      <c r="B245" s="10"/>
      <c r="C245" s="10"/>
      <c r="D245" s="10"/>
      <c r="E245" s="13"/>
      <c r="F245" s="13"/>
      <c r="G245" s="13"/>
      <c r="H245" s="13"/>
      <c r="I245" s="132"/>
      <c r="J245" s="13"/>
    </row>
    <row r="246" spans="1:10">
      <c r="A246" s="11"/>
      <c r="B246" s="10"/>
      <c r="C246" s="10"/>
      <c r="D246" s="10"/>
      <c r="E246" s="13"/>
      <c r="F246" s="13"/>
      <c r="G246" s="13"/>
      <c r="H246" s="13"/>
      <c r="I246" s="132"/>
      <c r="J246" s="13"/>
    </row>
    <row r="247" spans="1:10">
      <c r="A247" s="11"/>
      <c r="B247" s="10"/>
      <c r="C247" s="10"/>
      <c r="D247" s="10"/>
      <c r="E247" s="13"/>
      <c r="F247" s="13"/>
      <c r="G247" s="13"/>
      <c r="H247" s="13"/>
      <c r="I247" s="132"/>
      <c r="J247" s="13"/>
    </row>
    <row r="248" spans="1:10">
      <c r="A248" s="11"/>
      <c r="B248" s="10"/>
      <c r="C248" s="10"/>
      <c r="D248" s="10"/>
      <c r="E248" s="13"/>
      <c r="F248" s="13"/>
      <c r="G248" s="13"/>
      <c r="H248" s="13"/>
      <c r="I248" s="132"/>
      <c r="J248" s="13"/>
    </row>
    <row r="249" spans="1:10">
      <c r="A249" s="11"/>
      <c r="B249" s="10"/>
      <c r="C249" s="10"/>
      <c r="D249" s="10"/>
      <c r="E249" s="13"/>
      <c r="F249" s="13"/>
      <c r="G249" s="13"/>
      <c r="H249" s="13"/>
      <c r="I249" s="132"/>
      <c r="J249" s="13"/>
    </row>
    <row r="250" spans="1:10">
      <c r="A250" s="11"/>
      <c r="B250" s="10"/>
      <c r="C250" s="10"/>
      <c r="D250" s="10"/>
      <c r="E250" s="13"/>
      <c r="F250" s="13"/>
      <c r="G250" s="13"/>
      <c r="H250" s="13"/>
      <c r="I250" s="132"/>
      <c r="J250" s="13"/>
    </row>
    <row r="251" spans="1:10">
      <c r="A251" s="11"/>
      <c r="B251" s="10"/>
      <c r="C251" s="10"/>
      <c r="D251" s="10"/>
      <c r="E251" s="13"/>
      <c r="F251" s="13"/>
      <c r="G251" s="13"/>
      <c r="H251" s="13"/>
      <c r="I251" s="132"/>
      <c r="J251" s="13"/>
    </row>
    <row r="252" spans="1:10">
      <c r="A252" s="11"/>
      <c r="B252" s="10"/>
      <c r="C252" s="10"/>
      <c r="D252" s="10"/>
      <c r="E252" s="13"/>
      <c r="F252" s="13"/>
      <c r="G252" s="13"/>
      <c r="H252" s="13"/>
      <c r="I252" s="132"/>
      <c r="J252" s="13"/>
    </row>
    <row r="253" spans="1:10">
      <c r="A253" s="11"/>
      <c r="B253" s="10"/>
      <c r="C253" s="10"/>
      <c r="D253" s="10"/>
      <c r="E253" s="13"/>
      <c r="F253" s="13"/>
      <c r="G253" s="13"/>
      <c r="H253" s="13"/>
      <c r="I253" s="132"/>
      <c r="J253" s="13"/>
    </row>
    <row r="254" spans="1:10">
      <c r="A254" s="11"/>
      <c r="B254" s="10"/>
      <c r="C254" s="10"/>
      <c r="D254" s="10"/>
      <c r="E254" s="13"/>
      <c r="F254" s="13"/>
      <c r="G254" s="13"/>
      <c r="H254" s="13"/>
      <c r="I254" s="132"/>
      <c r="J254" s="13"/>
    </row>
    <row r="255" spans="1:10">
      <c r="A255" s="11"/>
      <c r="B255" s="10"/>
      <c r="C255" s="10"/>
      <c r="D255" s="10"/>
      <c r="E255" s="13"/>
      <c r="F255" s="13"/>
      <c r="G255" s="13"/>
      <c r="H255" s="13"/>
      <c r="I255" s="132"/>
      <c r="J255" s="13"/>
    </row>
    <row r="256" spans="1:10">
      <c r="A256" s="11"/>
      <c r="B256" s="10"/>
      <c r="C256" s="10"/>
      <c r="D256" s="10"/>
      <c r="E256" s="13"/>
      <c r="F256" s="13"/>
      <c r="G256" s="13"/>
      <c r="H256" s="13"/>
      <c r="I256" s="132"/>
      <c r="J256" s="13"/>
    </row>
    <row r="257" spans="1:10">
      <c r="A257" s="11"/>
      <c r="B257" s="10"/>
      <c r="C257" s="10"/>
      <c r="D257" s="10"/>
      <c r="E257" s="13"/>
      <c r="F257" s="13"/>
      <c r="G257" s="13"/>
      <c r="H257" s="13"/>
      <c r="I257" s="132"/>
      <c r="J257" s="13"/>
    </row>
    <row r="258" spans="1:10">
      <c r="A258" s="11"/>
      <c r="B258" s="10"/>
      <c r="C258" s="10"/>
      <c r="D258" s="10"/>
      <c r="E258" s="13"/>
      <c r="F258" s="13"/>
      <c r="G258" s="13"/>
      <c r="H258" s="13"/>
      <c r="I258" s="132"/>
      <c r="J258" s="13"/>
    </row>
    <row r="259" spans="1:10">
      <c r="A259" s="11"/>
      <c r="B259" s="10"/>
      <c r="C259" s="10"/>
      <c r="D259" s="10"/>
      <c r="E259" s="13"/>
      <c r="F259" s="13"/>
      <c r="G259" s="13"/>
      <c r="H259" s="13"/>
      <c r="I259" s="132"/>
      <c r="J259" s="13"/>
    </row>
    <row r="260" spans="1:10">
      <c r="A260" s="11"/>
      <c r="B260" s="10"/>
      <c r="C260" s="10"/>
      <c r="D260" s="10"/>
      <c r="E260" s="13"/>
      <c r="F260" s="13"/>
      <c r="G260" s="13"/>
      <c r="H260" s="13"/>
      <c r="I260" s="132"/>
      <c r="J260" s="13"/>
    </row>
    <row r="261" spans="1:10">
      <c r="A261" s="11"/>
      <c r="B261" s="10"/>
      <c r="C261" s="10"/>
      <c r="D261" s="10"/>
      <c r="E261" s="13"/>
      <c r="F261" s="13"/>
      <c r="G261" s="13"/>
      <c r="H261" s="13"/>
      <c r="I261" s="132"/>
      <c r="J261" s="13"/>
    </row>
    <row r="262" spans="1:10">
      <c r="A262" s="11"/>
      <c r="B262" s="10"/>
      <c r="C262" s="10"/>
      <c r="D262" s="10"/>
      <c r="E262" s="13"/>
      <c r="F262" s="13"/>
      <c r="G262" s="13"/>
      <c r="H262" s="13"/>
      <c r="I262" s="132"/>
      <c r="J262" s="13"/>
    </row>
    <row r="263" spans="1:10">
      <c r="A263" s="11"/>
      <c r="B263" s="10"/>
      <c r="C263" s="10"/>
      <c r="D263" s="10"/>
      <c r="E263" s="13"/>
      <c r="F263" s="13"/>
      <c r="G263" s="13"/>
      <c r="H263" s="13"/>
      <c r="I263" s="132"/>
      <c r="J263" s="13"/>
    </row>
    <row r="264" spans="1:10">
      <c r="A264" s="11"/>
      <c r="B264" s="10"/>
      <c r="C264" s="10"/>
      <c r="D264" s="10"/>
      <c r="E264" s="13"/>
      <c r="F264" s="13"/>
      <c r="G264" s="13"/>
      <c r="H264" s="13"/>
      <c r="I264" s="132"/>
      <c r="J264" s="13"/>
    </row>
    <row r="265" spans="1:10">
      <c r="A265" s="11"/>
      <c r="B265" s="10"/>
      <c r="C265" s="10"/>
      <c r="D265" s="10"/>
      <c r="E265" s="13"/>
      <c r="F265" s="13"/>
      <c r="G265" s="13"/>
      <c r="H265" s="13"/>
      <c r="I265" s="132"/>
      <c r="J265" s="13"/>
    </row>
    <row r="266" spans="1:10">
      <c r="A266" s="11"/>
      <c r="B266" s="10"/>
      <c r="C266" s="10"/>
      <c r="D266" s="10"/>
      <c r="E266" s="13"/>
      <c r="F266" s="13"/>
      <c r="G266" s="13"/>
      <c r="H266" s="13"/>
      <c r="I266" s="132"/>
      <c r="J266" s="13"/>
    </row>
    <row r="267" spans="1:10">
      <c r="A267" s="11"/>
      <c r="B267" s="10"/>
      <c r="C267" s="10"/>
      <c r="D267" s="10"/>
      <c r="E267" s="13"/>
      <c r="F267" s="13"/>
      <c r="G267" s="13"/>
      <c r="H267" s="13"/>
      <c r="I267" s="132"/>
      <c r="J267" s="13"/>
    </row>
    <row r="268" spans="1:10">
      <c r="A268" s="11"/>
      <c r="B268" s="10"/>
      <c r="C268" s="10"/>
      <c r="D268" s="10"/>
      <c r="E268" s="13"/>
      <c r="F268" s="13"/>
      <c r="G268" s="13"/>
      <c r="H268" s="13"/>
      <c r="I268" s="132"/>
      <c r="J268" s="13"/>
    </row>
    <row r="269" spans="1:10">
      <c r="A269" s="11"/>
      <c r="B269" s="10"/>
      <c r="C269" s="10"/>
      <c r="D269" s="10"/>
      <c r="E269" s="13"/>
      <c r="F269" s="13"/>
      <c r="G269" s="13"/>
      <c r="H269" s="13"/>
      <c r="I269" s="132"/>
      <c r="J269" s="13"/>
    </row>
    <row r="270" spans="1:10">
      <c r="A270" s="11"/>
      <c r="B270" s="10"/>
      <c r="C270" s="10"/>
      <c r="D270" s="10"/>
      <c r="E270" s="13"/>
      <c r="F270" s="13"/>
      <c r="G270" s="13"/>
      <c r="H270" s="13"/>
      <c r="I270" s="132"/>
      <c r="J270" s="13"/>
    </row>
    <row r="271" spans="1:10">
      <c r="A271" s="11"/>
      <c r="B271" s="10"/>
      <c r="C271" s="10"/>
      <c r="D271" s="10"/>
      <c r="E271" s="13"/>
      <c r="F271" s="13"/>
      <c r="G271" s="13"/>
      <c r="H271" s="13"/>
      <c r="I271" s="132"/>
      <c r="J271" s="13"/>
    </row>
    <row r="272" spans="1:10">
      <c r="A272" s="11"/>
      <c r="B272" s="10"/>
      <c r="C272" s="10"/>
      <c r="D272" s="10"/>
      <c r="E272" s="13"/>
      <c r="F272" s="13"/>
      <c r="G272" s="13"/>
      <c r="H272" s="13"/>
      <c r="I272" s="132"/>
      <c r="J272" s="13"/>
    </row>
    <row r="273" spans="1:10">
      <c r="A273" s="11"/>
      <c r="B273" s="10"/>
      <c r="C273" s="10"/>
      <c r="D273" s="10"/>
      <c r="E273" s="13"/>
      <c r="F273" s="13"/>
      <c r="G273" s="13"/>
      <c r="H273" s="13"/>
      <c r="I273" s="132"/>
      <c r="J273" s="13"/>
    </row>
    <row r="274" spans="1:10">
      <c r="A274" s="11"/>
      <c r="B274" s="10"/>
      <c r="C274" s="10"/>
      <c r="D274" s="10"/>
      <c r="E274" s="13"/>
      <c r="F274" s="13"/>
      <c r="G274" s="13"/>
      <c r="H274" s="13"/>
      <c r="I274" s="132"/>
      <c r="J274" s="13"/>
    </row>
    <row r="275" spans="1:10">
      <c r="A275" s="11"/>
      <c r="B275" s="10"/>
      <c r="C275" s="10"/>
      <c r="D275" s="10"/>
      <c r="E275" s="13"/>
      <c r="F275" s="13"/>
      <c r="G275" s="13"/>
      <c r="H275" s="13"/>
      <c r="I275" s="132"/>
      <c r="J275" s="13"/>
    </row>
    <row r="276" spans="1:10">
      <c r="A276" s="11"/>
      <c r="B276" s="10"/>
      <c r="C276" s="10"/>
      <c r="D276" s="10"/>
      <c r="E276" s="13"/>
      <c r="F276" s="13"/>
      <c r="G276" s="13"/>
      <c r="H276" s="13"/>
      <c r="I276" s="132"/>
      <c r="J276" s="13"/>
    </row>
    <row r="277" spans="1:10">
      <c r="A277" s="11"/>
      <c r="B277" s="10"/>
      <c r="C277" s="10"/>
      <c r="D277" s="10"/>
      <c r="E277" s="13"/>
      <c r="F277" s="13"/>
      <c r="G277" s="13"/>
      <c r="H277" s="13"/>
      <c r="I277" s="132"/>
      <c r="J277" s="13"/>
    </row>
    <row r="278" spans="1:10">
      <c r="A278" s="11"/>
      <c r="B278" s="10"/>
      <c r="C278" s="10"/>
      <c r="D278" s="10"/>
      <c r="E278" s="13"/>
      <c r="F278" s="13"/>
      <c r="G278" s="13"/>
      <c r="H278" s="13"/>
      <c r="I278" s="132"/>
      <c r="J278" s="13"/>
    </row>
    <row r="279" spans="1:10">
      <c r="A279" s="11"/>
      <c r="B279" s="10"/>
      <c r="C279" s="10"/>
      <c r="D279" s="10"/>
      <c r="E279" s="13"/>
      <c r="F279" s="13"/>
      <c r="G279" s="13"/>
      <c r="H279" s="13"/>
      <c r="I279" s="132"/>
      <c r="J279" s="13"/>
    </row>
    <row r="280" spans="1:10">
      <c r="A280" s="11"/>
      <c r="B280" s="10"/>
      <c r="C280" s="10"/>
      <c r="D280" s="10"/>
      <c r="E280" s="13"/>
      <c r="F280" s="13"/>
      <c r="G280" s="13"/>
      <c r="H280" s="13"/>
      <c r="I280" s="132"/>
      <c r="J280" s="13"/>
    </row>
    <row r="281" spans="1:10">
      <c r="A281" s="11"/>
      <c r="B281" s="10"/>
      <c r="C281" s="10"/>
      <c r="D281" s="10"/>
      <c r="E281" s="13"/>
      <c r="F281" s="13"/>
      <c r="G281" s="13"/>
      <c r="H281" s="13"/>
      <c r="I281" s="132"/>
      <c r="J281" s="13"/>
    </row>
    <row r="282" spans="1:10">
      <c r="A282" s="11"/>
      <c r="B282" s="10"/>
      <c r="C282" s="10"/>
      <c r="D282" s="10"/>
      <c r="E282" s="13"/>
      <c r="F282" s="13"/>
      <c r="G282" s="13"/>
      <c r="H282" s="13"/>
      <c r="I282" s="132"/>
      <c r="J282" s="13"/>
    </row>
    <row r="283" spans="1:10">
      <c r="A283" s="11"/>
      <c r="B283" s="10"/>
      <c r="C283" s="10"/>
      <c r="D283" s="10"/>
      <c r="E283" s="13"/>
      <c r="F283" s="13"/>
      <c r="G283" s="13"/>
      <c r="H283" s="13"/>
      <c r="I283" s="132"/>
      <c r="J283" s="13"/>
    </row>
    <row r="284" spans="1:10">
      <c r="A284" s="11"/>
      <c r="B284" s="10"/>
      <c r="C284" s="10"/>
      <c r="D284" s="10"/>
      <c r="E284" s="13"/>
      <c r="F284" s="13"/>
      <c r="G284" s="13"/>
      <c r="H284" s="13"/>
      <c r="I284" s="132"/>
      <c r="J284" s="13"/>
    </row>
    <row r="285" spans="1:10">
      <c r="A285" s="11"/>
      <c r="B285" s="10"/>
      <c r="C285" s="10"/>
      <c r="D285" s="10"/>
      <c r="E285" s="13"/>
      <c r="F285" s="13"/>
      <c r="G285" s="13"/>
      <c r="H285" s="13"/>
      <c r="I285" s="132"/>
      <c r="J285" s="13"/>
    </row>
    <row r="286" spans="1:10">
      <c r="A286" s="11"/>
      <c r="B286" s="10"/>
      <c r="C286" s="10"/>
      <c r="D286" s="10"/>
      <c r="E286" s="13"/>
      <c r="F286" s="13"/>
      <c r="G286" s="13"/>
      <c r="H286" s="13"/>
      <c r="I286" s="132"/>
      <c r="J286" s="13"/>
    </row>
    <row r="287" spans="1:10">
      <c r="A287" s="11"/>
      <c r="B287" s="10"/>
      <c r="C287" s="10"/>
      <c r="D287" s="10"/>
      <c r="E287" s="13"/>
      <c r="F287" s="13"/>
      <c r="G287" s="13"/>
      <c r="H287" s="13"/>
      <c r="I287" s="132"/>
      <c r="J287" s="13"/>
    </row>
    <row r="288" spans="1:10">
      <c r="A288" s="11"/>
      <c r="B288" s="10"/>
      <c r="C288" s="10"/>
      <c r="D288" s="10"/>
      <c r="E288" s="13"/>
      <c r="F288" s="13"/>
      <c r="G288" s="13"/>
      <c r="H288" s="13"/>
      <c r="I288" s="132"/>
      <c r="J288" s="13"/>
    </row>
    <row r="289" spans="1:10">
      <c r="A289" s="11"/>
      <c r="B289" s="10"/>
      <c r="C289" s="10"/>
      <c r="D289" s="10"/>
      <c r="E289" s="13"/>
      <c r="F289" s="13"/>
      <c r="G289" s="13"/>
      <c r="H289" s="13"/>
      <c r="I289" s="132"/>
      <c r="J289" s="13"/>
    </row>
    <row r="290" spans="1:10">
      <c r="A290" s="11"/>
      <c r="B290" s="10"/>
      <c r="C290" s="10"/>
      <c r="D290" s="10"/>
      <c r="E290" s="13"/>
      <c r="F290" s="13"/>
      <c r="G290" s="13"/>
      <c r="H290" s="13"/>
      <c r="I290" s="132"/>
      <c r="J290" s="13"/>
    </row>
    <row r="291" spans="1:10">
      <c r="A291" s="11"/>
      <c r="B291" s="10"/>
      <c r="C291" s="10"/>
      <c r="D291" s="10"/>
      <c r="E291" s="13"/>
      <c r="F291" s="13"/>
      <c r="G291" s="13"/>
      <c r="H291" s="13"/>
      <c r="I291" s="132"/>
      <c r="J291" s="13"/>
    </row>
    <row r="292" spans="1:10">
      <c r="A292" s="11"/>
      <c r="B292" s="10"/>
      <c r="C292" s="10"/>
      <c r="D292" s="10"/>
      <c r="E292" s="13"/>
      <c r="F292" s="13"/>
      <c r="G292" s="13"/>
      <c r="H292" s="13"/>
      <c r="I292" s="132"/>
      <c r="J292" s="13"/>
    </row>
    <row r="293" spans="1:10">
      <c r="A293" s="11"/>
      <c r="B293" s="10"/>
      <c r="C293" s="10"/>
      <c r="D293" s="10"/>
      <c r="E293" s="13"/>
      <c r="F293" s="13"/>
      <c r="G293" s="13"/>
      <c r="H293" s="13"/>
      <c r="I293" s="132"/>
      <c r="J293" s="13"/>
    </row>
    <row r="294" spans="1:10">
      <c r="A294" s="11"/>
      <c r="B294" s="10"/>
      <c r="C294" s="10"/>
      <c r="D294" s="10"/>
      <c r="E294" s="13"/>
      <c r="F294" s="13"/>
      <c r="G294" s="13"/>
      <c r="H294" s="13"/>
      <c r="I294" s="132"/>
      <c r="J294" s="13"/>
    </row>
    <row r="295" spans="1:10">
      <c r="A295" s="11"/>
      <c r="B295" s="10"/>
      <c r="C295" s="10"/>
      <c r="D295" s="10"/>
      <c r="E295" s="13"/>
      <c r="F295" s="13"/>
      <c r="G295" s="13"/>
      <c r="H295" s="13"/>
      <c r="I295" s="132"/>
      <c r="J295" s="13"/>
    </row>
    <row r="296" spans="1:10">
      <c r="A296" s="11"/>
      <c r="B296" s="10"/>
      <c r="C296" s="10"/>
      <c r="D296" s="10"/>
      <c r="E296" s="13"/>
      <c r="F296" s="13"/>
      <c r="G296" s="13"/>
      <c r="H296" s="13"/>
      <c r="I296" s="132"/>
      <c r="J296" s="13"/>
    </row>
    <row r="297" spans="1:10">
      <c r="A297" s="11"/>
      <c r="B297" s="10"/>
      <c r="C297" s="10"/>
      <c r="D297" s="10"/>
      <c r="E297" s="13"/>
      <c r="F297" s="13"/>
      <c r="G297" s="13"/>
      <c r="H297" s="13"/>
      <c r="I297" s="132"/>
      <c r="J297" s="13"/>
    </row>
    <row r="298" spans="1:10">
      <c r="A298" s="11"/>
      <c r="B298" s="10"/>
      <c r="C298" s="10"/>
      <c r="D298" s="10"/>
      <c r="E298" s="13"/>
      <c r="F298" s="13"/>
      <c r="G298" s="13"/>
      <c r="H298" s="13"/>
      <c r="I298" s="132"/>
      <c r="J298" s="13"/>
    </row>
    <row r="299" spans="1:10">
      <c r="A299" s="11"/>
      <c r="B299" s="10"/>
      <c r="C299" s="10"/>
      <c r="D299" s="10"/>
      <c r="E299" s="13"/>
      <c r="F299" s="13"/>
      <c r="G299" s="13"/>
      <c r="H299" s="13"/>
      <c r="I299" s="132"/>
      <c r="J299" s="13"/>
    </row>
    <row r="300" spans="1:10">
      <c r="A300" s="11"/>
      <c r="B300" s="10"/>
      <c r="C300" s="10"/>
      <c r="D300" s="10"/>
      <c r="E300" s="13"/>
      <c r="F300" s="13"/>
      <c r="G300" s="13"/>
      <c r="H300" s="13"/>
      <c r="I300" s="132"/>
      <c r="J300" s="13"/>
    </row>
    <row r="301" spans="1:10">
      <c r="A301" s="11"/>
      <c r="B301" s="10"/>
      <c r="C301" s="10"/>
      <c r="D301" s="10"/>
      <c r="E301" s="13"/>
      <c r="F301" s="13"/>
      <c r="G301" s="13"/>
      <c r="H301" s="13"/>
      <c r="I301" s="132"/>
      <c r="J301" s="13"/>
    </row>
    <row r="302" spans="1:10">
      <c r="A302" s="11"/>
      <c r="B302" s="10"/>
      <c r="C302" s="10"/>
      <c r="D302" s="10"/>
      <c r="E302" s="13"/>
      <c r="F302" s="13"/>
      <c r="G302" s="13"/>
      <c r="H302" s="13"/>
      <c r="I302" s="132"/>
      <c r="J302" s="13"/>
    </row>
    <row r="303" spans="1:10">
      <c r="A303" s="11"/>
      <c r="B303" s="10"/>
      <c r="C303" s="10"/>
      <c r="D303" s="10"/>
      <c r="E303" s="13"/>
      <c r="F303" s="13"/>
      <c r="G303" s="13"/>
      <c r="H303" s="13"/>
      <c r="I303" s="132"/>
      <c r="J303" s="13"/>
    </row>
    <row r="304" spans="1:10">
      <c r="A304" s="11"/>
      <c r="B304" s="10"/>
      <c r="C304" s="10"/>
      <c r="D304" s="10"/>
      <c r="E304" s="13"/>
      <c r="F304" s="13"/>
      <c r="G304" s="13"/>
      <c r="H304" s="13"/>
      <c r="I304" s="132"/>
      <c r="J304" s="13"/>
    </row>
    <row r="305" spans="1:10">
      <c r="A305" s="11"/>
      <c r="B305" s="10"/>
      <c r="C305" s="10"/>
      <c r="D305" s="10"/>
      <c r="E305" s="13"/>
      <c r="F305" s="13"/>
      <c r="G305" s="13"/>
      <c r="H305" s="13"/>
      <c r="I305" s="132"/>
      <c r="J305" s="13"/>
    </row>
    <row r="306" spans="1:10">
      <c r="A306" s="11"/>
      <c r="B306" s="10"/>
      <c r="C306" s="10"/>
      <c r="D306" s="10"/>
      <c r="E306" s="13"/>
      <c r="F306" s="13"/>
      <c r="G306" s="13"/>
      <c r="H306" s="13"/>
      <c r="I306" s="132"/>
      <c r="J306" s="13"/>
    </row>
    <row r="307" spans="1:10">
      <c r="A307" s="11"/>
      <c r="B307" s="10"/>
      <c r="C307" s="10"/>
      <c r="D307" s="10"/>
      <c r="E307" s="13"/>
      <c r="F307" s="13"/>
      <c r="G307" s="13"/>
      <c r="H307" s="13"/>
      <c r="I307" s="132"/>
      <c r="J307" s="13"/>
    </row>
    <row r="308" spans="1:10">
      <c r="A308" s="11"/>
      <c r="B308" s="10"/>
      <c r="C308" s="10"/>
      <c r="D308" s="10"/>
      <c r="E308" s="13"/>
      <c r="F308" s="13"/>
      <c r="G308" s="13"/>
      <c r="H308" s="13"/>
      <c r="I308" s="132"/>
      <c r="J308" s="13"/>
    </row>
    <row r="309" spans="1:10">
      <c r="A309" s="11"/>
      <c r="B309" s="10"/>
      <c r="C309" s="10"/>
      <c r="D309" s="10"/>
      <c r="E309" s="13"/>
      <c r="F309" s="13"/>
      <c r="G309" s="13"/>
      <c r="H309" s="13"/>
      <c r="I309" s="132"/>
      <c r="J309" s="13"/>
    </row>
    <row r="310" spans="1:10">
      <c r="A310" s="11"/>
      <c r="B310" s="10"/>
      <c r="C310" s="10"/>
      <c r="D310" s="10"/>
      <c r="E310" s="13"/>
      <c r="F310" s="13"/>
      <c r="G310" s="13"/>
      <c r="H310" s="13"/>
      <c r="I310" s="132"/>
      <c r="J310" s="13"/>
    </row>
    <row r="311" spans="1:10">
      <c r="A311" s="11"/>
      <c r="B311" s="10"/>
      <c r="C311" s="10"/>
      <c r="D311" s="10"/>
      <c r="E311" s="13"/>
      <c r="F311" s="13"/>
      <c r="G311" s="13"/>
      <c r="H311" s="13"/>
      <c r="I311" s="132"/>
      <c r="J311" s="13"/>
    </row>
    <row r="312" spans="1:10">
      <c r="A312" s="11"/>
      <c r="B312" s="10"/>
      <c r="C312" s="10"/>
      <c r="D312" s="10"/>
      <c r="E312" s="13"/>
      <c r="F312" s="13"/>
      <c r="G312" s="13"/>
      <c r="H312" s="13"/>
      <c r="I312" s="132"/>
      <c r="J312" s="13"/>
    </row>
    <row r="313" spans="1:10">
      <c r="A313" s="11"/>
      <c r="B313" s="10"/>
      <c r="C313" s="10"/>
      <c r="D313" s="10"/>
      <c r="E313" s="13"/>
      <c r="F313" s="13"/>
      <c r="G313" s="13"/>
      <c r="H313" s="13"/>
      <c r="I313" s="132"/>
      <c r="J313" s="13"/>
    </row>
    <row r="314" spans="1:10">
      <c r="A314" s="11"/>
      <c r="B314" s="10"/>
      <c r="C314" s="10"/>
      <c r="D314" s="10"/>
      <c r="E314" s="13"/>
      <c r="F314" s="13"/>
      <c r="G314" s="13"/>
      <c r="H314" s="13"/>
      <c r="I314" s="132"/>
      <c r="J314" s="13"/>
    </row>
    <row r="315" spans="1:10">
      <c r="A315" s="11"/>
      <c r="B315" s="10"/>
      <c r="C315" s="10"/>
      <c r="D315" s="10"/>
      <c r="E315" s="13"/>
      <c r="F315" s="13"/>
      <c r="G315" s="13"/>
      <c r="H315" s="13"/>
      <c r="I315" s="132"/>
      <c r="J315" s="13"/>
    </row>
    <row r="316" spans="1:10">
      <c r="A316" s="11"/>
      <c r="B316" s="10"/>
      <c r="C316" s="10"/>
      <c r="D316" s="10"/>
      <c r="E316" s="13"/>
      <c r="F316" s="13"/>
      <c r="G316" s="13"/>
      <c r="H316" s="13"/>
      <c r="I316" s="132"/>
      <c r="J316" s="13"/>
    </row>
    <row r="317" spans="1:10">
      <c r="A317" s="11"/>
      <c r="B317" s="10"/>
      <c r="C317" s="10"/>
      <c r="D317" s="10"/>
      <c r="E317" s="13"/>
      <c r="F317" s="13"/>
      <c r="G317" s="13"/>
      <c r="H317" s="13"/>
      <c r="I317" s="132"/>
      <c r="J317" s="13"/>
    </row>
    <row r="318" spans="1:10">
      <c r="A318" s="11"/>
      <c r="B318" s="10"/>
      <c r="C318" s="10"/>
      <c r="D318" s="10"/>
      <c r="E318" s="13"/>
      <c r="F318" s="13"/>
      <c r="G318" s="13"/>
      <c r="H318" s="13"/>
      <c r="I318" s="132"/>
      <c r="J318" s="13"/>
    </row>
    <row r="319" spans="1:10">
      <c r="A319" s="11"/>
      <c r="B319" s="10"/>
      <c r="C319" s="10"/>
      <c r="D319" s="10"/>
      <c r="E319" s="13"/>
      <c r="F319" s="13"/>
      <c r="G319" s="13"/>
      <c r="H319" s="13"/>
      <c r="I319" s="132"/>
      <c r="J319" s="13"/>
    </row>
    <row r="320" spans="1:10">
      <c r="A320" s="11"/>
      <c r="B320" s="10"/>
      <c r="C320" s="10"/>
      <c r="D320" s="10"/>
      <c r="E320" s="13"/>
      <c r="F320" s="13"/>
      <c r="G320" s="13"/>
      <c r="H320" s="13"/>
      <c r="I320" s="132"/>
      <c r="J320" s="13"/>
    </row>
    <row r="321" spans="1:10">
      <c r="A321" s="11"/>
      <c r="B321" s="10"/>
      <c r="C321" s="10"/>
      <c r="D321" s="10"/>
      <c r="E321" s="13"/>
      <c r="F321" s="13"/>
      <c r="G321" s="13"/>
      <c r="H321" s="13"/>
      <c r="I321" s="132"/>
      <c r="J321" s="13"/>
    </row>
    <row r="322" spans="1:10">
      <c r="A322" s="11"/>
      <c r="B322" s="10"/>
      <c r="C322" s="10"/>
      <c r="D322" s="10"/>
      <c r="E322" s="13"/>
      <c r="F322" s="13"/>
      <c r="G322" s="13"/>
      <c r="H322" s="13"/>
      <c r="I322" s="132"/>
      <c r="J322" s="13"/>
    </row>
    <row r="323" spans="1:10">
      <c r="A323" s="11"/>
      <c r="B323" s="10"/>
      <c r="C323" s="10"/>
      <c r="D323" s="10"/>
      <c r="E323" s="13"/>
      <c r="F323" s="13"/>
      <c r="G323" s="13"/>
      <c r="H323" s="13"/>
      <c r="I323" s="132"/>
      <c r="J323" s="13"/>
    </row>
    <row r="324" spans="1:10">
      <c r="A324" s="11"/>
      <c r="B324" s="10"/>
      <c r="C324" s="10"/>
      <c r="D324" s="10"/>
      <c r="E324" s="13"/>
      <c r="F324" s="13"/>
      <c r="G324" s="13"/>
      <c r="H324" s="13"/>
      <c r="I324" s="132"/>
      <c r="J324" s="13"/>
    </row>
    <row r="325" spans="1:10">
      <c r="A325" s="11"/>
      <c r="B325" s="10"/>
      <c r="C325" s="10"/>
      <c r="D325" s="10"/>
      <c r="E325" s="13"/>
      <c r="F325" s="13"/>
      <c r="G325" s="13"/>
      <c r="H325" s="13"/>
      <c r="I325" s="132"/>
      <c r="J325" s="13"/>
    </row>
    <row r="326" spans="1:10">
      <c r="A326" s="11"/>
      <c r="B326" s="10"/>
      <c r="C326" s="10"/>
      <c r="D326" s="10"/>
      <c r="E326" s="13"/>
      <c r="F326" s="13"/>
      <c r="G326" s="13"/>
      <c r="H326" s="13"/>
      <c r="I326" s="132"/>
      <c r="J326" s="13"/>
    </row>
    <row r="327" spans="1:10">
      <c r="A327" s="11"/>
      <c r="B327" s="10"/>
      <c r="C327" s="10"/>
      <c r="D327" s="10"/>
      <c r="E327" s="13"/>
      <c r="F327" s="13"/>
      <c r="G327" s="13"/>
      <c r="H327" s="13"/>
      <c r="I327" s="132"/>
      <c r="J327" s="13"/>
    </row>
    <row r="328" spans="1:10">
      <c r="A328" s="11"/>
      <c r="B328" s="10"/>
      <c r="C328" s="10"/>
      <c r="D328" s="10"/>
      <c r="E328" s="13"/>
      <c r="F328" s="13"/>
      <c r="G328" s="13"/>
      <c r="H328" s="13"/>
      <c r="I328" s="132"/>
      <c r="J328" s="13"/>
    </row>
    <row r="329" spans="1:10">
      <c r="A329" s="11"/>
      <c r="B329" s="10"/>
      <c r="C329" s="10"/>
      <c r="D329" s="10"/>
      <c r="E329" s="13"/>
      <c r="F329" s="13"/>
      <c r="G329" s="13"/>
      <c r="H329" s="13"/>
      <c r="I329" s="132"/>
      <c r="J329" s="13"/>
    </row>
    <row r="330" spans="1:10">
      <c r="A330" s="11"/>
      <c r="B330" s="10"/>
      <c r="C330" s="10"/>
      <c r="D330" s="10"/>
      <c r="E330" s="13"/>
      <c r="F330" s="13"/>
      <c r="G330" s="13"/>
      <c r="H330" s="13"/>
      <c r="I330" s="132"/>
      <c r="J330" s="13"/>
    </row>
    <row r="331" spans="1:10">
      <c r="A331" s="11"/>
      <c r="B331" s="10"/>
      <c r="C331" s="10"/>
      <c r="D331" s="10"/>
      <c r="E331" s="13"/>
      <c r="F331" s="13"/>
      <c r="G331" s="13"/>
      <c r="H331" s="13"/>
      <c r="I331" s="132"/>
      <c r="J331" s="13"/>
    </row>
    <row r="332" spans="1:10">
      <c r="A332" s="11"/>
      <c r="B332" s="10"/>
      <c r="C332" s="10"/>
      <c r="D332" s="10"/>
      <c r="E332" s="13"/>
      <c r="F332" s="13"/>
      <c r="G332" s="13"/>
      <c r="H332" s="13"/>
      <c r="I332" s="132"/>
      <c r="J332" s="13"/>
    </row>
    <row r="333" spans="1:10">
      <c r="A333" s="11"/>
      <c r="B333" s="10"/>
      <c r="C333" s="10"/>
      <c r="D333" s="10"/>
      <c r="E333" s="13"/>
      <c r="F333" s="13"/>
      <c r="G333" s="13"/>
      <c r="H333" s="13"/>
      <c r="I333" s="132"/>
      <c r="J333" s="13"/>
    </row>
    <row r="334" spans="1:10">
      <c r="A334" s="11"/>
      <c r="B334" s="10"/>
      <c r="C334" s="10"/>
      <c r="D334" s="10"/>
      <c r="E334" s="13"/>
      <c r="F334" s="13"/>
      <c r="G334" s="13"/>
      <c r="H334" s="13"/>
      <c r="I334" s="132"/>
      <c r="J334" s="13"/>
    </row>
    <row r="335" spans="1:10">
      <c r="A335" s="11"/>
      <c r="B335" s="10"/>
      <c r="C335" s="10"/>
      <c r="D335" s="10"/>
      <c r="E335" s="13"/>
      <c r="F335" s="13"/>
      <c r="G335" s="13"/>
      <c r="H335" s="13"/>
      <c r="I335" s="132"/>
      <c r="J335" s="13"/>
    </row>
    <row r="336" spans="1:10">
      <c r="A336" s="11"/>
      <c r="B336" s="10"/>
      <c r="C336" s="10"/>
      <c r="D336" s="10"/>
      <c r="E336" s="13"/>
      <c r="F336" s="13"/>
      <c r="G336" s="13"/>
      <c r="H336" s="13"/>
      <c r="I336" s="132"/>
      <c r="J336" s="13"/>
    </row>
    <row r="337" spans="1:10">
      <c r="A337" s="11"/>
      <c r="B337" s="10"/>
      <c r="C337" s="10"/>
      <c r="D337" s="10"/>
      <c r="E337" s="13"/>
      <c r="F337" s="13"/>
      <c r="G337" s="13"/>
      <c r="H337" s="13"/>
      <c r="I337" s="132"/>
      <c r="J337" s="13"/>
    </row>
    <row r="338" spans="1:10">
      <c r="A338" s="11"/>
      <c r="B338" s="10"/>
      <c r="C338" s="10"/>
      <c r="D338" s="10"/>
      <c r="E338" s="13"/>
      <c r="F338" s="13"/>
      <c r="G338" s="13"/>
      <c r="H338" s="13"/>
      <c r="I338" s="132"/>
      <c r="J338" s="13"/>
    </row>
    <row r="339" spans="1:10">
      <c r="A339" s="11"/>
      <c r="B339" s="10"/>
      <c r="C339" s="10"/>
      <c r="D339" s="10"/>
      <c r="E339" s="13"/>
      <c r="F339" s="13"/>
      <c r="G339" s="13"/>
      <c r="H339" s="13"/>
      <c r="I339" s="132"/>
      <c r="J339" s="13"/>
    </row>
    <row r="340" spans="1:10">
      <c r="A340" s="11"/>
      <c r="B340" s="10"/>
      <c r="C340" s="10"/>
      <c r="D340" s="10"/>
      <c r="E340" s="13"/>
      <c r="F340" s="13"/>
      <c r="G340" s="13"/>
      <c r="H340" s="13"/>
      <c r="I340" s="132"/>
      <c r="J340" s="13"/>
    </row>
    <row r="341" spans="1:10">
      <c r="A341" s="11"/>
      <c r="B341" s="10"/>
      <c r="C341" s="10"/>
      <c r="D341" s="10"/>
      <c r="E341" s="13"/>
      <c r="F341" s="13"/>
      <c r="G341" s="13"/>
      <c r="H341" s="13"/>
      <c r="I341" s="132"/>
      <c r="J341" s="13"/>
    </row>
    <row r="342" spans="1:10">
      <c r="A342" s="11"/>
      <c r="B342" s="10"/>
      <c r="C342" s="10"/>
      <c r="D342" s="10"/>
      <c r="E342" s="13"/>
      <c r="F342" s="13"/>
      <c r="G342" s="13"/>
      <c r="H342" s="13"/>
      <c r="I342" s="132"/>
      <c r="J342" s="13"/>
    </row>
    <row r="343" spans="1:10">
      <c r="A343" s="11"/>
      <c r="B343" s="10"/>
      <c r="C343" s="10"/>
      <c r="D343" s="10"/>
      <c r="E343" s="13"/>
      <c r="F343" s="13"/>
      <c r="G343" s="13"/>
      <c r="H343" s="13"/>
      <c r="I343" s="132"/>
      <c r="J343" s="13"/>
    </row>
    <row r="344" spans="1:10">
      <c r="A344" s="11"/>
      <c r="B344" s="10"/>
      <c r="C344" s="10"/>
      <c r="D344" s="10"/>
      <c r="E344" s="13"/>
      <c r="F344" s="13"/>
      <c r="G344" s="13"/>
      <c r="H344" s="13"/>
      <c r="I344" s="132"/>
      <c r="J344" s="13"/>
    </row>
    <row r="345" spans="1:10">
      <c r="A345" s="11"/>
      <c r="B345" s="10"/>
      <c r="C345" s="10"/>
      <c r="D345" s="10"/>
      <c r="E345" s="13"/>
      <c r="F345" s="13"/>
      <c r="G345" s="13"/>
      <c r="H345" s="13"/>
      <c r="I345" s="132"/>
      <c r="J345" s="13"/>
    </row>
    <row r="346" spans="1:10">
      <c r="A346" s="11"/>
      <c r="B346" s="10"/>
      <c r="C346" s="10"/>
      <c r="D346" s="10"/>
      <c r="E346" s="13"/>
      <c r="F346" s="13"/>
      <c r="G346" s="13"/>
      <c r="H346" s="13"/>
      <c r="I346" s="132"/>
      <c r="J346" s="13"/>
    </row>
    <row r="347" spans="1:10">
      <c r="A347" s="11"/>
      <c r="B347" s="10"/>
      <c r="C347" s="10"/>
      <c r="D347" s="10"/>
      <c r="E347" s="13"/>
      <c r="F347" s="13"/>
      <c r="G347" s="13"/>
      <c r="H347" s="13"/>
      <c r="I347" s="132"/>
      <c r="J347" s="13"/>
    </row>
    <row r="348" spans="1:10">
      <c r="A348" s="11"/>
      <c r="B348" s="10"/>
      <c r="C348" s="10"/>
      <c r="D348" s="10"/>
      <c r="E348" s="13"/>
      <c r="F348" s="13"/>
      <c r="G348" s="13"/>
      <c r="H348" s="13"/>
      <c r="I348" s="132"/>
      <c r="J348" s="13"/>
    </row>
    <row r="349" spans="1:10">
      <c r="A349" s="11"/>
      <c r="B349" s="10"/>
      <c r="C349" s="10"/>
      <c r="D349" s="10"/>
      <c r="E349" s="13"/>
      <c r="F349" s="13"/>
      <c r="G349" s="13"/>
      <c r="H349" s="13"/>
      <c r="I349" s="132"/>
      <c r="J349" s="13"/>
    </row>
    <row r="350" spans="1:10">
      <c r="A350" s="11"/>
      <c r="B350" s="10"/>
      <c r="C350" s="10"/>
      <c r="D350" s="10"/>
      <c r="E350" s="13"/>
      <c r="F350" s="13"/>
      <c r="G350" s="13"/>
      <c r="H350" s="13"/>
      <c r="I350" s="132"/>
      <c r="J350" s="13"/>
    </row>
    <row r="351" spans="1:10">
      <c r="A351" s="11"/>
      <c r="B351" s="10"/>
      <c r="C351" s="10"/>
      <c r="D351" s="10"/>
      <c r="E351" s="13"/>
      <c r="F351" s="13"/>
      <c r="G351" s="13"/>
      <c r="H351" s="13"/>
      <c r="I351" s="132"/>
      <c r="J351" s="13"/>
    </row>
    <row r="352" spans="1:10">
      <c r="A352" s="11"/>
      <c r="B352" s="10"/>
      <c r="C352" s="10"/>
      <c r="D352" s="10"/>
      <c r="E352" s="13"/>
      <c r="F352" s="13"/>
      <c r="G352" s="13"/>
      <c r="H352" s="13"/>
      <c r="I352" s="132"/>
      <c r="J352" s="13"/>
    </row>
    <row r="353" spans="1:10">
      <c r="A353" s="11"/>
      <c r="B353" s="10"/>
      <c r="C353" s="10"/>
      <c r="D353" s="10"/>
      <c r="E353" s="13"/>
      <c r="F353" s="13"/>
      <c r="G353" s="13"/>
      <c r="H353" s="13"/>
      <c r="I353" s="132"/>
      <c r="J353" s="13"/>
    </row>
    <row r="354" spans="1:10">
      <c r="A354" s="11"/>
      <c r="B354" s="10"/>
      <c r="C354" s="10"/>
      <c r="D354" s="10"/>
      <c r="E354" s="13"/>
      <c r="F354" s="13"/>
      <c r="G354" s="13"/>
      <c r="H354" s="13"/>
      <c r="I354" s="132"/>
      <c r="J354" s="13"/>
    </row>
    <row r="355" spans="1:10">
      <c r="A355" s="11"/>
      <c r="B355" s="10"/>
      <c r="C355" s="10"/>
      <c r="D355" s="10"/>
      <c r="E355" s="13"/>
      <c r="F355" s="13"/>
      <c r="G355" s="13"/>
      <c r="H355" s="13"/>
      <c r="I355" s="132"/>
      <c r="J355" s="13"/>
    </row>
    <row r="356" spans="1:10">
      <c r="A356" s="11"/>
      <c r="B356" s="10"/>
      <c r="C356" s="10"/>
      <c r="D356" s="10"/>
      <c r="E356" s="13"/>
      <c r="F356" s="13"/>
      <c r="G356" s="13"/>
      <c r="H356" s="13"/>
      <c r="I356" s="132"/>
      <c r="J356" s="13"/>
    </row>
    <row r="357" spans="1:10">
      <c r="A357" s="11"/>
      <c r="B357" s="10"/>
      <c r="C357" s="10"/>
      <c r="D357" s="10"/>
      <c r="E357" s="13"/>
      <c r="F357" s="13"/>
      <c r="G357" s="13"/>
      <c r="H357" s="13"/>
      <c r="I357" s="132"/>
      <c r="J357" s="13"/>
    </row>
    <row r="358" spans="1:10">
      <c r="A358" s="11"/>
      <c r="B358" s="10"/>
      <c r="C358" s="10"/>
      <c r="D358" s="10"/>
      <c r="E358" s="13"/>
      <c r="F358" s="13"/>
      <c r="G358" s="13"/>
      <c r="H358" s="13"/>
      <c r="I358" s="132"/>
      <c r="J358" s="13"/>
    </row>
    <row r="359" spans="1:10">
      <c r="A359" s="11"/>
      <c r="B359" s="10"/>
      <c r="C359" s="10"/>
      <c r="D359" s="10"/>
      <c r="E359" s="13"/>
      <c r="F359" s="13"/>
      <c r="G359" s="13"/>
      <c r="H359" s="13"/>
      <c r="I359" s="132"/>
      <c r="J359" s="13"/>
    </row>
    <row r="360" spans="1:10">
      <c r="A360" s="11"/>
      <c r="B360" s="10"/>
      <c r="C360" s="10"/>
      <c r="D360" s="10"/>
      <c r="E360" s="13"/>
      <c r="F360" s="13"/>
      <c r="G360" s="13"/>
      <c r="H360" s="13"/>
      <c r="I360" s="132"/>
      <c r="J360" s="13"/>
    </row>
    <row r="361" spans="1:10">
      <c r="A361" s="11"/>
      <c r="B361" s="10"/>
      <c r="C361" s="10"/>
      <c r="D361" s="10"/>
      <c r="E361" s="13"/>
      <c r="F361" s="13"/>
      <c r="G361" s="13"/>
      <c r="H361" s="13"/>
      <c r="I361" s="132"/>
      <c r="J361" s="13"/>
    </row>
    <row r="362" spans="1:10">
      <c r="A362" s="11"/>
      <c r="B362" s="10"/>
      <c r="C362" s="10"/>
      <c r="D362" s="10"/>
      <c r="E362" s="13"/>
      <c r="F362" s="13"/>
      <c r="G362" s="13"/>
      <c r="H362" s="13"/>
      <c r="I362" s="132"/>
      <c r="J362" s="13"/>
    </row>
    <row r="363" spans="1:10">
      <c r="A363" s="11"/>
      <c r="B363" s="10"/>
      <c r="C363" s="10"/>
      <c r="D363" s="10"/>
      <c r="E363" s="13"/>
      <c r="F363" s="13"/>
      <c r="G363" s="13"/>
      <c r="H363" s="13"/>
      <c r="I363" s="132"/>
      <c r="J363" s="13"/>
    </row>
    <row r="364" spans="1:10">
      <c r="A364" s="11"/>
      <c r="B364" s="10"/>
      <c r="C364" s="10"/>
      <c r="D364" s="10"/>
      <c r="E364" s="13"/>
      <c r="F364" s="13"/>
      <c r="G364" s="13"/>
      <c r="H364" s="13"/>
      <c r="I364" s="132"/>
      <c r="J364" s="13"/>
    </row>
    <row r="365" spans="1:10">
      <c r="A365" s="11"/>
      <c r="B365" s="10"/>
      <c r="C365" s="10"/>
      <c r="D365" s="10"/>
      <c r="E365" s="13"/>
      <c r="F365" s="13"/>
      <c r="G365" s="13"/>
      <c r="H365" s="13"/>
      <c r="I365" s="132"/>
      <c r="J365" s="13"/>
    </row>
    <row r="366" spans="1:10">
      <c r="A366" s="11"/>
      <c r="B366" s="10"/>
      <c r="C366" s="10"/>
      <c r="D366" s="10"/>
      <c r="E366" s="13"/>
      <c r="F366" s="13"/>
      <c r="G366" s="13"/>
      <c r="H366" s="13"/>
      <c r="I366" s="132"/>
      <c r="J366" s="13"/>
    </row>
    <row r="367" spans="1:10">
      <c r="A367" s="11"/>
      <c r="B367" s="10"/>
      <c r="C367" s="10"/>
      <c r="D367" s="10"/>
      <c r="E367" s="13"/>
      <c r="F367" s="13"/>
      <c r="G367" s="13"/>
      <c r="H367" s="13"/>
      <c r="I367" s="132"/>
      <c r="J367" s="13"/>
    </row>
    <row r="368" spans="1:10">
      <c r="A368" s="11"/>
      <c r="B368" s="10"/>
      <c r="C368" s="10"/>
      <c r="D368" s="10"/>
      <c r="E368" s="13"/>
      <c r="F368" s="13"/>
      <c r="G368" s="13"/>
      <c r="H368" s="13"/>
      <c r="I368" s="132"/>
      <c r="J368" s="13"/>
    </row>
    <row r="369" spans="1:10">
      <c r="A369" s="11"/>
      <c r="B369" s="10"/>
      <c r="C369" s="10"/>
      <c r="D369" s="10"/>
      <c r="E369" s="13"/>
      <c r="F369" s="13"/>
      <c r="G369" s="13"/>
      <c r="H369" s="13"/>
      <c r="I369" s="132"/>
      <c r="J369" s="13"/>
    </row>
    <row r="370" spans="1:10">
      <c r="A370" s="11"/>
      <c r="B370" s="10"/>
      <c r="C370" s="10"/>
      <c r="D370" s="10"/>
      <c r="E370" s="13"/>
      <c r="F370" s="13"/>
      <c r="G370" s="13"/>
      <c r="H370" s="13"/>
      <c r="I370" s="132"/>
      <c r="J370" s="13"/>
    </row>
    <row r="371" spans="1:10">
      <c r="A371" s="11"/>
      <c r="B371" s="10"/>
      <c r="C371" s="10"/>
      <c r="D371" s="10"/>
      <c r="E371" s="13"/>
      <c r="F371" s="13"/>
      <c r="G371" s="13"/>
      <c r="H371" s="13"/>
      <c r="I371" s="132"/>
      <c r="J371" s="13"/>
    </row>
    <row r="372" spans="1:10">
      <c r="A372" s="11"/>
      <c r="B372" s="10"/>
      <c r="C372" s="10"/>
      <c r="D372" s="10"/>
      <c r="E372" s="13"/>
      <c r="F372" s="13"/>
      <c r="G372" s="13"/>
      <c r="H372" s="13"/>
      <c r="I372" s="132"/>
      <c r="J372" s="13"/>
    </row>
    <row r="373" spans="1:10">
      <c r="A373" s="11"/>
      <c r="B373" s="10"/>
      <c r="C373" s="10"/>
      <c r="D373" s="10"/>
      <c r="E373" s="13"/>
      <c r="F373" s="13"/>
      <c r="G373" s="13"/>
      <c r="H373" s="13"/>
      <c r="I373" s="132"/>
      <c r="J373" s="13"/>
    </row>
    <row r="374" spans="1:10">
      <c r="A374" s="11"/>
      <c r="B374" s="10"/>
      <c r="C374" s="10"/>
      <c r="D374" s="10"/>
      <c r="E374" s="13"/>
      <c r="F374" s="13"/>
      <c r="G374" s="13"/>
      <c r="H374" s="13"/>
      <c r="I374" s="132"/>
      <c r="J374" s="13"/>
    </row>
    <row r="375" spans="1:10">
      <c r="A375" s="11"/>
      <c r="B375" s="10"/>
      <c r="C375" s="10"/>
      <c r="D375" s="10"/>
      <c r="E375" s="13"/>
      <c r="F375" s="13"/>
      <c r="G375" s="13"/>
      <c r="H375" s="13"/>
      <c r="I375" s="132"/>
      <c r="J375" s="13"/>
    </row>
    <row r="376" spans="1:10">
      <c r="A376" s="11"/>
      <c r="B376" s="10"/>
      <c r="C376" s="10"/>
      <c r="D376" s="10"/>
      <c r="E376" s="13"/>
      <c r="F376" s="13"/>
      <c r="G376" s="13"/>
      <c r="H376" s="13"/>
      <c r="I376" s="132"/>
      <c r="J376" s="13"/>
    </row>
    <row r="377" spans="1:10">
      <c r="A377" s="11"/>
      <c r="B377" s="10"/>
      <c r="C377" s="10"/>
      <c r="D377" s="10"/>
      <c r="E377" s="13"/>
      <c r="F377" s="13"/>
      <c r="G377" s="13"/>
      <c r="H377" s="13"/>
      <c r="I377" s="132"/>
      <c r="J377" s="13"/>
    </row>
    <row r="378" spans="1:10">
      <c r="A378" s="11"/>
      <c r="B378" s="10"/>
      <c r="C378" s="10"/>
      <c r="D378" s="10"/>
      <c r="E378" s="13"/>
      <c r="F378" s="13"/>
      <c r="G378" s="13"/>
      <c r="H378" s="13"/>
      <c r="I378" s="132"/>
      <c r="J378" s="13"/>
    </row>
    <row r="379" spans="1:10">
      <c r="A379" s="11"/>
      <c r="B379" s="10"/>
      <c r="C379" s="10"/>
      <c r="D379" s="10"/>
      <c r="E379" s="13"/>
      <c r="F379" s="13"/>
      <c r="G379" s="13"/>
      <c r="H379" s="13"/>
      <c r="I379" s="132"/>
      <c r="J379" s="13"/>
    </row>
    <row r="380" spans="1:10">
      <c r="A380" s="11"/>
      <c r="B380" s="10"/>
      <c r="C380" s="10"/>
      <c r="D380" s="10"/>
      <c r="E380" s="13"/>
      <c r="F380" s="13"/>
      <c r="G380" s="13"/>
      <c r="H380" s="13"/>
      <c r="I380" s="132"/>
      <c r="J380" s="13"/>
    </row>
    <row r="381" spans="1:10">
      <c r="A381" s="11"/>
      <c r="B381" s="10"/>
      <c r="C381" s="10"/>
      <c r="D381" s="10"/>
      <c r="E381" s="13"/>
      <c r="F381" s="13"/>
      <c r="G381" s="13"/>
      <c r="H381" s="13"/>
      <c r="I381" s="132"/>
      <c r="J381" s="13"/>
    </row>
    <row r="382" spans="1:10">
      <c r="A382" s="11"/>
      <c r="B382" s="10"/>
      <c r="C382" s="10"/>
      <c r="D382" s="10"/>
      <c r="E382" s="13"/>
      <c r="F382" s="13"/>
      <c r="G382" s="13"/>
      <c r="H382" s="13"/>
      <c r="I382" s="132"/>
      <c r="J382" s="13"/>
    </row>
    <row r="383" spans="1:10">
      <c r="A383" s="11"/>
      <c r="B383" s="10"/>
      <c r="C383" s="10"/>
      <c r="D383" s="10"/>
      <c r="E383" s="13"/>
      <c r="F383" s="13"/>
      <c r="G383" s="13"/>
      <c r="H383" s="13"/>
      <c r="I383" s="132"/>
      <c r="J383" s="13"/>
    </row>
    <row r="384" spans="1:10">
      <c r="A384" s="11"/>
      <c r="B384" s="10"/>
      <c r="C384" s="10"/>
      <c r="D384" s="10"/>
      <c r="E384" s="13"/>
      <c r="F384" s="13"/>
      <c r="G384" s="13"/>
      <c r="H384" s="13"/>
      <c r="I384" s="132"/>
      <c r="J384" s="13"/>
    </row>
    <row r="385" spans="1:10">
      <c r="A385" s="11"/>
      <c r="B385" s="10"/>
      <c r="C385" s="10"/>
      <c r="D385" s="10"/>
      <c r="E385" s="13"/>
      <c r="F385" s="13"/>
      <c r="G385" s="13"/>
      <c r="H385" s="13"/>
      <c r="I385" s="132"/>
      <c r="J385" s="13"/>
    </row>
    <row r="386" spans="1:10">
      <c r="A386" s="11"/>
      <c r="B386" s="10"/>
      <c r="C386" s="10"/>
      <c r="D386" s="10"/>
      <c r="E386" s="13"/>
      <c r="F386" s="13"/>
      <c r="G386" s="13"/>
      <c r="H386" s="13"/>
      <c r="I386" s="132"/>
      <c r="J386" s="13"/>
    </row>
    <row r="387" spans="1:10">
      <c r="A387" s="11"/>
      <c r="B387" s="10"/>
      <c r="C387" s="10"/>
      <c r="D387" s="10"/>
      <c r="E387" s="13"/>
      <c r="F387" s="13"/>
      <c r="G387" s="13"/>
      <c r="H387" s="13"/>
      <c r="I387" s="132"/>
      <c r="J387" s="13"/>
    </row>
    <row r="388" spans="1:10">
      <c r="A388" s="11"/>
      <c r="B388" s="10"/>
      <c r="C388" s="10"/>
      <c r="D388" s="10"/>
      <c r="E388" s="13"/>
      <c r="F388" s="13"/>
      <c r="G388" s="13"/>
      <c r="H388" s="13"/>
      <c r="I388" s="132"/>
      <c r="J388" s="13"/>
    </row>
    <row r="389" spans="1:10">
      <c r="A389" s="11"/>
      <c r="B389" s="10"/>
      <c r="C389" s="10"/>
      <c r="D389" s="10"/>
      <c r="E389" s="13"/>
      <c r="F389" s="13"/>
      <c r="G389" s="13"/>
      <c r="H389" s="13"/>
      <c r="I389" s="132"/>
      <c r="J389" s="13"/>
    </row>
    <row r="390" spans="1:10">
      <c r="A390" s="11"/>
      <c r="B390" s="10"/>
      <c r="C390" s="10"/>
      <c r="D390" s="10"/>
      <c r="E390" s="13"/>
      <c r="F390" s="13"/>
      <c r="G390" s="13"/>
      <c r="H390" s="13"/>
      <c r="I390" s="132"/>
      <c r="J390" s="13"/>
    </row>
    <row r="391" spans="1:10">
      <c r="A391" s="11"/>
      <c r="B391" s="10"/>
      <c r="C391" s="10"/>
      <c r="D391" s="10"/>
      <c r="E391" s="13"/>
      <c r="F391" s="13"/>
      <c r="G391" s="13"/>
      <c r="H391" s="13"/>
      <c r="I391" s="132"/>
      <c r="J391" s="13"/>
    </row>
    <row r="392" spans="1:10">
      <c r="A392" s="11"/>
      <c r="B392" s="10"/>
      <c r="C392" s="10"/>
      <c r="D392" s="10"/>
      <c r="E392" s="13"/>
      <c r="F392" s="13"/>
      <c r="G392" s="13"/>
      <c r="H392" s="13"/>
      <c r="I392" s="132"/>
      <c r="J392" s="13"/>
    </row>
    <row r="393" spans="1:10">
      <c r="A393" s="11"/>
      <c r="B393" s="10"/>
      <c r="C393" s="10"/>
      <c r="D393" s="10"/>
      <c r="E393" s="13"/>
      <c r="F393" s="13"/>
      <c r="G393" s="13"/>
      <c r="H393" s="13"/>
      <c r="I393" s="132"/>
      <c r="J393" s="13"/>
    </row>
    <row r="394" spans="1:10">
      <c r="A394" s="11"/>
      <c r="B394" s="10"/>
      <c r="C394" s="10"/>
      <c r="D394" s="10"/>
      <c r="E394" s="13"/>
      <c r="F394" s="13"/>
      <c r="G394" s="13"/>
      <c r="H394" s="13"/>
      <c r="I394" s="132"/>
      <c r="J394" s="13"/>
    </row>
    <row r="395" spans="1:10">
      <c r="A395" s="11"/>
      <c r="B395" s="10"/>
      <c r="C395" s="10"/>
      <c r="D395" s="10"/>
      <c r="E395" s="13"/>
      <c r="F395" s="13"/>
      <c r="G395" s="13"/>
      <c r="H395" s="13"/>
      <c r="I395" s="132"/>
      <c r="J395" s="13"/>
    </row>
    <row r="396" spans="1:10">
      <c r="A396" s="11"/>
      <c r="B396" s="10"/>
      <c r="C396" s="10"/>
      <c r="D396" s="10"/>
      <c r="E396" s="13"/>
      <c r="F396" s="13"/>
      <c r="G396" s="13"/>
      <c r="H396" s="13"/>
      <c r="I396" s="132"/>
      <c r="J396" s="13"/>
    </row>
    <row r="397" spans="1:10">
      <c r="A397" s="11"/>
      <c r="B397" s="10"/>
      <c r="C397" s="10"/>
      <c r="D397" s="10"/>
      <c r="E397" s="13"/>
      <c r="F397" s="13"/>
      <c r="G397" s="13"/>
      <c r="H397" s="13"/>
      <c r="I397" s="132"/>
      <c r="J397" s="13"/>
    </row>
    <row r="398" spans="1:10">
      <c r="A398" s="11"/>
      <c r="B398" s="10"/>
      <c r="C398" s="10"/>
      <c r="D398" s="10"/>
      <c r="E398" s="13"/>
      <c r="F398" s="13"/>
      <c r="G398" s="13"/>
      <c r="H398" s="13"/>
      <c r="I398" s="132"/>
      <c r="J398" s="13"/>
    </row>
    <row r="399" spans="1:10">
      <c r="A399" s="11"/>
      <c r="B399" s="10"/>
      <c r="C399" s="10"/>
      <c r="D399" s="10"/>
      <c r="E399" s="13"/>
      <c r="F399" s="13"/>
      <c r="G399" s="13"/>
      <c r="H399" s="13"/>
      <c r="I399" s="132"/>
      <c r="J399" s="13"/>
    </row>
    <row r="400" spans="1:10">
      <c r="A400" s="11"/>
      <c r="B400" s="10"/>
      <c r="C400" s="10"/>
      <c r="D400" s="10"/>
      <c r="E400" s="13"/>
      <c r="F400" s="13"/>
      <c r="G400" s="13"/>
      <c r="H400" s="13"/>
      <c r="I400" s="132"/>
      <c r="J400" s="13"/>
    </row>
    <row r="401" spans="1:10">
      <c r="A401" s="11"/>
      <c r="B401" s="10"/>
      <c r="C401" s="10"/>
      <c r="D401" s="10"/>
      <c r="E401" s="13"/>
      <c r="F401" s="13"/>
      <c r="G401" s="13"/>
      <c r="H401" s="13"/>
      <c r="I401" s="132"/>
      <c r="J401" s="13"/>
    </row>
    <row r="402" spans="1:10">
      <c r="A402" s="11"/>
      <c r="B402" s="10"/>
      <c r="C402" s="10"/>
      <c r="D402" s="10"/>
      <c r="E402" s="13"/>
      <c r="F402" s="13"/>
      <c r="G402" s="13"/>
      <c r="H402" s="13"/>
      <c r="I402" s="132"/>
      <c r="J402" s="13"/>
    </row>
    <row r="403" spans="1:10">
      <c r="A403" s="11"/>
      <c r="B403" s="10"/>
      <c r="C403" s="10"/>
      <c r="D403" s="10"/>
      <c r="E403" s="13"/>
      <c r="F403" s="13"/>
      <c r="G403" s="13"/>
      <c r="H403" s="13"/>
      <c r="I403" s="132"/>
      <c r="J403" s="13"/>
    </row>
    <row r="404" spans="1:10">
      <c r="A404" s="11"/>
      <c r="B404" s="10"/>
      <c r="C404" s="10"/>
      <c r="D404" s="10"/>
      <c r="E404" s="13"/>
      <c r="F404" s="13"/>
      <c r="G404" s="13"/>
      <c r="H404" s="13"/>
      <c r="I404" s="132"/>
      <c r="J404" s="13"/>
    </row>
    <row r="405" spans="1:10">
      <c r="A405" s="11"/>
      <c r="B405" s="10"/>
      <c r="C405" s="10"/>
      <c r="D405" s="10"/>
      <c r="E405" s="13"/>
      <c r="F405" s="13"/>
      <c r="G405" s="13"/>
      <c r="H405" s="13"/>
      <c r="I405" s="132"/>
      <c r="J405" s="13"/>
    </row>
    <row r="406" spans="1:10">
      <c r="A406" s="11"/>
      <c r="B406" s="10"/>
      <c r="C406" s="10"/>
      <c r="D406" s="10"/>
      <c r="E406" s="13"/>
      <c r="F406" s="13"/>
      <c r="G406" s="13"/>
      <c r="H406" s="13"/>
      <c r="I406" s="132"/>
      <c r="J406" s="13"/>
    </row>
    <row r="407" spans="1:10">
      <c r="A407" s="11"/>
      <c r="B407" s="10"/>
      <c r="C407" s="10"/>
      <c r="D407" s="10"/>
      <c r="E407" s="13"/>
      <c r="F407" s="13"/>
      <c r="G407" s="13"/>
      <c r="H407" s="13"/>
      <c r="I407" s="132"/>
      <c r="J407" s="13"/>
    </row>
    <row r="408" spans="1:10">
      <c r="A408" s="11"/>
      <c r="B408" s="10"/>
      <c r="C408" s="10"/>
      <c r="D408" s="10"/>
      <c r="E408" s="13"/>
      <c r="F408" s="13"/>
      <c r="G408" s="13"/>
      <c r="H408" s="13"/>
      <c r="I408" s="132"/>
      <c r="J408" s="13"/>
    </row>
    <row r="409" spans="1:10">
      <c r="A409" s="11"/>
      <c r="B409" s="10"/>
      <c r="C409" s="10"/>
      <c r="D409" s="10"/>
      <c r="E409" s="13"/>
      <c r="F409" s="13"/>
      <c r="G409" s="13"/>
      <c r="H409" s="13"/>
      <c r="I409" s="132"/>
      <c r="J409" s="13"/>
    </row>
    <row r="410" spans="1:10">
      <c r="A410" s="11"/>
      <c r="B410" s="10"/>
      <c r="C410" s="10"/>
      <c r="D410" s="10"/>
      <c r="E410" s="13"/>
      <c r="F410" s="13"/>
      <c r="G410" s="13"/>
      <c r="H410" s="13"/>
      <c r="I410" s="132"/>
      <c r="J410" s="13"/>
    </row>
    <row r="411" spans="1:10">
      <c r="A411" s="11"/>
      <c r="B411" s="10"/>
      <c r="C411" s="10"/>
      <c r="D411" s="10"/>
      <c r="E411" s="13"/>
      <c r="F411" s="13"/>
      <c r="G411" s="13"/>
      <c r="H411" s="13"/>
      <c r="I411" s="132"/>
      <c r="J411" s="13"/>
    </row>
    <row r="412" spans="1:10">
      <c r="A412" s="11"/>
      <c r="B412" s="10"/>
      <c r="C412" s="10"/>
      <c r="D412" s="10"/>
      <c r="E412" s="13"/>
      <c r="F412" s="13"/>
      <c r="G412" s="13"/>
      <c r="H412" s="13"/>
      <c r="I412" s="132"/>
      <c r="J412" s="13"/>
    </row>
    <row r="413" spans="1:10">
      <c r="A413" s="11"/>
      <c r="B413" s="10"/>
      <c r="C413" s="10"/>
      <c r="D413" s="10"/>
      <c r="E413" s="13"/>
      <c r="F413" s="13"/>
      <c r="G413" s="13"/>
      <c r="H413" s="13"/>
      <c r="I413" s="132"/>
      <c r="J413" s="13"/>
    </row>
    <row r="414" spans="1:10">
      <c r="A414" s="11"/>
      <c r="B414" s="10"/>
      <c r="C414" s="10"/>
      <c r="D414" s="10"/>
      <c r="E414" s="13"/>
      <c r="F414" s="13"/>
      <c r="G414" s="13"/>
      <c r="H414" s="13"/>
      <c r="I414" s="132"/>
      <c r="J414" s="13"/>
    </row>
    <row r="415" spans="1:10">
      <c r="A415" s="11"/>
      <c r="B415" s="10"/>
      <c r="C415" s="10"/>
      <c r="D415" s="10"/>
      <c r="E415" s="13"/>
      <c r="F415" s="13"/>
      <c r="G415" s="13"/>
      <c r="H415" s="13"/>
      <c r="I415" s="132"/>
      <c r="J415" s="13"/>
    </row>
    <row r="416" spans="1:10">
      <c r="A416" s="11"/>
      <c r="B416" s="10"/>
      <c r="C416" s="10"/>
      <c r="D416" s="10"/>
      <c r="E416" s="13"/>
      <c r="F416" s="13"/>
      <c r="G416" s="13"/>
      <c r="H416" s="13"/>
      <c r="I416" s="132"/>
      <c r="J416" s="13"/>
    </row>
    <row r="417" spans="1:10">
      <c r="A417" s="11"/>
      <c r="B417" s="10"/>
      <c r="C417" s="10"/>
      <c r="D417" s="10"/>
      <c r="E417" s="13"/>
      <c r="F417" s="13"/>
      <c r="G417" s="13"/>
      <c r="H417" s="13"/>
      <c r="I417" s="132"/>
      <c r="J417" s="13"/>
    </row>
    <row r="418" spans="1:10">
      <c r="A418" s="11"/>
      <c r="B418" s="10"/>
      <c r="C418" s="10"/>
      <c r="D418" s="10"/>
      <c r="E418" s="13"/>
      <c r="F418" s="13"/>
      <c r="G418" s="13"/>
      <c r="H418" s="13"/>
      <c r="I418" s="132"/>
      <c r="J418" s="13"/>
    </row>
    <row r="419" spans="1:10">
      <c r="A419" s="11"/>
      <c r="B419" s="10"/>
      <c r="C419" s="10"/>
      <c r="D419" s="10"/>
      <c r="E419" s="13"/>
      <c r="F419" s="13"/>
      <c r="G419" s="13"/>
      <c r="H419" s="13"/>
      <c r="I419" s="132"/>
      <c r="J419" s="13"/>
    </row>
    <row r="420" spans="1:10">
      <c r="A420" s="11"/>
      <c r="B420" s="10"/>
      <c r="C420" s="10"/>
      <c r="D420" s="10"/>
      <c r="E420" s="13"/>
      <c r="F420" s="13"/>
      <c r="G420" s="13"/>
      <c r="H420" s="13"/>
      <c r="I420" s="132"/>
      <c r="J420" s="13"/>
    </row>
    <row r="421" spans="1:10">
      <c r="A421" s="11"/>
      <c r="B421" s="10"/>
      <c r="C421" s="10"/>
      <c r="D421" s="10"/>
      <c r="E421" s="13"/>
      <c r="F421" s="13"/>
      <c r="G421" s="13"/>
      <c r="H421" s="13"/>
      <c r="I421" s="132"/>
      <c r="J421" s="13"/>
    </row>
    <row r="422" spans="1:10">
      <c r="A422" s="11"/>
      <c r="B422" s="10"/>
      <c r="C422" s="10"/>
      <c r="D422" s="10"/>
      <c r="E422" s="13"/>
      <c r="F422" s="13"/>
      <c r="G422" s="13"/>
      <c r="H422" s="13"/>
      <c r="I422" s="132"/>
      <c r="J422" s="13"/>
    </row>
    <row r="423" spans="1:10">
      <c r="A423" s="11"/>
      <c r="B423" s="10"/>
      <c r="C423" s="10"/>
      <c r="D423" s="10"/>
      <c r="E423" s="13"/>
      <c r="F423" s="13"/>
      <c r="G423" s="13"/>
      <c r="H423" s="13"/>
      <c r="I423" s="132"/>
      <c r="J423" s="13"/>
    </row>
    <row r="424" spans="1:10">
      <c r="A424" s="11"/>
      <c r="B424" s="10"/>
      <c r="C424" s="10"/>
      <c r="D424" s="10"/>
      <c r="E424" s="13"/>
      <c r="F424" s="13"/>
      <c r="G424" s="13"/>
      <c r="H424" s="13"/>
      <c r="I424" s="132"/>
      <c r="J424" s="13"/>
    </row>
    <row r="425" spans="1:10">
      <c r="A425" s="11"/>
      <c r="B425" s="10"/>
      <c r="C425" s="10"/>
      <c r="D425" s="10"/>
      <c r="E425" s="13"/>
      <c r="F425" s="13"/>
      <c r="G425" s="13"/>
      <c r="H425" s="13"/>
      <c r="I425" s="132"/>
      <c r="J425" s="13"/>
    </row>
    <row r="426" spans="1:10">
      <c r="A426" s="11"/>
      <c r="B426" s="10"/>
      <c r="C426" s="10"/>
      <c r="D426" s="10"/>
      <c r="E426" s="13"/>
      <c r="F426" s="13"/>
      <c r="G426" s="13"/>
      <c r="H426" s="13"/>
      <c r="I426" s="132"/>
      <c r="J426" s="13"/>
    </row>
    <row r="427" spans="1:10">
      <c r="A427" s="11"/>
      <c r="B427" s="10"/>
      <c r="C427" s="10"/>
      <c r="D427" s="10"/>
      <c r="E427" s="13"/>
      <c r="F427" s="13"/>
      <c r="G427" s="13"/>
      <c r="H427" s="13"/>
      <c r="I427" s="132"/>
      <c r="J427" s="13"/>
    </row>
    <row r="428" spans="1:10">
      <c r="A428" s="11"/>
      <c r="B428" s="10"/>
      <c r="C428" s="10"/>
      <c r="D428" s="10"/>
      <c r="E428" s="13"/>
      <c r="F428" s="13"/>
      <c r="G428" s="13"/>
      <c r="H428" s="13"/>
      <c r="I428" s="132"/>
      <c r="J428" s="13"/>
    </row>
    <row r="429" spans="1:10">
      <c r="A429" s="11"/>
      <c r="B429" s="10"/>
      <c r="C429" s="10"/>
      <c r="D429" s="10"/>
      <c r="E429" s="13"/>
      <c r="F429" s="13"/>
      <c r="G429" s="13"/>
      <c r="H429" s="13"/>
      <c r="I429" s="132"/>
      <c r="J429" s="13"/>
    </row>
    <row r="430" spans="1:10">
      <c r="A430" s="11"/>
      <c r="B430" s="10"/>
      <c r="C430" s="10"/>
      <c r="D430" s="10"/>
      <c r="E430" s="13"/>
      <c r="F430" s="13"/>
      <c r="G430" s="13"/>
      <c r="H430" s="13"/>
      <c r="I430" s="132"/>
      <c r="J430" s="13"/>
    </row>
    <row r="431" spans="1:10">
      <c r="A431" s="11"/>
      <c r="B431" s="10"/>
      <c r="C431" s="10"/>
      <c r="D431" s="10"/>
      <c r="E431" s="13"/>
      <c r="F431" s="13"/>
      <c r="G431" s="13"/>
      <c r="H431" s="13"/>
      <c r="I431" s="132"/>
      <c r="J431" s="13"/>
    </row>
    <row r="432" spans="1:10">
      <c r="A432" s="11"/>
      <c r="B432" s="10"/>
      <c r="C432" s="10"/>
      <c r="D432" s="10"/>
      <c r="E432" s="13"/>
      <c r="F432" s="13"/>
      <c r="G432" s="13"/>
      <c r="H432" s="13"/>
      <c r="I432" s="132"/>
      <c r="J432" s="13"/>
    </row>
    <row r="433" spans="1:10">
      <c r="A433" s="11"/>
      <c r="B433" s="10"/>
      <c r="C433" s="10"/>
      <c r="D433" s="10"/>
      <c r="E433" s="13"/>
      <c r="F433" s="13"/>
      <c r="G433" s="13"/>
      <c r="H433" s="13"/>
      <c r="I433" s="132"/>
      <c r="J433" s="13"/>
    </row>
    <row r="434" spans="1:10">
      <c r="A434" s="11"/>
      <c r="B434" s="10"/>
      <c r="C434" s="10"/>
      <c r="D434" s="10"/>
      <c r="E434" s="13"/>
      <c r="F434" s="13"/>
      <c r="G434" s="13"/>
      <c r="H434" s="13"/>
      <c r="I434" s="132"/>
      <c r="J434" s="13"/>
    </row>
    <row r="435" spans="1:10">
      <c r="A435" s="11"/>
      <c r="B435" s="10"/>
      <c r="C435" s="10"/>
      <c r="D435" s="10"/>
      <c r="E435" s="13"/>
      <c r="F435" s="13"/>
      <c r="G435" s="13"/>
      <c r="H435" s="13"/>
      <c r="I435" s="132"/>
      <c r="J435" s="13"/>
    </row>
    <row r="436" spans="1:10">
      <c r="A436" s="11"/>
      <c r="B436" s="10"/>
      <c r="C436" s="10"/>
      <c r="D436" s="10"/>
      <c r="E436" s="13"/>
      <c r="F436" s="13"/>
      <c r="G436" s="13"/>
      <c r="H436" s="13"/>
      <c r="I436" s="132"/>
      <c r="J436" s="13"/>
    </row>
    <row r="437" spans="1:10">
      <c r="A437" s="11"/>
      <c r="B437" s="10"/>
      <c r="C437" s="10"/>
      <c r="D437" s="10"/>
      <c r="E437" s="13"/>
      <c r="F437" s="13"/>
      <c r="G437" s="13"/>
      <c r="H437" s="13"/>
      <c r="I437" s="132"/>
      <c r="J437" s="13"/>
    </row>
    <row r="438" spans="1:10">
      <c r="A438" s="11"/>
      <c r="B438" s="10"/>
      <c r="C438" s="10"/>
      <c r="D438" s="10"/>
      <c r="E438" s="13"/>
      <c r="F438" s="13"/>
      <c r="G438" s="13"/>
      <c r="H438" s="13"/>
      <c r="I438" s="132"/>
      <c r="J438" s="13"/>
    </row>
    <row r="439" spans="1:10">
      <c r="A439" s="11"/>
      <c r="B439" s="10"/>
      <c r="C439" s="10"/>
      <c r="D439" s="10"/>
      <c r="E439" s="13"/>
      <c r="F439" s="13"/>
      <c r="G439" s="13"/>
      <c r="H439" s="13"/>
      <c r="I439" s="132"/>
      <c r="J439" s="13"/>
    </row>
    <row r="440" spans="1:10">
      <c r="A440" s="11"/>
      <c r="B440" s="10"/>
      <c r="C440" s="10"/>
      <c r="D440" s="10"/>
      <c r="E440" s="13"/>
      <c r="F440" s="13"/>
      <c r="G440" s="13"/>
      <c r="H440" s="13"/>
      <c r="I440" s="132"/>
      <c r="J440" s="13"/>
    </row>
    <row r="441" spans="1:10">
      <c r="A441" s="11"/>
      <c r="B441" s="10"/>
      <c r="C441" s="10"/>
      <c r="D441" s="10"/>
      <c r="E441" s="13"/>
      <c r="F441" s="13"/>
      <c r="G441" s="13"/>
      <c r="H441" s="13"/>
      <c r="I441" s="132"/>
      <c r="J441" s="13"/>
    </row>
    <row r="442" spans="1:10">
      <c r="A442" s="11"/>
      <c r="B442" s="10"/>
      <c r="C442" s="10"/>
      <c r="D442" s="10"/>
      <c r="E442" s="13"/>
      <c r="F442" s="13"/>
      <c r="G442" s="13"/>
      <c r="H442" s="13"/>
      <c r="I442" s="132"/>
      <c r="J442" s="13"/>
    </row>
    <row r="443" spans="1:10">
      <c r="A443" s="11"/>
      <c r="B443" s="10"/>
      <c r="C443" s="10"/>
      <c r="D443" s="10"/>
      <c r="E443" s="13"/>
      <c r="F443" s="13"/>
      <c r="G443" s="13"/>
      <c r="H443" s="13"/>
      <c r="I443" s="132"/>
      <c r="J443" s="13"/>
    </row>
    <row r="444" spans="1:10">
      <c r="A444" s="11"/>
      <c r="B444" s="10"/>
      <c r="C444" s="10"/>
      <c r="D444" s="10"/>
      <c r="E444" s="13"/>
      <c r="F444" s="13"/>
      <c r="G444" s="13"/>
      <c r="H444" s="13"/>
      <c r="I444" s="132"/>
      <c r="J444" s="13"/>
    </row>
    <row r="445" spans="1:10">
      <c r="A445" s="11"/>
      <c r="B445" s="10"/>
      <c r="C445" s="10"/>
      <c r="D445" s="10"/>
      <c r="E445" s="13"/>
      <c r="F445" s="13"/>
      <c r="G445" s="13"/>
      <c r="H445" s="13"/>
      <c r="I445" s="132"/>
      <c r="J445" s="13"/>
    </row>
    <row r="446" spans="1:10">
      <c r="A446" s="11"/>
      <c r="B446" s="10"/>
      <c r="C446" s="10"/>
      <c r="D446" s="10"/>
      <c r="E446" s="13"/>
      <c r="F446" s="13"/>
      <c r="G446" s="13"/>
      <c r="H446" s="13"/>
      <c r="I446" s="132"/>
      <c r="J446" s="13"/>
    </row>
    <row r="447" spans="1:10">
      <c r="A447" s="11"/>
      <c r="B447" s="10"/>
      <c r="C447" s="10"/>
      <c r="D447" s="10"/>
      <c r="E447" s="13"/>
      <c r="F447" s="13"/>
      <c r="G447" s="13"/>
      <c r="H447" s="13"/>
      <c r="I447" s="132"/>
      <c r="J447" s="13"/>
    </row>
    <row r="448" spans="1:10">
      <c r="A448" s="11"/>
      <c r="B448" s="10"/>
      <c r="C448" s="10"/>
      <c r="D448" s="10"/>
      <c r="E448" s="13"/>
      <c r="F448" s="13"/>
      <c r="G448" s="13"/>
      <c r="H448" s="13"/>
      <c r="I448" s="132"/>
      <c r="J448" s="13"/>
    </row>
    <row r="449" spans="1:10">
      <c r="A449" s="11"/>
      <c r="B449" s="10"/>
      <c r="C449" s="10"/>
      <c r="D449" s="10"/>
      <c r="E449" s="13"/>
      <c r="F449" s="13"/>
      <c r="G449" s="13"/>
      <c r="H449" s="13"/>
      <c r="I449" s="132"/>
      <c r="J449" s="13"/>
    </row>
    <row r="450" spans="1:10">
      <c r="A450" s="11"/>
      <c r="B450" s="10"/>
      <c r="C450" s="10"/>
      <c r="D450" s="10"/>
      <c r="E450" s="13"/>
      <c r="F450" s="13"/>
      <c r="G450" s="13"/>
      <c r="H450" s="13"/>
      <c r="I450" s="132"/>
      <c r="J450" s="13"/>
    </row>
    <row r="451" spans="1:10">
      <c r="A451" s="11"/>
      <c r="B451" s="10"/>
      <c r="C451" s="10"/>
      <c r="D451" s="10"/>
      <c r="E451" s="13"/>
      <c r="F451" s="13"/>
      <c r="G451" s="13"/>
      <c r="H451" s="13"/>
      <c r="I451" s="132"/>
      <c r="J451" s="13"/>
    </row>
    <row r="452" spans="1:10">
      <c r="A452" s="11"/>
      <c r="B452" s="10"/>
      <c r="C452" s="10"/>
      <c r="D452" s="10"/>
      <c r="E452" s="13"/>
      <c r="F452" s="13"/>
      <c r="G452" s="13"/>
      <c r="H452" s="13"/>
      <c r="I452" s="132"/>
      <c r="J452" s="13"/>
    </row>
    <row r="453" spans="1:10">
      <c r="A453" s="11"/>
      <c r="B453" s="10"/>
      <c r="C453" s="10"/>
      <c r="D453" s="10"/>
      <c r="E453" s="13"/>
      <c r="F453" s="13"/>
      <c r="G453" s="13"/>
      <c r="H453" s="13"/>
      <c r="I453" s="132"/>
      <c r="J453" s="13"/>
    </row>
    <row r="454" spans="1:10">
      <c r="A454" s="11"/>
      <c r="B454" s="10"/>
      <c r="C454" s="10"/>
      <c r="D454" s="10"/>
      <c r="E454" s="13"/>
      <c r="F454" s="13"/>
      <c r="G454" s="13"/>
      <c r="H454" s="13"/>
      <c r="I454" s="132"/>
      <c r="J454" s="13"/>
    </row>
    <row r="455" spans="1:10">
      <c r="A455" s="11"/>
      <c r="B455" s="10"/>
      <c r="C455" s="10"/>
      <c r="D455" s="10"/>
      <c r="E455" s="13"/>
      <c r="F455" s="13"/>
      <c r="G455" s="13"/>
      <c r="H455" s="13"/>
      <c r="I455" s="132"/>
      <c r="J455" s="13"/>
    </row>
    <row r="456" spans="1:10">
      <c r="A456" s="11"/>
      <c r="B456" s="10"/>
      <c r="C456" s="10"/>
      <c r="D456" s="10"/>
      <c r="E456" s="13"/>
      <c r="F456" s="13"/>
      <c r="G456" s="13"/>
      <c r="H456" s="13"/>
      <c r="I456" s="132"/>
      <c r="J456" s="13"/>
    </row>
    <row r="457" spans="1:10">
      <c r="A457" s="11"/>
      <c r="B457" s="10"/>
      <c r="C457" s="10"/>
      <c r="D457" s="10"/>
      <c r="E457" s="13"/>
      <c r="F457" s="13"/>
      <c r="G457" s="13"/>
      <c r="H457" s="13"/>
      <c r="I457" s="132"/>
      <c r="J457" s="13"/>
    </row>
    <row r="458" spans="1:10">
      <c r="A458" s="11"/>
      <c r="B458" s="10"/>
      <c r="C458" s="10"/>
      <c r="D458" s="10"/>
      <c r="E458" s="13"/>
      <c r="F458" s="13"/>
      <c r="G458" s="13"/>
      <c r="H458" s="13"/>
      <c r="I458" s="132"/>
      <c r="J458" s="13"/>
    </row>
    <row r="459" spans="1:10">
      <c r="A459" s="11"/>
      <c r="B459" s="10"/>
      <c r="C459" s="10"/>
      <c r="D459" s="10"/>
      <c r="E459" s="13"/>
      <c r="F459" s="13"/>
      <c r="G459" s="13"/>
      <c r="H459" s="13"/>
      <c r="I459" s="132"/>
      <c r="J459" s="13"/>
    </row>
    <row r="460" spans="1:10">
      <c r="A460" s="11"/>
      <c r="B460" s="10"/>
      <c r="C460" s="10"/>
      <c r="D460" s="10"/>
      <c r="E460" s="13"/>
      <c r="F460" s="13"/>
      <c r="G460" s="13"/>
      <c r="H460" s="13"/>
      <c r="I460" s="132"/>
      <c r="J460" s="13"/>
    </row>
    <row r="461" spans="1:10">
      <c r="A461" s="11"/>
      <c r="B461" s="10"/>
      <c r="C461" s="10"/>
      <c r="D461" s="10"/>
      <c r="E461" s="13"/>
      <c r="F461" s="13"/>
      <c r="G461" s="13"/>
      <c r="H461" s="13"/>
      <c r="I461" s="132"/>
      <c r="J461" s="13"/>
    </row>
    <row r="462" spans="1:10">
      <c r="A462" s="11"/>
      <c r="B462" s="10"/>
      <c r="C462" s="10"/>
      <c r="D462" s="10"/>
      <c r="E462" s="13"/>
      <c r="F462" s="13"/>
      <c r="G462" s="13"/>
      <c r="H462" s="13"/>
      <c r="I462" s="132"/>
      <c r="J462" s="13"/>
    </row>
    <row r="463" spans="1:10">
      <c r="A463" s="11"/>
      <c r="B463" s="10"/>
      <c r="C463" s="10"/>
      <c r="D463" s="10"/>
      <c r="E463" s="13"/>
      <c r="F463" s="13"/>
      <c r="G463" s="13"/>
      <c r="H463" s="13"/>
      <c r="I463" s="132"/>
      <c r="J463" s="13"/>
    </row>
    <row r="464" spans="1:10">
      <c r="A464" s="11"/>
      <c r="B464" s="10"/>
      <c r="C464" s="10"/>
      <c r="D464" s="10"/>
      <c r="E464" s="13"/>
      <c r="F464" s="13"/>
      <c r="G464" s="13"/>
      <c r="H464" s="13"/>
      <c r="I464" s="132"/>
      <c r="J464" s="13"/>
    </row>
    <row r="465" spans="1:10">
      <c r="A465" s="11"/>
      <c r="B465" s="10"/>
      <c r="C465" s="10"/>
      <c r="D465" s="10"/>
      <c r="E465" s="13"/>
      <c r="F465" s="13"/>
      <c r="G465" s="13"/>
      <c r="H465" s="13"/>
      <c r="I465" s="132"/>
      <c r="J465" s="13"/>
    </row>
    <row r="466" spans="1:10">
      <c r="A466" s="11"/>
      <c r="B466" s="10"/>
      <c r="C466" s="10"/>
      <c r="D466" s="10"/>
      <c r="E466" s="13"/>
      <c r="F466" s="13"/>
      <c r="G466" s="13"/>
      <c r="H466" s="13"/>
      <c r="I466" s="132"/>
      <c r="J466" s="13"/>
    </row>
    <row r="467" spans="1:10">
      <c r="A467" s="11"/>
      <c r="B467" s="10"/>
      <c r="C467" s="10"/>
      <c r="D467" s="10"/>
      <c r="E467" s="13"/>
      <c r="F467" s="13"/>
      <c r="G467" s="13"/>
      <c r="H467" s="13"/>
      <c r="I467" s="132"/>
      <c r="J467" s="13"/>
    </row>
    <row r="468" spans="1:10">
      <c r="A468" s="11"/>
      <c r="B468" s="10"/>
      <c r="C468" s="10"/>
      <c r="D468" s="10"/>
      <c r="E468" s="13"/>
      <c r="F468" s="13"/>
      <c r="G468" s="13"/>
      <c r="H468" s="13"/>
      <c r="I468" s="132"/>
      <c r="J468" s="13"/>
    </row>
    <row r="469" spans="1:10">
      <c r="A469" s="11"/>
      <c r="B469" s="10"/>
      <c r="C469" s="10"/>
      <c r="D469" s="10"/>
      <c r="E469" s="13"/>
      <c r="F469" s="13"/>
      <c r="G469" s="13"/>
      <c r="H469" s="13"/>
      <c r="I469" s="132"/>
      <c r="J469" s="13"/>
    </row>
    <row r="470" spans="1:10">
      <c r="A470" s="11"/>
      <c r="B470" s="10"/>
      <c r="C470" s="10"/>
      <c r="D470" s="10"/>
      <c r="E470" s="13"/>
      <c r="F470" s="13"/>
      <c r="G470" s="13"/>
      <c r="H470" s="13"/>
      <c r="I470" s="132"/>
      <c r="J470" s="13"/>
    </row>
    <row r="471" spans="1:10">
      <c r="A471" s="11"/>
      <c r="B471" s="10"/>
      <c r="C471" s="10"/>
      <c r="D471" s="10"/>
      <c r="E471" s="13"/>
      <c r="F471" s="13"/>
      <c r="G471" s="13"/>
      <c r="H471" s="13"/>
      <c r="I471" s="132"/>
      <c r="J471" s="13"/>
    </row>
    <row r="472" spans="1:10">
      <c r="A472" s="11"/>
      <c r="B472" s="10"/>
      <c r="C472" s="10"/>
      <c r="D472" s="10"/>
      <c r="E472" s="13"/>
      <c r="F472" s="13"/>
      <c r="G472" s="13"/>
      <c r="H472" s="13"/>
      <c r="I472" s="132"/>
      <c r="J472" s="13"/>
    </row>
    <row r="473" spans="1:10">
      <c r="A473" s="11"/>
      <c r="B473" s="10"/>
      <c r="C473" s="10"/>
      <c r="D473" s="10"/>
      <c r="E473" s="13"/>
      <c r="F473" s="13"/>
      <c r="G473" s="13"/>
      <c r="H473" s="13"/>
      <c r="I473" s="132"/>
      <c r="J473" s="13"/>
    </row>
    <row r="474" spans="1:10">
      <c r="A474" s="11"/>
      <c r="B474" s="10"/>
      <c r="C474" s="10"/>
      <c r="D474" s="10"/>
      <c r="E474" s="13"/>
      <c r="F474" s="13"/>
      <c r="G474" s="13"/>
      <c r="H474" s="13"/>
      <c r="I474" s="132"/>
      <c r="J474" s="13"/>
    </row>
    <row r="475" spans="1:10">
      <c r="A475" s="11"/>
      <c r="B475" s="10"/>
      <c r="C475" s="10"/>
      <c r="D475" s="10"/>
      <c r="E475" s="13"/>
      <c r="F475" s="13"/>
      <c r="G475" s="13"/>
      <c r="H475" s="13"/>
      <c r="I475" s="132"/>
      <c r="J475" s="13"/>
    </row>
    <row r="476" spans="1:10">
      <c r="A476" s="11"/>
      <c r="B476" s="10"/>
      <c r="C476" s="10"/>
      <c r="D476" s="10"/>
      <c r="E476" s="13"/>
      <c r="F476" s="13"/>
      <c r="G476" s="13"/>
      <c r="H476" s="13"/>
      <c r="I476" s="132"/>
      <c r="J476" s="13"/>
    </row>
    <row r="477" spans="1:10">
      <c r="A477" s="11"/>
      <c r="B477" s="10"/>
      <c r="C477" s="10"/>
      <c r="D477" s="10"/>
      <c r="E477" s="13"/>
      <c r="F477" s="13"/>
      <c r="G477" s="13"/>
      <c r="H477" s="13"/>
      <c r="I477" s="132"/>
      <c r="J477" s="13"/>
    </row>
    <row r="478" spans="1:10">
      <c r="A478" s="11"/>
      <c r="B478" s="10"/>
      <c r="C478" s="10"/>
      <c r="D478" s="10"/>
      <c r="E478" s="13"/>
      <c r="F478" s="13"/>
      <c r="G478" s="13"/>
      <c r="H478" s="13"/>
      <c r="I478" s="132"/>
      <c r="J478" s="13"/>
    </row>
    <row r="479" spans="1:10">
      <c r="A479" s="11"/>
      <c r="B479" s="10"/>
      <c r="C479" s="10"/>
      <c r="D479" s="10"/>
      <c r="E479" s="13"/>
      <c r="F479" s="13"/>
      <c r="G479" s="13"/>
      <c r="H479" s="13"/>
      <c r="I479" s="132"/>
      <c r="J479" s="13"/>
    </row>
    <row r="480" spans="1:10">
      <c r="A480" s="11"/>
      <c r="B480" s="10"/>
      <c r="C480" s="10"/>
      <c r="D480" s="10"/>
      <c r="E480" s="13"/>
      <c r="F480" s="13"/>
      <c r="G480" s="13"/>
      <c r="H480" s="13"/>
      <c r="I480" s="132"/>
      <c r="J480" s="13"/>
    </row>
    <row r="481" spans="1:10">
      <c r="A481" s="11"/>
      <c r="B481" s="10"/>
      <c r="C481" s="10"/>
      <c r="D481" s="10"/>
      <c r="E481" s="13"/>
      <c r="F481" s="13"/>
      <c r="G481" s="13"/>
      <c r="H481" s="13"/>
      <c r="I481" s="132"/>
      <c r="J481" s="13"/>
    </row>
    <row r="482" spans="1:10">
      <c r="A482" s="11"/>
      <c r="B482" s="10"/>
      <c r="C482" s="10"/>
      <c r="D482" s="10"/>
      <c r="E482" s="13"/>
      <c r="F482" s="13"/>
      <c r="G482" s="13"/>
      <c r="H482" s="13"/>
      <c r="I482" s="132"/>
      <c r="J482" s="13"/>
    </row>
    <row r="483" spans="1:10">
      <c r="A483" s="11"/>
      <c r="B483" s="10"/>
      <c r="C483" s="10"/>
      <c r="D483" s="10"/>
      <c r="E483" s="13"/>
      <c r="F483" s="13"/>
      <c r="G483" s="13"/>
      <c r="H483" s="13"/>
      <c r="I483" s="132"/>
      <c r="J483" s="13"/>
    </row>
    <row r="484" spans="1:10">
      <c r="A484" s="11"/>
      <c r="B484" s="10"/>
      <c r="C484" s="10"/>
      <c r="D484" s="10"/>
      <c r="E484" s="13"/>
      <c r="F484" s="13"/>
      <c r="G484" s="13"/>
      <c r="H484" s="13"/>
      <c r="I484" s="132"/>
      <c r="J484" s="13"/>
    </row>
    <row r="485" spans="1:10">
      <c r="A485" s="11"/>
      <c r="B485" s="10"/>
      <c r="C485" s="10"/>
      <c r="D485" s="10"/>
      <c r="E485" s="13"/>
      <c r="F485" s="13"/>
      <c r="G485" s="13"/>
      <c r="H485" s="13"/>
      <c r="I485" s="132"/>
      <c r="J485" s="13"/>
    </row>
    <row r="486" spans="1:10">
      <c r="A486" s="11"/>
      <c r="B486" s="10"/>
      <c r="C486" s="10"/>
      <c r="D486" s="10"/>
      <c r="E486" s="13"/>
      <c r="F486" s="13"/>
      <c r="G486" s="13"/>
      <c r="H486" s="13"/>
      <c r="I486" s="132"/>
      <c r="J486" s="13"/>
    </row>
    <row r="487" spans="1:10">
      <c r="A487" s="11"/>
      <c r="B487" s="10"/>
      <c r="C487" s="10"/>
      <c r="D487" s="10"/>
      <c r="E487" s="13"/>
      <c r="F487" s="13"/>
      <c r="G487" s="13"/>
      <c r="H487" s="13"/>
      <c r="I487" s="132"/>
      <c r="J487" s="13"/>
    </row>
    <row r="488" spans="1:10">
      <c r="A488" s="11"/>
      <c r="B488" s="10"/>
      <c r="C488" s="10"/>
      <c r="D488" s="10"/>
      <c r="E488" s="13"/>
      <c r="F488" s="13"/>
      <c r="G488" s="13"/>
      <c r="H488" s="13"/>
      <c r="I488" s="132"/>
      <c r="J488" s="13"/>
    </row>
    <row r="489" spans="1:10">
      <c r="A489" s="11"/>
      <c r="B489" s="10"/>
      <c r="C489" s="10"/>
      <c r="D489" s="10"/>
      <c r="E489" s="13"/>
      <c r="F489" s="13"/>
      <c r="G489" s="13"/>
      <c r="H489" s="13"/>
      <c r="I489" s="132"/>
      <c r="J489" s="13"/>
    </row>
    <row r="490" spans="1:10">
      <c r="A490" s="11"/>
      <c r="B490" s="10"/>
      <c r="C490" s="10"/>
      <c r="D490" s="10"/>
      <c r="E490" s="13"/>
      <c r="F490" s="13"/>
      <c r="G490" s="13"/>
      <c r="H490" s="13"/>
      <c r="I490" s="132"/>
      <c r="J490" s="13"/>
    </row>
    <row r="491" spans="1:10">
      <c r="A491" s="11"/>
      <c r="B491" s="10"/>
      <c r="C491" s="10"/>
      <c r="D491" s="10"/>
      <c r="E491" s="13"/>
      <c r="F491" s="13"/>
      <c r="G491" s="13"/>
      <c r="H491" s="13"/>
      <c r="I491" s="132"/>
      <c r="J491" s="13"/>
    </row>
    <row r="492" spans="1:10">
      <c r="A492" s="11"/>
      <c r="B492" s="10"/>
      <c r="C492" s="10"/>
      <c r="D492" s="10"/>
      <c r="E492" s="13"/>
      <c r="F492" s="13"/>
      <c r="G492" s="13"/>
      <c r="H492" s="13"/>
      <c r="I492" s="132"/>
      <c r="J492" s="13"/>
    </row>
    <row r="493" spans="1:10">
      <c r="A493" s="11"/>
      <c r="B493" s="10"/>
      <c r="C493" s="10"/>
      <c r="D493" s="10"/>
      <c r="E493" s="13"/>
      <c r="F493" s="13"/>
      <c r="G493" s="13"/>
      <c r="H493" s="13"/>
      <c r="I493" s="132"/>
      <c r="J493" s="13"/>
    </row>
    <row r="494" spans="1:10">
      <c r="A494" s="11"/>
      <c r="B494" s="10"/>
      <c r="C494" s="10"/>
      <c r="D494" s="10"/>
      <c r="E494" s="13"/>
      <c r="F494" s="13"/>
      <c r="G494" s="13"/>
      <c r="H494" s="13"/>
      <c r="I494" s="132"/>
      <c r="J494" s="13"/>
    </row>
    <row r="495" spans="1:10">
      <c r="A495" s="11"/>
      <c r="B495" s="10"/>
      <c r="C495" s="10"/>
      <c r="D495" s="10"/>
      <c r="E495" s="13"/>
      <c r="F495" s="13"/>
      <c r="G495" s="13"/>
      <c r="H495" s="13"/>
      <c r="I495" s="132"/>
      <c r="J495" s="13"/>
    </row>
    <row r="496" spans="1:10">
      <c r="A496" s="11"/>
      <c r="B496" s="10"/>
      <c r="C496" s="10"/>
      <c r="D496" s="10"/>
      <c r="E496" s="13"/>
      <c r="F496" s="13"/>
      <c r="G496" s="13"/>
      <c r="H496" s="13"/>
      <c r="I496" s="132"/>
      <c r="J496" s="13"/>
    </row>
    <row r="497" spans="1:10">
      <c r="A497" s="11"/>
      <c r="B497" s="10"/>
      <c r="C497" s="10"/>
      <c r="D497" s="10"/>
      <c r="E497" s="13"/>
      <c r="F497" s="13"/>
      <c r="G497" s="13"/>
      <c r="H497" s="13"/>
      <c r="I497" s="132"/>
      <c r="J497" s="13"/>
    </row>
    <row r="498" spans="1:10">
      <c r="A498" s="11"/>
      <c r="B498" s="10"/>
      <c r="C498" s="10"/>
      <c r="D498" s="10"/>
      <c r="E498" s="13"/>
      <c r="F498" s="13"/>
      <c r="G498" s="13"/>
      <c r="H498" s="13"/>
      <c r="I498" s="132"/>
      <c r="J498" s="13"/>
    </row>
    <row r="499" spans="1:10">
      <c r="A499" s="11"/>
      <c r="B499" s="10"/>
      <c r="C499" s="10"/>
      <c r="D499" s="10"/>
      <c r="E499" s="13"/>
      <c r="F499" s="13"/>
      <c r="G499" s="13"/>
      <c r="H499" s="13"/>
      <c r="I499" s="132"/>
      <c r="J499" s="13"/>
    </row>
    <row r="500" spans="1:10">
      <c r="A500" s="11"/>
      <c r="B500" s="10"/>
      <c r="C500" s="10"/>
      <c r="D500" s="10"/>
      <c r="E500" s="13"/>
      <c r="F500" s="13"/>
      <c r="G500" s="13"/>
      <c r="H500" s="13"/>
      <c r="I500" s="132"/>
      <c r="J500" s="13"/>
    </row>
    <row r="501" spans="1:10">
      <c r="A501" s="11"/>
      <c r="B501" s="10"/>
      <c r="C501" s="10"/>
      <c r="D501" s="10"/>
      <c r="E501" s="13"/>
      <c r="F501" s="13"/>
      <c r="G501" s="13"/>
      <c r="H501" s="13"/>
      <c r="I501" s="132"/>
      <c r="J501" s="13"/>
    </row>
    <row r="502" spans="1:10">
      <c r="A502" s="11"/>
      <c r="B502" s="10"/>
      <c r="C502" s="10"/>
      <c r="D502" s="10"/>
      <c r="E502" s="13"/>
      <c r="F502" s="13"/>
      <c r="G502" s="13"/>
      <c r="H502" s="13"/>
      <c r="I502" s="132"/>
      <c r="J502" s="13"/>
    </row>
    <row r="503" spans="1:10">
      <c r="A503" s="11"/>
      <c r="B503" s="10"/>
      <c r="C503" s="10"/>
      <c r="D503" s="10"/>
      <c r="E503" s="13"/>
      <c r="F503" s="13"/>
      <c r="G503" s="13"/>
      <c r="H503" s="13"/>
      <c r="I503" s="132"/>
      <c r="J503" s="13"/>
    </row>
    <row r="504" spans="1:10">
      <c r="A504" s="11"/>
      <c r="B504" s="10"/>
      <c r="C504" s="10"/>
      <c r="D504" s="10"/>
      <c r="E504" s="13"/>
      <c r="F504" s="13"/>
      <c r="G504" s="13"/>
      <c r="H504" s="13"/>
      <c r="I504" s="132"/>
      <c r="J504" s="13"/>
    </row>
    <row r="505" spans="1:10">
      <c r="A505" s="11"/>
      <c r="B505" s="10"/>
      <c r="C505" s="10"/>
      <c r="D505" s="10"/>
      <c r="E505" s="13"/>
      <c r="F505" s="13"/>
      <c r="G505" s="13"/>
      <c r="H505" s="13"/>
      <c r="I505" s="132"/>
      <c r="J505" s="13"/>
    </row>
    <row r="506" spans="1:10">
      <c r="A506" s="11"/>
      <c r="B506" s="10"/>
      <c r="C506" s="10"/>
      <c r="D506" s="10"/>
      <c r="E506" s="13"/>
      <c r="F506" s="13"/>
      <c r="G506" s="13"/>
      <c r="H506" s="13"/>
      <c r="I506" s="132"/>
      <c r="J506" s="13"/>
    </row>
    <row r="507" spans="1:10">
      <c r="A507" s="11"/>
      <c r="B507" s="10"/>
      <c r="C507" s="10"/>
      <c r="D507" s="10"/>
      <c r="E507" s="13"/>
      <c r="F507" s="13"/>
      <c r="G507" s="13"/>
      <c r="H507" s="13"/>
      <c r="I507" s="132"/>
      <c r="J507" s="13"/>
    </row>
    <row r="508" spans="1:10">
      <c r="A508" s="11"/>
      <c r="B508" s="10"/>
      <c r="C508" s="10"/>
      <c r="D508" s="10"/>
      <c r="E508" s="13"/>
      <c r="F508" s="13"/>
      <c r="G508" s="13"/>
      <c r="H508" s="13"/>
      <c r="I508" s="132"/>
      <c r="J508" s="13"/>
    </row>
    <row r="509" spans="1:10">
      <c r="A509" s="11"/>
      <c r="B509" s="10"/>
      <c r="C509" s="10"/>
      <c r="D509" s="10"/>
      <c r="E509" s="13"/>
      <c r="F509" s="13"/>
      <c r="G509" s="13"/>
      <c r="H509" s="13"/>
      <c r="I509" s="132"/>
      <c r="J509" s="13"/>
    </row>
    <row r="510" spans="1:10">
      <c r="A510" s="11"/>
      <c r="B510" s="10"/>
      <c r="C510" s="10"/>
      <c r="D510" s="10"/>
      <c r="E510" s="13"/>
      <c r="F510" s="13"/>
      <c r="G510" s="13"/>
      <c r="H510" s="13"/>
      <c r="I510" s="132"/>
      <c r="J510" s="13"/>
    </row>
    <row r="511" spans="1:10">
      <c r="A511" s="11"/>
      <c r="B511" s="10"/>
      <c r="C511" s="10"/>
      <c r="D511" s="10"/>
      <c r="E511" s="13"/>
      <c r="F511" s="13"/>
      <c r="G511" s="13"/>
      <c r="H511" s="13"/>
      <c r="I511" s="132"/>
      <c r="J511" s="13"/>
    </row>
    <row r="512" spans="1:10">
      <c r="A512" s="11"/>
      <c r="B512" s="10"/>
      <c r="C512" s="10"/>
      <c r="D512" s="10"/>
      <c r="E512" s="13"/>
      <c r="F512" s="13"/>
      <c r="G512" s="13"/>
      <c r="H512" s="13"/>
      <c r="I512" s="132"/>
      <c r="J512" s="13"/>
    </row>
    <row r="513" spans="1:10">
      <c r="A513" s="11"/>
      <c r="B513" s="10"/>
      <c r="C513" s="10"/>
      <c r="D513" s="10"/>
      <c r="E513" s="13"/>
      <c r="F513" s="13"/>
      <c r="G513" s="13"/>
      <c r="H513" s="13"/>
      <c r="I513" s="132"/>
      <c r="J513" s="13"/>
    </row>
    <row r="514" spans="1:10">
      <c r="A514" s="11"/>
      <c r="B514" s="10"/>
      <c r="C514" s="10"/>
      <c r="D514" s="10"/>
      <c r="E514" s="13"/>
      <c r="F514" s="13"/>
      <c r="G514" s="13"/>
      <c r="H514" s="13"/>
      <c r="I514" s="132"/>
      <c r="J514" s="13"/>
    </row>
    <row r="515" spans="1:10">
      <c r="A515" s="11"/>
      <c r="B515" s="10"/>
      <c r="C515" s="10"/>
      <c r="D515" s="10"/>
      <c r="E515" s="13"/>
      <c r="F515" s="13"/>
      <c r="G515" s="13"/>
      <c r="H515" s="13"/>
      <c r="I515" s="132"/>
      <c r="J515" s="13"/>
    </row>
    <row r="516" spans="1:10">
      <c r="A516" s="11"/>
      <c r="B516" s="10"/>
      <c r="C516" s="10"/>
      <c r="D516" s="10"/>
      <c r="E516" s="13"/>
      <c r="F516" s="13"/>
      <c r="G516" s="13"/>
      <c r="H516" s="13"/>
      <c r="I516" s="132"/>
      <c r="J516" s="13"/>
    </row>
    <row r="517" spans="1:10">
      <c r="A517" s="11"/>
      <c r="B517" s="10"/>
      <c r="C517" s="10"/>
      <c r="D517" s="10"/>
      <c r="E517" s="13"/>
      <c r="F517" s="13"/>
      <c r="G517" s="13"/>
      <c r="H517" s="13"/>
      <c r="I517" s="132"/>
      <c r="J517" s="13"/>
    </row>
    <row r="518" spans="1:10">
      <c r="A518" s="11"/>
      <c r="B518" s="10"/>
      <c r="C518" s="10"/>
      <c r="D518" s="10"/>
      <c r="E518" s="13"/>
      <c r="F518" s="13"/>
      <c r="G518" s="13"/>
      <c r="H518" s="13"/>
      <c r="I518" s="132"/>
      <c r="J518" s="13"/>
    </row>
    <row r="519" spans="1:10">
      <c r="A519" s="11"/>
      <c r="B519" s="10"/>
      <c r="C519" s="10"/>
      <c r="D519" s="10"/>
      <c r="E519" s="13"/>
      <c r="F519" s="13"/>
      <c r="G519" s="13"/>
      <c r="H519" s="13"/>
      <c r="I519" s="132"/>
      <c r="J519" s="13"/>
    </row>
    <row r="520" spans="1:10">
      <c r="A520" s="11"/>
      <c r="B520" s="10"/>
      <c r="C520" s="10"/>
      <c r="D520" s="10"/>
      <c r="E520" s="13"/>
      <c r="F520" s="13"/>
      <c r="G520" s="13"/>
      <c r="H520" s="13"/>
      <c r="I520" s="132"/>
      <c r="J520" s="13"/>
    </row>
    <row r="521" spans="1:10">
      <c r="A521" s="11"/>
      <c r="B521" s="10"/>
      <c r="C521" s="10"/>
      <c r="D521" s="10"/>
      <c r="E521" s="13"/>
      <c r="F521" s="13"/>
      <c r="G521" s="13"/>
      <c r="H521" s="13"/>
      <c r="I521" s="132"/>
      <c r="J521" s="13"/>
    </row>
    <row r="522" spans="1:10">
      <c r="A522" s="11"/>
      <c r="B522" s="10"/>
      <c r="C522" s="10"/>
      <c r="D522" s="10"/>
      <c r="E522" s="13"/>
      <c r="F522" s="13"/>
      <c r="G522" s="13"/>
      <c r="H522" s="13"/>
      <c r="I522" s="132"/>
      <c r="J522" s="13"/>
    </row>
    <row r="523" spans="1:10">
      <c r="A523" s="11"/>
      <c r="B523" s="10"/>
      <c r="C523" s="10"/>
      <c r="D523" s="10"/>
      <c r="E523" s="13"/>
      <c r="F523" s="13"/>
      <c r="G523" s="13"/>
      <c r="H523" s="13"/>
      <c r="I523" s="132"/>
      <c r="J523" s="13"/>
    </row>
    <row r="524" spans="1:10">
      <c r="A524" s="11"/>
      <c r="B524" s="10"/>
      <c r="C524" s="10"/>
      <c r="D524" s="10"/>
      <c r="E524" s="13"/>
      <c r="F524" s="13"/>
      <c r="G524" s="13"/>
      <c r="H524" s="13"/>
      <c r="I524" s="132"/>
      <c r="J524" s="13"/>
    </row>
    <row r="525" spans="1:10">
      <c r="A525" s="11"/>
      <c r="B525" s="10"/>
      <c r="C525" s="10"/>
      <c r="D525" s="10"/>
      <c r="E525" s="13"/>
      <c r="F525" s="13"/>
      <c r="G525" s="13"/>
      <c r="H525" s="13"/>
      <c r="I525" s="132"/>
      <c r="J525" s="13"/>
    </row>
    <row r="526" spans="1:10">
      <c r="A526" s="11"/>
      <c r="B526" s="10"/>
      <c r="C526" s="10"/>
      <c r="D526" s="10"/>
      <c r="E526" s="13"/>
      <c r="F526" s="13"/>
      <c r="G526" s="13"/>
      <c r="H526" s="13"/>
      <c r="I526" s="132"/>
      <c r="J526" s="13"/>
    </row>
    <row r="527" spans="1:10">
      <c r="A527" s="11"/>
      <c r="B527" s="10"/>
      <c r="C527" s="10"/>
      <c r="D527" s="10"/>
      <c r="E527" s="13"/>
      <c r="F527" s="13"/>
      <c r="G527" s="13"/>
      <c r="H527" s="13"/>
      <c r="I527" s="132"/>
      <c r="J527" s="13"/>
    </row>
    <row r="528" spans="1:10">
      <c r="A528" s="11"/>
      <c r="B528" s="10"/>
      <c r="C528" s="10"/>
      <c r="D528" s="10"/>
      <c r="E528" s="13"/>
      <c r="F528" s="13"/>
      <c r="G528" s="13"/>
      <c r="H528" s="13"/>
      <c r="I528" s="132"/>
      <c r="J528" s="13"/>
    </row>
    <row r="529" spans="1:10">
      <c r="A529" s="11"/>
      <c r="B529" s="10"/>
      <c r="C529" s="10"/>
      <c r="D529" s="10"/>
      <c r="E529" s="13"/>
      <c r="F529" s="13"/>
      <c r="G529" s="13"/>
      <c r="H529" s="13"/>
      <c r="I529" s="132"/>
      <c r="J529" s="13"/>
    </row>
    <row r="530" spans="1:10">
      <c r="A530" s="11"/>
      <c r="B530" s="10"/>
      <c r="C530" s="10"/>
      <c r="D530" s="10"/>
      <c r="E530" s="13"/>
      <c r="F530" s="13"/>
      <c r="G530" s="13"/>
      <c r="H530" s="13"/>
      <c r="I530" s="132"/>
      <c r="J530" s="13"/>
    </row>
    <row r="531" spans="1:10">
      <c r="A531" s="11"/>
      <c r="B531" s="10"/>
      <c r="C531" s="10"/>
      <c r="D531" s="10"/>
      <c r="E531" s="13"/>
      <c r="F531" s="13"/>
      <c r="G531" s="13"/>
      <c r="H531" s="13"/>
      <c r="I531" s="132"/>
      <c r="J531" s="13"/>
    </row>
    <row r="532" spans="1:10">
      <c r="A532" s="11"/>
      <c r="B532" s="10"/>
      <c r="C532" s="10"/>
      <c r="D532" s="10"/>
      <c r="E532" s="13"/>
      <c r="F532" s="13"/>
      <c r="G532" s="13"/>
      <c r="H532" s="13"/>
      <c r="I532" s="132"/>
      <c r="J532" s="13"/>
    </row>
    <row r="533" spans="1:10">
      <c r="A533" s="11"/>
      <c r="B533" s="10"/>
      <c r="C533" s="10"/>
      <c r="D533" s="10"/>
      <c r="E533" s="13"/>
      <c r="F533" s="13"/>
      <c r="G533" s="13"/>
      <c r="H533" s="13"/>
      <c r="I533" s="132"/>
      <c r="J533" s="13"/>
    </row>
    <row r="534" spans="1:10">
      <c r="A534" s="11"/>
      <c r="B534" s="10"/>
      <c r="C534" s="10"/>
      <c r="D534" s="10"/>
      <c r="E534" s="13"/>
      <c r="F534" s="13"/>
      <c r="G534" s="13"/>
      <c r="H534" s="13"/>
      <c r="I534" s="132"/>
      <c r="J534" s="13"/>
    </row>
    <row r="535" spans="1:10">
      <c r="A535" s="11"/>
      <c r="B535" s="10"/>
      <c r="C535" s="10"/>
      <c r="D535" s="10"/>
      <c r="E535" s="13"/>
      <c r="F535" s="13"/>
      <c r="G535" s="13"/>
      <c r="H535" s="13"/>
      <c r="I535" s="132"/>
      <c r="J535" s="13"/>
    </row>
    <row r="536" spans="1:10">
      <c r="A536" s="11"/>
      <c r="B536" s="10"/>
      <c r="C536" s="10"/>
      <c r="D536" s="10"/>
      <c r="E536" s="13"/>
      <c r="F536" s="13"/>
      <c r="G536" s="13"/>
      <c r="H536" s="13"/>
      <c r="I536" s="132"/>
      <c r="J536" s="13"/>
    </row>
    <row r="537" spans="1:10">
      <c r="A537" s="11"/>
      <c r="B537" s="10"/>
      <c r="C537" s="10"/>
      <c r="D537" s="10"/>
      <c r="E537" s="13"/>
      <c r="F537" s="13"/>
      <c r="G537" s="13"/>
      <c r="H537" s="13"/>
      <c r="I537" s="132"/>
      <c r="J537" s="13"/>
    </row>
    <row r="538" spans="1:10">
      <c r="A538" s="11"/>
      <c r="B538" s="10"/>
      <c r="C538" s="10"/>
      <c r="D538" s="10"/>
      <c r="E538" s="13"/>
      <c r="F538" s="13"/>
      <c r="G538" s="13"/>
      <c r="H538" s="13"/>
      <c r="I538" s="132"/>
      <c r="J538" s="13"/>
    </row>
    <row r="539" spans="1:10">
      <c r="A539" s="11"/>
      <c r="B539" s="10"/>
      <c r="C539" s="10"/>
      <c r="D539" s="10"/>
      <c r="E539" s="13"/>
      <c r="F539" s="13"/>
      <c r="G539" s="13"/>
      <c r="H539" s="13"/>
      <c r="I539" s="132"/>
      <c r="J539" s="13"/>
    </row>
    <row r="540" spans="1:10">
      <c r="A540" s="11"/>
      <c r="B540" s="10"/>
      <c r="C540" s="10"/>
      <c r="D540" s="10"/>
      <c r="E540" s="13"/>
      <c r="F540" s="13"/>
      <c r="G540" s="13"/>
      <c r="H540" s="13"/>
      <c r="I540" s="132"/>
      <c r="J540" s="13"/>
    </row>
    <row r="541" spans="1:10">
      <c r="A541" s="11"/>
      <c r="B541" s="10"/>
      <c r="C541" s="10"/>
      <c r="D541" s="10"/>
      <c r="E541" s="13"/>
      <c r="F541" s="13"/>
      <c r="G541" s="13"/>
      <c r="H541" s="13"/>
      <c r="I541" s="132"/>
      <c r="J541" s="13"/>
    </row>
    <row r="542" spans="1:10">
      <c r="A542" s="11"/>
      <c r="B542" s="10"/>
      <c r="C542" s="10"/>
      <c r="D542" s="10"/>
      <c r="E542" s="13"/>
      <c r="F542" s="13"/>
      <c r="G542" s="13"/>
      <c r="H542" s="13"/>
      <c r="I542" s="132"/>
      <c r="J542" s="13"/>
    </row>
    <row r="543" spans="1:10">
      <c r="A543" s="11"/>
      <c r="B543" s="10"/>
      <c r="C543" s="10"/>
      <c r="D543" s="10"/>
      <c r="E543" s="13"/>
      <c r="F543" s="13"/>
      <c r="G543" s="13"/>
      <c r="H543" s="13"/>
      <c r="I543" s="132"/>
      <c r="J543" s="13"/>
    </row>
    <row r="544" spans="1:10">
      <c r="A544" s="11"/>
      <c r="B544" s="10"/>
      <c r="C544" s="10"/>
      <c r="D544" s="10"/>
      <c r="E544" s="13"/>
      <c r="F544" s="13"/>
      <c r="G544" s="13"/>
      <c r="H544" s="13"/>
      <c r="I544" s="132"/>
      <c r="J544" s="13"/>
    </row>
    <row r="545" spans="1:10">
      <c r="A545" s="11"/>
      <c r="B545" s="10"/>
      <c r="C545" s="10"/>
      <c r="D545" s="10"/>
      <c r="E545" s="13"/>
      <c r="F545" s="13"/>
      <c r="G545" s="13"/>
      <c r="H545" s="13"/>
      <c r="I545" s="132"/>
      <c r="J545" s="13"/>
    </row>
    <row r="546" spans="1:10">
      <c r="A546" s="11"/>
      <c r="B546" s="10"/>
      <c r="C546" s="10"/>
      <c r="D546" s="10"/>
      <c r="E546" s="13"/>
      <c r="F546" s="13"/>
      <c r="G546" s="13"/>
      <c r="H546" s="13"/>
      <c r="I546" s="132"/>
      <c r="J546" s="13"/>
    </row>
    <row r="547" spans="1:10">
      <c r="A547" s="11"/>
      <c r="B547" s="10"/>
      <c r="C547" s="10"/>
      <c r="D547" s="10"/>
      <c r="E547" s="13"/>
      <c r="F547" s="13"/>
      <c r="G547" s="13"/>
      <c r="H547" s="13"/>
      <c r="I547" s="132"/>
      <c r="J547" s="13"/>
    </row>
    <row r="548" spans="1:10">
      <c r="A548" s="11"/>
      <c r="B548" s="10"/>
      <c r="C548" s="10"/>
      <c r="D548" s="10"/>
      <c r="E548" s="13"/>
      <c r="F548" s="13"/>
      <c r="G548" s="13"/>
      <c r="H548" s="13"/>
      <c r="I548" s="132"/>
      <c r="J548" s="13"/>
    </row>
    <row r="549" spans="1:10">
      <c r="A549" s="11"/>
      <c r="B549" s="10"/>
      <c r="C549" s="10"/>
      <c r="D549" s="10"/>
      <c r="E549" s="13"/>
      <c r="F549" s="13"/>
      <c r="G549" s="13"/>
      <c r="H549" s="13"/>
      <c r="I549" s="132"/>
      <c r="J549" s="13"/>
    </row>
    <row r="550" spans="1:10">
      <c r="A550" s="11"/>
      <c r="B550" s="10"/>
      <c r="C550" s="10"/>
      <c r="D550" s="10"/>
      <c r="E550" s="13"/>
      <c r="F550" s="13"/>
      <c r="G550" s="13"/>
      <c r="H550" s="13"/>
      <c r="I550" s="132"/>
      <c r="J550" s="13"/>
    </row>
    <row r="551" spans="1:10">
      <c r="A551" s="11"/>
      <c r="B551" s="10"/>
      <c r="C551" s="10"/>
      <c r="D551" s="10"/>
      <c r="E551" s="13"/>
      <c r="F551" s="13"/>
      <c r="G551" s="13"/>
      <c r="H551" s="13"/>
      <c r="I551" s="132"/>
      <c r="J551" s="13"/>
    </row>
    <row r="552" spans="1:10">
      <c r="A552" s="11"/>
      <c r="B552" s="10"/>
      <c r="C552" s="10"/>
      <c r="D552" s="10"/>
      <c r="E552" s="13"/>
      <c r="F552" s="13"/>
      <c r="G552" s="13"/>
      <c r="H552" s="13"/>
      <c r="I552" s="132"/>
      <c r="J552" s="13"/>
    </row>
    <row r="553" spans="1:10">
      <c r="A553" s="11"/>
      <c r="B553" s="10"/>
      <c r="C553" s="10"/>
      <c r="D553" s="10"/>
      <c r="E553" s="13"/>
      <c r="F553" s="13"/>
      <c r="G553" s="13"/>
      <c r="H553" s="13"/>
      <c r="I553" s="132"/>
      <c r="J553" s="13"/>
    </row>
    <row r="554" spans="1:10">
      <c r="A554" s="11"/>
      <c r="B554" s="10"/>
      <c r="C554" s="10"/>
      <c r="D554" s="10"/>
      <c r="E554" s="13"/>
      <c r="F554" s="13"/>
      <c r="G554" s="13"/>
      <c r="H554" s="13"/>
      <c r="I554" s="132"/>
      <c r="J554" s="13"/>
    </row>
    <row r="555" spans="1:10">
      <c r="A555" s="11"/>
      <c r="B555" s="10"/>
      <c r="C555" s="10"/>
      <c r="D555" s="10"/>
      <c r="E555" s="13"/>
      <c r="F555" s="13"/>
      <c r="G555" s="13"/>
      <c r="H555" s="13"/>
      <c r="I555" s="132"/>
      <c r="J555" s="13"/>
    </row>
    <row r="556" spans="1:10">
      <c r="A556" s="11"/>
      <c r="B556" s="10"/>
      <c r="C556" s="10"/>
      <c r="D556" s="10"/>
      <c r="E556" s="13"/>
      <c r="F556" s="13"/>
      <c r="G556" s="13"/>
      <c r="H556" s="13"/>
      <c r="I556" s="132"/>
      <c r="J556" s="13"/>
    </row>
    <row r="557" spans="1:10">
      <c r="A557" s="11"/>
      <c r="B557" s="10"/>
      <c r="C557" s="10"/>
      <c r="D557" s="10"/>
      <c r="E557" s="13"/>
      <c r="F557" s="13"/>
      <c r="G557" s="13"/>
      <c r="H557" s="13"/>
      <c r="I557" s="132"/>
      <c r="J557" s="13"/>
    </row>
    <row r="558" spans="1:10">
      <c r="A558" s="11"/>
      <c r="B558" s="10"/>
      <c r="C558" s="10"/>
      <c r="D558" s="10"/>
      <c r="E558" s="13"/>
      <c r="F558" s="13"/>
      <c r="G558" s="13"/>
      <c r="H558" s="13"/>
      <c r="I558" s="132"/>
      <c r="J558" s="13"/>
    </row>
    <row r="559" spans="1:10">
      <c r="A559" s="11"/>
      <c r="B559" s="10"/>
      <c r="C559" s="10"/>
      <c r="D559" s="10"/>
      <c r="E559" s="13"/>
      <c r="F559" s="13"/>
      <c r="G559" s="13"/>
      <c r="H559" s="13"/>
      <c r="I559" s="132"/>
      <c r="J559" s="13"/>
    </row>
    <row r="560" spans="1:10">
      <c r="A560" s="11"/>
      <c r="B560" s="10"/>
      <c r="C560" s="10"/>
      <c r="D560" s="10"/>
      <c r="E560" s="13"/>
      <c r="F560" s="13"/>
      <c r="G560" s="13"/>
      <c r="H560" s="13"/>
      <c r="I560" s="132"/>
      <c r="J560" s="13"/>
    </row>
    <row r="561" spans="1:10">
      <c r="A561" s="11"/>
      <c r="B561" s="10"/>
      <c r="C561" s="10"/>
      <c r="D561" s="10"/>
      <c r="E561" s="13"/>
      <c r="F561" s="13"/>
      <c r="G561" s="13"/>
      <c r="H561" s="13"/>
      <c r="I561" s="132"/>
      <c r="J561" s="13"/>
    </row>
    <row r="562" spans="1:10">
      <c r="A562" s="11"/>
      <c r="B562" s="10"/>
      <c r="C562" s="10"/>
      <c r="D562" s="10"/>
      <c r="E562" s="13"/>
      <c r="F562" s="13"/>
      <c r="G562" s="13"/>
      <c r="H562" s="13"/>
      <c r="I562" s="132"/>
      <c r="J562" s="13"/>
    </row>
    <row r="563" spans="1:10">
      <c r="A563" s="11"/>
      <c r="B563" s="10"/>
      <c r="C563" s="10"/>
      <c r="D563" s="10"/>
      <c r="E563" s="13"/>
      <c r="F563" s="13"/>
      <c r="G563" s="13"/>
      <c r="H563" s="13"/>
      <c r="I563" s="132"/>
      <c r="J563" s="13"/>
    </row>
    <row r="564" spans="1:10">
      <c r="A564" s="11"/>
      <c r="B564" s="10"/>
      <c r="C564" s="10"/>
      <c r="D564" s="10"/>
      <c r="E564" s="13"/>
      <c r="F564" s="13"/>
      <c r="G564" s="13"/>
      <c r="H564" s="13"/>
      <c r="I564" s="132"/>
      <c r="J564" s="13"/>
    </row>
    <row r="565" spans="1:10">
      <c r="A565" s="11"/>
      <c r="B565" s="10"/>
      <c r="C565" s="10"/>
      <c r="D565" s="10"/>
      <c r="E565" s="13"/>
      <c r="F565" s="13"/>
      <c r="G565" s="13"/>
      <c r="H565" s="13"/>
      <c r="I565" s="132"/>
      <c r="J565" s="13"/>
    </row>
    <row r="566" spans="1:10">
      <c r="A566" s="11"/>
      <c r="B566" s="10"/>
      <c r="C566" s="10"/>
      <c r="D566" s="10"/>
      <c r="E566" s="13"/>
      <c r="F566" s="13"/>
      <c r="G566" s="13"/>
      <c r="H566" s="13"/>
      <c r="I566" s="132"/>
      <c r="J566" s="13"/>
    </row>
    <row r="567" spans="1:10">
      <c r="A567" s="11"/>
      <c r="B567" s="10"/>
      <c r="C567" s="10"/>
      <c r="D567" s="10"/>
      <c r="E567" s="13"/>
      <c r="F567" s="13"/>
      <c r="G567" s="13"/>
      <c r="H567" s="13"/>
      <c r="I567" s="132"/>
      <c r="J567" s="13"/>
    </row>
    <row r="568" spans="1:10">
      <c r="A568" s="11"/>
      <c r="B568" s="10"/>
      <c r="C568" s="10"/>
      <c r="D568" s="10"/>
      <c r="E568" s="13"/>
      <c r="F568" s="13"/>
      <c r="G568" s="13"/>
      <c r="H568" s="13"/>
      <c r="I568" s="132"/>
      <c r="J568" s="13"/>
    </row>
    <row r="569" spans="1:10">
      <c r="A569" s="11"/>
      <c r="B569" s="10"/>
      <c r="C569" s="10"/>
      <c r="D569" s="10"/>
      <c r="E569" s="13"/>
      <c r="F569" s="13"/>
      <c r="G569" s="13"/>
      <c r="H569" s="13"/>
      <c r="I569" s="132"/>
      <c r="J569" s="13"/>
    </row>
    <row r="570" spans="1:10">
      <c r="A570" s="11"/>
      <c r="B570" s="10"/>
      <c r="C570" s="10"/>
      <c r="D570" s="10"/>
      <c r="E570" s="13"/>
      <c r="F570" s="13"/>
      <c r="G570" s="13"/>
      <c r="H570" s="13"/>
      <c r="I570" s="132"/>
      <c r="J570" s="13"/>
    </row>
    <row r="571" spans="1:10">
      <c r="A571" s="11"/>
      <c r="B571" s="10"/>
      <c r="C571" s="10"/>
      <c r="D571" s="10"/>
      <c r="E571" s="13"/>
      <c r="F571" s="13"/>
      <c r="G571" s="13"/>
      <c r="H571" s="13"/>
      <c r="I571" s="132"/>
      <c r="J571" s="13"/>
    </row>
    <row r="572" spans="1:10">
      <c r="A572" s="11"/>
      <c r="B572" s="10"/>
      <c r="C572" s="10"/>
      <c r="D572" s="10"/>
      <c r="E572" s="13"/>
      <c r="F572" s="13"/>
      <c r="G572" s="13"/>
      <c r="H572" s="13"/>
      <c r="I572" s="132"/>
      <c r="J572" s="13"/>
    </row>
    <row r="573" spans="1:10">
      <c r="A573" s="11"/>
      <c r="B573" s="10"/>
      <c r="C573" s="10"/>
      <c r="D573" s="10"/>
      <c r="E573" s="13"/>
      <c r="F573" s="13"/>
      <c r="G573" s="13"/>
      <c r="H573" s="13"/>
      <c r="I573" s="132"/>
      <c r="J573" s="13"/>
    </row>
    <row r="574" spans="1:10">
      <c r="A574" s="11"/>
      <c r="B574" s="10"/>
      <c r="C574" s="10"/>
      <c r="D574" s="10"/>
      <c r="E574" s="13"/>
      <c r="F574" s="13"/>
      <c r="G574" s="13"/>
      <c r="H574" s="13"/>
      <c r="I574" s="132"/>
      <c r="J574" s="13"/>
    </row>
    <row r="575" spans="1:10">
      <c r="A575" s="11"/>
      <c r="B575" s="10"/>
      <c r="C575" s="10"/>
      <c r="D575" s="10"/>
      <c r="E575" s="13"/>
      <c r="F575" s="13"/>
      <c r="G575" s="13"/>
      <c r="H575" s="13"/>
      <c r="I575" s="132"/>
      <c r="J575" s="13"/>
    </row>
    <row r="576" spans="1:10">
      <c r="A576" s="11"/>
      <c r="B576" s="10"/>
      <c r="C576" s="10"/>
      <c r="D576" s="10"/>
      <c r="E576" s="13"/>
      <c r="F576" s="13"/>
      <c r="G576" s="13"/>
      <c r="H576" s="13"/>
      <c r="I576" s="132"/>
      <c r="J576" s="13"/>
    </row>
    <row r="577" spans="1:10">
      <c r="A577" s="11"/>
      <c r="B577" s="10"/>
      <c r="C577" s="10"/>
      <c r="D577" s="10"/>
      <c r="E577" s="13"/>
      <c r="F577" s="13"/>
      <c r="G577" s="13"/>
      <c r="H577" s="13"/>
      <c r="I577" s="132"/>
      <c r="J577" s="13"/>
    </row>
    <row r="578" spans="1:10">
      <c r="A578" s="11"/>
      <c r="B578" s="10"/>
      <c r="C578" s="10"/>
      <c r="D578" s="10"/>
      <c r="E578" s="13"/>
      <c r="F578" s="13"/>
      <c r="G578" s="13"/>
      <c r="H578" s="13"/>
      <c r="I578" s="132"/>
      <c r="J578" s="13"/>
    </row>
    <row r="579" spans="1:10">
      <c r="A579" s="11"/>
      <c r="B579" s="10"/>
      <c r="C579" s="10"/>
      <c r="D579" s="10"/>
      <c r="E579" s="13"/>
      <c r="F579" s="13"/>
      <c r="G579" s="13"/>
      <c r="H579" s="13"/>
      <c r="I579" s="132"/>
      <c r="J579" s="13"/>
    </row>
    <row r="580" spans="1:10">
      <c r="A580" s="11"/>
      <c r="B580" s="10"/>
      <c r="C580" s="10"/>
      <c r="D580" s="10"/>
      <c r="E580" s="13"/>
      <c r="F580" s="13"/>
      <c r="G580" s="13"/>
      <c r="H580" s="13"/>
      <c r="I580" s="132"/>
      <c r="J580" s="13"/>
    </row>
    <row r="581" spans="1:10">
      <c r="A581" s="11"/>
      <c r="B581" s="10"/>
      <c r="C581" s="10"/>
      <c r="D581" s="10"/>
      <c r="E581" s="13"/>
      <c r="F581" s="13"/>
      <c r="G581" s="13"/>
      <c r="H581" s="13"/>
      <c r="I581" s="132"/>
      <c r="J581" s="13"/>
    </row>
    <row r="582" spans="1:10">
      <c r="A582" s="11"/>
      <c r="B582" s="10"/>
      <c r="C582" s="10"/>
      <c r="D582" s="10"/>
      <c r="E582" s="13"/>
      <c r="F582" s="13"/>
      <c r="G582" s="13"/>
      <c r="H582" s="13"/>
      <c r="I582" s="132"/>
      <c r="J582" s="13"/>
    </row>
    <row r="583" spans="1:10">
      <c r="A583" s="11"/>
      <c r="B583" s="10"/>
      <c r="C583" s="10"/>
      <c r="D583" s="10"/>
      <c r="E583" s="13"/>
      <c r="F583" s="13"/>
      <c r="G583" s="13"/>
      <c r="H583" s="13"/>
      <c r="I583" s="132"/>
      <c r="J583" s="13"/>
    </row>
    <row r="584" spans="1:10">
      <c r="A584" s="11"/>
      <c r="B584" s="10"/>
      <c r="C584" s="10"/>
      <c r="D584" s="10"/>
      <c r="E584" s="13"/>
      <c r="F584" s="13"/>
      <c r="G584" s="13"/>
      <c r="H584" s="13"/>
      <c r="I584" s="132"/>
      <c r="J584" s="13"/>
    </row>
    <row r="585" spans="1:10">
      <c r="A585" s="11"/>
      <c r="B585" s="10"/>
      <c r="C585" s="10"/>
      <c r="D585" s="10"/>
      <c r="E585" s="13"/>
      <c r="F585" s="13"/>
      <c r="G585" s="13"/>
      <c r="H585" s="13"/>
      <c r="I585" s="132"/>
      <c r="J585" s="13"/>
    </row>
    <row r="586" spans="1:10">
      <c r="A586" s="11"/>
      <c r="B586" s="10"/>
      <c r="C586" s="10"/>
      <c r="D586" s="10"/>
      <c r="E586" s="13"/>
      <c r="F586" s="13"/>
      <c r="G586" s="13"/>
      <c r="H586" s="13"/>
      <c r="I586" s="132"/>
      <c r="J586" s="13"/>
    </row>
    <row r="587" spans="1:10">
      <c r="A587" s="11"/>
      <c r="B587" s="10"/>
      <c r="C587" s="10"/>
      <c r="D587" s="10"/>
      <c r="E587" s="13"/>
      <c r="F587" s="13"/>
      <c r="G587" s="13"/>
      <c r="H587" s="13"/>
      <c r="I587" s="132"/>
      <c r="J587" s="13"/>
    </row>
    <row r="588" spans="1:10">
      <c r="A588" s="11"/>
      <c r="B588" s="10"/>
      <c r="C588" s="10"/>
      <c r="D588" s="10"/>
      <c r="E588" s="13"/>
      <c r="F588" s="13"/>
      <c r="G588" s="13"/>
      <c r="H588" s="13"/>
      <c r="I588" s="132"/>
      <c r="J588" s="13"/>
    </row>
    <row r="589" spans="1:10">
      <c r="A589" s="11"/>
      <c r="B589" s="10"/>
      <c r="C589" s="10"/>
      <c r="D589" s="10"/>
      <c r="E589" s="13"/>
      <c r="F589" s="13"/>
      <c r="G589" s="13"/>
      <c r="H589" s="13"/>
      <c r="I589" s="132"/>
      <c r="J589" s="13"/>
    </row>
    <row r="590" spans="1:10">
      <c r="A590" s="11"/>
      <c r="B590" s="10"/>
      <c r="C590" s="10"/>
      <c r="D590" s="10"/>
      <c r="E590" s="13"/>
      <c r="F590" s="13"/>
      <c r="G590" s="13"/>
      <c r="H590" s="13"/>
      <c r="I590" s="132"/>
      <c r="J590" s="13"/>
    </row>
    <row r="591" spans="1:10">
      <c r="A591" s="11"/>
      <c r="B591" s="10"/>
      <c r="C591" s="10"/>
      <c r="D591" s="10"/>
      <c r="E591" s="13"/>
      <c r="F591" s="13"/>
      <c r="G591" s="13"/>
      <c r="H591" s="13"/>
      <c r="I591" s="132"/>
      <c r="J591" s="13"/>
    </row>
    <row r="592" spans="1:10">
      <c r="A592" s="11"/>
      <c r="B592" s="10"/>
      <c r="C592" s="10"/>
      <c r="D592" s="10"/>
      <c r="E592" s="13"/>
      <c r="F592" s="13"/>
      <c r="G592" s="13"/>
      <c r="H592" s="13"/>
      <c r="I592" s="132"/>
      <c r="J592" s="13"/>
    </row>
    <row r="593" spans="1:10">
      <c r="A593" s="11"/>
      <c r="B593" s="10"/>
      <c r="C593" s="10"/>
      <c r="D593" s="10"/>
      <c r="E593" s="13"/>
      <c r="F593" s="13"/>
      <c r="G593" s="13"/>
      <c r="H593" s="13"/>
      <c r="I593" s="132"/>
      <c r="J593" s="13"/>
    </row>
    <row r="594" spans="1:10">
      <c r="A594" s="11"/>
      <c r="B594" s="10"/>
      <c r="C594" s="10"/>
      <c r="D594" s="10"/>
      <c r="E594" s="13"/>
      <c r="F594" s="13"/>
      <c r="G594" s="13"/>
      <c r="H594" s="13"/>
      <c r="I594" s="132"/>
      <c r="J594" s="13"/>
    </row>
    <row r="595" spans="1:10">
      <c r="A595" s="11"/>
      <c r="B595" s="10"/>
      <c r="C595" s="10"/>
      <c r="D595" s="10"/>
      <c r="E595" s="13"/>
      <c r="F595" s="13"/>
      <c r="G595" s="13"/>
      <c r="H595" s="13"/>
      <c r="I595" s="132"/>
      <c r="J595" s="13"/>
    </row>
    <row r="596" spans="1:10">
      <c r="A596" s="11"/>
      <c r="B596" s="10"/>
      <c r="C596" s="10"/>
      <c r="D596" s="10"/>
      <c r="E596" s="13"/>
      <c r="F596" s="13"/>
      <c r="G596" s="13"/>
      <c r="H596" s="13"/>
      <c r="I596" s="132"/>
      <c r="J596" s="13"/>
    </row>
    <row r="597" spans="1:10">
      <c r="A597" s="11"/>
      <c r="B597" s="10"/>
      <c r="C597" s="10"/>
      <c r="D597" s="10"/>
      <c r="E597" s="13"/>
      <c r="F597" s="13"/>
      <c r="G597" s="13"/>
      <c r="H597" s="13"/>
      <c r="I597" s="132"/>
      <c r="J597" s="13"/>
    </row>
    <row r="598" spans="1:10">
      <c r="A598" s="11"/>
      <c r="B598" s="10"/>
      <c r="C598" s="10"/>
      <c r="D598" s="10"/>
      <c r="E598" s="13"/>
      <c r="F598" s="13"/>
      <c r="G598" s="13"/>
      <c r="H598" s="13"/>
      <c r="I598" s="132"/>
      <c r="J598" s="13"/>
    </row>
    <row r="599" spans="1:10">
      <c r="A599" s="11"/>
      <c r="B599" s="10"/>
      <c r="C599" s="10"/>
      <c r="D599" s="10"/>
      <c r="E599" s="13"/>
      <c r="F599" s="13"/>
      <c r="G599" s="13"/>
      <c r="H599" s="13"/>
      <c r="I599" s="132"/>
      <c r="J599" s="13"/>
    </row>
    <row r="600" spans="1:10">
      <c r="A600" s="11"/>
      <c r="B600" s="10"/>
      <c r="C600" s="10"/>
      <c r="D600" s="10"/>
      <c r="E600" s="13"/>
      <c r="F600" s="13"/>
      <c r="G600" s="13"/>
      <c r="H600" s="13"/>
      <c r="I600" s="132"/>
      <c r="J600" s="13"/>
    </row>
    <row r="601" spans="1:10">
      <c r="A601" s="11"/>
      <c r="B601" s="10"/>
      <c r="C601" s="10"/>
      <c r="D601" s="10"/>
      <c r="E601" s="13"/>
      <c r="F601" s="13"/>
      <c r="G601" s="13"/>
      <c r="H601" s="13"/>
      <c r="I601" s="132"/>
      <c r="J601" s="13"/>
    </row>
    <row r="602" spans="1:10">
      <c r="A602" s="11"/>
      <c r="B602" s="10"/>
      <c r="C602" s="10"/>
      <c r="D602" s="10"/>
      <c r="E602" s="13"/>
      <c r="F602" s="13"/>
      <c r="G602" s="13"/>
      <c r="H602" s="13"/>
      <c r="I602" s="132"/>
      <c r="J602" s="13"/>
    </row>
    <row r="603" spans="1:10">
      <c r="A603" s="11"/>
      <c r="B603" s="10"/>
      <c r="C603" s="10"/>
      <c r="D603" s="10"/>
      <c r="E603" s="13"/>
      <c r="F603" s="13"/>
      <c r="G603" s="13"/>
      <c r="H603" s="13"/>
      <c r="I603" s="132"/>
      <c r="J603" s="13"/>
    </row>
    <row r="604" spans="1:10">
      <c r="A604" s="11"/>
      <c r="B604" s="10"/>
      <c r="C604" s="10"/>
      <c r="D604" s="10"/>
      <c r="E604" s="13"/>
      <c r="F604" s="13"/>
      <c r="G604" s="13"/>
      <c r="H604" s="13"/>
      <c r="I604" s="132"/>
      <c r="J604" s="13"/>
    </row>
    <row r="605" spans="1:10">
      <c r="A605" s="11"/>
      <c r="B605" s="10"/>
      <c r="C605" s="10"/>
      <c r="D605" s="10"/>
      <c r="E605" s="13"/>
      <c r="F605" s="13"/>
      <c r="G605" s="13"/>
      <c r="H605" s="13"/>
      <c r="I605" s="132"/>
      <c r="J605" s="13"/>
    </row>
    <row r="606" spans="1:10">
      <c r="A606" s="11"/>
      <c r="B606" s="10"/>
      <c r="C606" s="10"/>
      <c r="D606" s="10"/>
      <c r="E606" s="13"/>
      <c r="F606" s="13"/>
      <c r="G606" s="13"/>
      <c r="H606" s="13"/>
      <c r="I606" s="132"/>
      <c r="J606" s="13"/>
    </row>
    <row r="607" spans="1:10">
      <c r="A607" s="11"/>
      <c r="B607" s="10"/>
      <c r="C607" s="10"/>
      <c r="D607" s="10"/>
      <c r="E607" s="13"/>
      <c r="F607" s="13"/>
      <c r="G607" s="13"/>
      <c r="H607" s="13"/>
      <c r="I607" s="132"/>
      <c r="J607" s="13"/>
    </row>
    <row r="608" spans="1:10">
      <c r="A608" s="11"/>
      <c r="B608" s="10"/>
      <c r="C608" s="10"/>
      <c r="D608" s="10"/>
      <c r="E608" s="13"/>
      <c r="F608" s="13"/>
      <c r="G608" s="13"/>
      <c r="H608" s="13"/>
      <c r="I608" s="132"/>
      <c r="J608" s="13"/>
    </row>
    <row r="609" spans="1:10">
      <c r="A609" s="11"/>
      <c r="B609" s="10"/>
      <c r="C609" s="10"/>
      <c r="D609" s="10"/>
      <c r="E609" s="13"/>
      <c r="F609" s="13"/>
      <c r="G609" s="13"/>
      <c r="H609" s="13"/>
      <c r="I609" s="132"/>
      <c r="J609" s="13"/>
    </row>
    <row r="610" spans="1:10">
      <c r="A610" s="11"/>
      <c r="B610" s="10"/>
      <c r="C610" s="10"/>
      <c r="D610" s="10"/>
      <c r="E610" s="13"/>
      <c r="F610" s="13"/>
      <c r="G610" s="13"/>
      <c r="H610" s="13"/>
      <c r="I610" s="132"/>
      <c r="J610" s="13"/>
    </row>
    <row r="611" spans="1:10">
      <c r="A611" s="11"/>
      <c r="B611" s="10"/>
      <c r="C611" s="10"/>
      <c r="D611" s="10"/>
      <c r="E611" s="13"/>
      <c r="F611" s="13"/>
      <c r="G611" s="13"/>
      <c r="H611" s="13"/>
      <c r="I611" s="132"/>
      <c r="J611" s="13"/>
    </row>
    <row r="612" spans="1:10">
      <c r="A612" s="11"/>
      <c r="B612" s="10"/>
      <c r="C612" s="10"/>
      <c r="D612" s="10"/>
      <c r="E612" s="13"/>
      <c r="F612" s="13"/>
      <c r="G612" s="13"/>
      <c r="H612" s="13"/>
      <c r="I612" s="132"/>
      <c r="J612" s="13"/>
    </row>
    <row r="613" spans="1:10">
      <c r="A613" s="11"/>
      <c r="B613" s="10"/>
      <c r="C613" s="10"/>
      <c r="D613" s="10"/>
      <c r="E613" s="13"/>
      <c r="F613" s="13"/>
      <c r="G613" s="13"/>
      <c r="H613" s="13"/>
      <c r="I613" s="132"/>
      <c r="J613" s="13"/>
    </row>
    <row r="614" spans="1:10">
      <c r="A614" s="11"/>
      <c r="B614" s="10"/>
      <c r="C614" s="10"/>
      <c r="D614" s="10"/>
      <c r="E614" s="13"/>
      <c r="F614" s="13"/>
      <c r="G614" s="13"/>
      <c r="H614" s="13"/>
      <c r="I614" s="132"/>
      <c r="J614" s="13"/>
    </row>
    <row r="615" spans="1:10">
      <c r="A615" s="11"/>
      <c r="B615" s="10"/>
      <c r="C615" s="10"/>
      <c r="D615" s="10"/>
      <c r="E615" s="13"/>
      <c r="F615" s="13"/>
      <c r="G615" s="13"/>
      <c r="H615" s="13"/>
      <c r="I615" s="132"/>
      <c r="J615" s="13"/>
    </row>
    <row r="616" spans="1:10">
      <c r="A616" s="11"/>
      <c r="B616" s="10"/>
      <c r="C616" s="10"/>
      <c r="D616" s="10"/>
      <c r="E616" s="13"/>
      <c r="F616" s="13"/>
      <c r="G616" s="13"/>
      <c r="H616" s="13"/>
      <c r="I616" s="132"/>
      <c r="J616" s="13"/>
    </row>
    <row r="617" spans="1:10">
      <c r="A617" s="11"/>
      <c r="B617" s="10"/>
      <c r="C617" s="10"/>
      <c r="D617" s="10"/>
      <c r="E617" s="13"/>
      <c r="F617" s="13"/>
      <c r="G617" s="13"/>
      <c r="H617" s="13"/>
      <c r="I617" s="132"/>
      <c r="J617" s="13"/>
    </row>
    <row r="618" spans="1:10">
      <c r="A618" s="11"/>
      <c r="B618" s="10"/>
      <c r="C618" s="10"/>
      <c r="D618" s="10"/>
      <c r="E618" s="13"/>
      <c r="F618" s="13"/>
      <c r="G618" s="13"/>
      <c r="H618" s="13"/>
      <c r="I618" s="132"/>
      <c r="J618" s="13"/>
    </row>
    <row r="619" spans="1:10">
      <c r="A619" s="11"/>
      <c r="B619" s="10"/>
      <c r="C619" s="10"/>
      <c r="D619" s="10"/>
      <c r="E619" s="13"/>
      <c r="F619" s="13"/>
      <c r="G619" s="13"/>
      <c r="H619" s="13"/>
      <c r="I619" s="132"/>
      <c r="J619" s="13"/>
    </row>
    <row r="620" spans="1:10">
      <c r="A620" s="11"/>
      <c r="B620" s="10"/>
      <c r="C620" s="10"/>
      <c r="D620" s="10"/>
      <c r="E620" s="13"/>
      <c r="F620" s="13"/>
      <c r="G620" s="13"/>
      <c r="H620" s="13"/>
      <c r="I620" s="132"/>
      <c r="J620" s="13"/>
    </row>
    <row r="621" spans="1:10">
      <c r="A621" s="11"/>
      <c r="B621" s="10"/>
      <c r="C621" s="10"/>
      <c r="D621" s="10"/>
      <c r="E621" s="13"/>
      <c r="F621" s="13"/>
      <c r="G621" s="13"/>
      <c r="H621" s="13"/>
      <c r="I621" s="132"/>
      <c r="J621" s="13"/>
    </row>
    <row r="622" spans="1:10">
      <c r="A622" s="11"/>
      <c r="B622" s="10"/>
      <c r="C622" s="10"/>
      <c r="D622" s="10"/>
      <c r="E622" s="13"/>
      <c r="F622" s="13"/>
      <c r="G622" s="13"/>
      <c r="H622" s="13"/>
      <c r="I622" s="132"/>
      <c r="J622" s="13"/>
    </row>
    <row r="623" spans="1:10">
      <c r="A623" s="11"/>
      <c r="B623" s="10"/>
      <c r="C623" s="10"/>
      <c r="D623" s="10"/>
      <c r="E623" s="13"/>
      <c r="F623" s="13"/>
      <c r="G623" s="13"/>
      <c r="H623" s="13"/>
      <c r="I623" s="132"/>
      <c r="J623" s="13"/>
    </row>
    <row r="624" spans="1:10">
      <c r="A624" s="11"/>
      <c r="B624" s="10"/>
      <c r="C624" s="10"/>
      <c r="D624" s="10"/>
      <c r="E624" s="13"/>
      <c r="F624" s="13"/>
      <c r="G624" s="13"/>
      <c r="H624" s="13"/>
      <c r="I624" s="132"/>
      <c r="J624" s="13"/>
    </row>
    <row r="625" spans="1:10">
      <c r="A625" s="11"/>
      <c r="B625" s="10"/>
      <c r="C625" s="10"/>
      <c r="D625" s="10"/>
      <c r="E625" s="13"/>
      <c r="F625" s="13"/>
      <c r="G625" s="13"/>
      <c r="H625" s="13"/>
      <c r="I625" s="132"/>
      <c r="J625" s="13"/>
    </row>
    <row r="626" spans="1:10">
      <c r="A626" s="11"/>
      <c r="B626" s="10"/>
      <c r="C626" s="10"/>
      <c r="D626" s="10"/>
      <c r="E626" s="13"/>
      <c r="F626" s="13"/>
      <c r="G626" s="13"/>
      <c r="H626" s="13"/>
      <c r="I626" s="132"/>
      <c r="J626" s="13"/>
    </row>
    <row r="627" spans="1:10">
      <c r="A627" s="11"/>
      <c r="B627" s="10"/>
      <c r="C627" s="10"/>
      <c r="D627" s="10"/>
      <c r="E627" s="13"/>
      <c r="F627" s="13"/>
      <c r="G627" s="13"/>
      <c r="H627" s="13"/>
      <c r="I627" s="132"/>
      <c r="J627" s="13"/>
    </row>
    <row r="628" spans="1:10">
      <c r="A628" s="11"/>
      <c r="B628" s="10"/>
      <c r="C628" s="10"/>
      <c r="D628" s="10"/>
      <c r="E628" s="13"/>
      <c r="F628" s="13"/>
      <c r="G628" s="13"/>
      <c r="H628" s="13"/>
      <c r="I628" s="132"/>
      <c r="J628" s="13"/>
    </row>
    <row r="629" spans="1:10">
      <c r="A629" s="11"/>
      <c r="B629" s="10"/>
      <c r="C629" s="10"/>
      <c r="D629" s="10"/>
      <c r="E629" s="13"/>
      <c r="F629" s="13"/>
      <c r="G629" s="13"/>
      <c r="H629" s="13"/>
      <c r="I629" s="132"/>
      <c r="J629" s="13"/>
    </row>
    <row r="630" spans="1:10">
      <c r="A630" s="11"/>
      <c r="B630" s="10"/>
      <c r="C630" s="10"/>
      <c r="D630" s="10"/>
      <c r="E630" s="13"/>
      <c r="F630" s="13"/>
      <c r="G630" s="13"/>
      <c r="H630" s="13"/>
      <c r="I630" s="132"/>
      <c r="J630" s="13"/>
    </row>
    <row r="631" spans="1:10">
      <c r="A631" s="11"/>
      <c r="B631" s="10"/>
      <c r="C631" s="10"/>
      <c r="D631" s="10"/>
      <c r="E631" s="13"/>
      <c r="F631" s="13"/>
      <c r="G631" s="13"/>
      <c r="H631" s="13"/>
      <c r="I631" s="132"/>
      <c r="J631" s="13"/>
    </row>
    <row r="632" spans="1:10">
      <c r="A632" s="11"/>
      <c r="B632" s="10"/>
      <c r="C632" s="10"/>
      <c r="D632" s="10"/>
      <c r="E632" s="13"/>
      <c r="F632" s="13"/>
      <c r="G632" s="13"/>
      <c r="H632" s="13"/>
      <c r="I632" s="132"/>
      <c r="J632" s="13"/>
    </row>
    <row r="633" spans="1:10">
      <c r="A633" s="11"/>
      <c r="B633" s="10"/>
      <c r="C633" s="10"/>
      <c r="D633" s="10"/>
      <c r="E633" s="13"/>
      <c r="F633" s="13"/>
      <c r="G633" s="13"/>
      <c r="H633" s="13"/>
      <c r="I633" s="132"/>
      <c r="J633" s="13"/>
    </row>
    <row r="634" spans="1:10">
      <c r="A634" s="11"/>
      <c r="B634" s="10"/>
      <c r="C634" s="10"/>
      <c r="D634" s="10"/>
      <c r="E634" s="13"/>
      <c r="F634" s="13"/>
      <c r="G634" s="13"/>
      <c r="H634" s="13"/>
      <c r="I634" s="132"/>
      <c r="J634" s="13"/>
    </row>
    <row r="635" spans="1:10">
      <c r="A635" s="11"/>
      <c r="B635" s="10"/>
      <c r="C635" s="10"/>
      <c r="D635" s="10"/>
      <c r="E635" s="13"/>
      <c r="F635" s="13"/>
      <c r="G635" s="13"/>
      <c r="H635" s="13"/>
      <c r="I635" s="132"/>
      <c r="J635" s="13"/>
    </row>
    <row r="636" spans="1:10">
      <c r="A636" s="11"/>
      <c r="B636" s="10"/>
      <c r="C636" s="10"/>
      <c r="D636" s="10"/>
      <c r="E636" s="13"/>
      <c r="F636" s="13"/>
      <c r="G636" s="13"/>
      <c r="H636" s="13"/>
      <c r="I636" s="132"/>
      <c r="J636" s="13"/>
    </row>
    <row r="637" spans="1:10">
      <c r="A637" s="11"/>
      <c r="B637" s="10"/>
      <c r="C637" s="10"/>
      <c r="D637" s="10"/>
      <c r="E637" s="13"/>
      <c r="F637" s="13"/>
      <c r="G637" s="13"/>
      <c r="H637" s="13"/>
      <c r="I637" s="132"/>
      <c r="J637" s="13"/>
    </row>
    <row r="638" spans="1:10">
      <c r="A638" s="11"/>
      <c r="B638" s="10"/>
      <c r="C638" s="10"/>
      <c r="D638" s="10"/>
      <c r="E638" s="13"/>
      <c r="F638" s="13"/>
      <c r="G638" s="13"/>
      <c r="H638" s="13"/>
      <c r="I638" s="132"/>
      <c r="J638" s="13"/>
    </row>
    <row r="639" spans="1:10">
      <c r="A639" s="11"/>
      <c r="B639" s="10"/>
      <c r="C639" s="10"/>
      <c r="D639" s="10"/>
      <c r="E639" s="13"/>
      <c r="F639" s="13"/>
      <c r="G639" s="13"/>
      <c r="H639" s="13"/>
      <c r="I639" s="132"/>
      <c r="J639" s="13"/>
    </row>
    <row r="640" spans="1:10">
      <c r="A640" s="11"/>
      <c r="B640" s="10"/>
      <c r="C640" s="10"/>
      <c r="D640" s="10"/>
      <c r="E640" s="13"/>
      <c r="F640" s="13"/>
      <c r="G640" s="13"/>
      <c r="H640" s="13"/>
      <c r="I640" s="132"/>
      <c r="J640" s="13"/>
    </row>
    <row r="641" spans="1:10">
      <c r="A641" s="11"/>
      <c r="B641" s="10"/>
      <c r="C641" s="10"/>
      <c r="D641" s="10"/>
      <c r="E641" s="13"/>
      <c r="F641" s="13"/>
      <c r="G641" s="13"/>
      <c r="H641" s="13"/>
      <c r="I641" s="132"/>
      <c r="J641" s="13"/>
    </row>
    <row r="642" spans="1:10">
      <c r="A642" s="11"/>
      <c r="B642" s="10"/>
      <c r="C642" s="10"/>
      <c r="D642" s="10"/>
      <c r="E642" s="13"/>
      <c r="F642" s="13"/>
      <c r="G642" s="13"/>
      <c r="H642" s="13"/>
      <c r="I642" s="132"/>
      <c r="J642" s="13"/>
    </row>
    <row r="643" spans="1:10">
      <c r="A643" s="11"/>
      <c r="B643" s="10"/>
      <c r="C643" s="10"/>
      <c r="D643" s="10"/>
      <c r="E643" s="13"/>
      <c r="F643" s="13"/>
      <c r="G643" s="13"/>
      <c r="H643" s="13"/>
      <c r="I643" s="132"/>
      <c r="J643" s="13"/>
    </row>
    <row r="644" spans="1:10">
      <c r="A644" s="11"/>
      <c r="B644" s="10"/>
      <c r="C644" s="10"/>
      <c r="D644" s="10"/>
      <c r="E644" s="13"/>
      <c r="F644" s="13"/>
      <c r="G644" s="13"/>
      <c r="H644" s="13"/>
      <c r="I644" s="132"/>
      <c r="J644" s="13"/>
    </row>
    <row r="645" spans="1:10">
      <c r="A645" s="11"/>
      <c r="B645" s="10"/>
      <c r="C645" s="10"/>
      <c r="D645" s="10"/>
      <c r="E645" s="13"/>
      <c r="F645" s="13"/>
      <c r="G645" s="13"/>
      <c r="H645" s="13"/>
      <c r="I645" s="132"/>
      <c r="J645" s="13"/>
    </row>
    <row r="646" spans="1:10">
      <c r="A646" s="11"/>
      <c r="B646" s="10"/>
      <c r="C646" s="10"/>
      <c r="D646" s="10"/>
      <c r="E646" s="13"/>
      <c r="F646" s="13"/>
      <c r="G646" s="13"/>
      <c r="H646" s="13"/>
      <c r="I646" s="132"/>
      <c r="J646" s="13"/>
    </row>
    <row r="647" spans="1:10">
      <c r="A647" s="11"/>
      <c r="B647" s="10"/>
      <c r="C647" s="10"/>
      <c r="D647" s="10"/>
      <c r="E647" s="13"/>
      <c r="F647" s="13"/>
      <c r="G647" s="13"/>
      <c r="H647" s="13"/>
      <c r="I647" s="132"/>
      <c r="J647" s="13"/>
    </row>
    <row r="648" spans="1:10">
      <c r="A648" s="11"/>
      <c r="B648" s="10"/>
      <c r="C648" s="10"/>
      <c r="D648" s="10"/>
      <c r="E648" s="13"/>
      <c r="F648" s="13"/>
      <c r="G648" s="13"/>
      <c r="H648" s="13"/>
      <c r="I648" s="132"/>
      <c r="J648" s="13"/>
    </row>
    <row r="649" spans="1:10">
      <c r="A649" s="11"/>
      <c r="B649" s="10"/>
      <c r="C649" s="10"/>
      <c r="D649" s="10"/>
      <c r="E649" s="13"/>
      <c r="F649" s="13"/>
      <c r="G649" s="13"/>
      <c r="H649" s="13"/>
      <c r="I649" s="132"/>
      <c r="J649" s="13"/>
    </row>
    <row r="650" spans="1:10">
      <c r="A650" s="11"/>
      <c r="B650" s="10"/>
      <c r="C650" s="10"/>
      <c r="D650" s="10"/>
      <c r="E650" s="13"/>
      <c r="F650" s="13"/>
      <c r="G650" s="13"/>
      <c r="H650" s="13"/>
      <c r="I650" s="132"/>
      <c r="J650" s="13"/>
    </row>
    <row r="651" spans="1:10">
      <c r="A651" s="11"/>
      <c r="B651" s="10"/>
      <c r="C651" s="10"/>
      <c r="D651" s="10"/>
      <c r="E651" s="13"/>
      <c r="F651" s="13"/>
      <c r="G651" s="13"/>
      <c r="H651" s="13"/>
      <c r="I651" s="132"/>
      <c r="J651" s="13"/>
    </row>
    <row r="652" spans="1:10">
      <c r="A652" s="11"/>
      <c r="B652" s="10"/>
      <c r="C652" s="10"/>
      <c r="D652" s="10"/>
      <c r="E652" s="13"/>
      <c r="F652" s="13"/>
      <c r="G652" s="13"/>
      <c r="H652" s="13"/>
      <c r="I652" s="132"/>
      <c r="J652" s="13"/>
    </row>
    <row r="653" spans="1:10">
      <c r="A653" s="11"/>
      <c r="B653" s="10"/>
      <c r="C653" s="10"/>
      <c r="D653" s="10"/>
      <c r="E653" s="13"/>
      <c r="F653" s="13"/>
      <c r="G653" s="13"/>
      <c r="H653" s="13"/>
      <c r="I653" s="132"/>
      <c r="J653" s="13"/>
    </row>
    <row r="654" spans="1:10">
      <c r="A654" s="11"/>
      <c r="B654" s="10"/>
      <c r="C654" s="10"/>
      <c r="D654" s="10"/>
      <c r="E654" s="13"/>
      <c r="F654" s="13"/>
      <c r="G654" s="13"/>
      <c r="H654" s="13"/>
      <c r="I654" s="132"/>
      <c r="J654" s="13"/>
    </row>
    <row r="655" spans="1:10">
      <c r="A655" s="11"/>
      <c r="B655" s="10"/>
      <c r="C655" s="10"/>
      <c r="D655" s="10"/>
      <c r="E655" s="13"/>
      <c r="F655" s="13"/>
      <c r="G655" s="13"/>
      <c r="H655" s="13"/>
      <c r="I655" s="132"/>
      <c r="J655" s="13"/>
    </row>
    <row r="656" spans="1:10">
      <c r="A656" s="11"/>
      <c r="B656" s="10"/>
      <c r="C656" s="10"/>
      <c r="D656" s="10"/>
      <c r="E656" s="13"/>
      <c r="F656" s="13"/>
      <c r="G656" s="13"/>
      <c r="H656" s="13"/>
      <c r="I656" s="132"/>
      <c r="J656" s="13"/>
    </row>
    <row r="657" spans="1:10">
      <c r="A657" s="11"/>
      <c r="B657" s="10"/>
      <c r="C657" s="10"/>
      <c r="D657" s="10"/>
      <c r="E657" s="13"/>
      <c r="F657" s="13"/>
      <c r="G657" s="13"/>
      <c r="H657" s="13"/>
      <c r="I657" s="132"/>
      <c r="J657" s="13"/>
    </row>
    <row r="658" spans="1:10">
      <c r="A658" s="11"/>
      <c r="B658" s="10"/>
      <c r="C658" s="10"/>
      <c r="D658" s="10"/>
      <c r="E658" s="13"/>
      <c r="F658" s="13"/>
      <c r="G658" s="13"/>
      <c r="H658" s="13"/>
      <c r="I658" s="132"/>
      <c r="J658" s="13"/>
    </row>
    <row r="659" spans="1:10">
      <c r="A659" s="11"/>
      <c r="B659" s="10"/>
      <c r="C659" s="10"/>
      <c r="D659" s="10"/>
      <c r="E659" s="13"/>
      <c r="F659" s="13"/>
      <c r="G659" s="13"/>
      <c r="H659" s="13"/>
      <c r="I659" s="132"/>
      <c r="J659" s="13"/>
    </row>
    <row r="660" spans="1:10">
      <c r="A660" s="11"/>
      <c r="B660" s="10"/>
      <c r="C660" s="10"/>
      <c r="D660" s="10"/>
      <c r="E660" s="13"/>
      <c r="F660" s="13"/>
      <c r="G660" s="13"/>
      <c r="H660" s="13"/>
      <c r="I660" s="132"/>
      <c r="J660" s="13"/>
    </row>
    <row r="661" spans="1:10">
      <c r="A661" s="11"/>
      <c r="B661" s="10"/>
      <c r="C661" s="10"/>
      <c r="D661" s="10"/>
      <c r="E661" s="13"/>
      <c r="F661" s="13"/>
      <c r="G661" s="13"/>
      <c r="H661" s="13"/>
      <c r="I661" s="132"/>
      <c r="J661" s="13"/>
    </row>
    <row r="662" spans="1:10">
      <c r="A662" s="11"/>
      <c r="B662" s="10"/>
      <c r="C662" s="10"/>
      <c r="D662" s="10"/>
      <c r="E662" s="13"/>
      <c r="F662" s="13"/>
      <c r="G662" s="13"/>
      <c r="H662" s="13"/>
      <c r="I662" s="132"/>
      <c r="J662" s="13"/>
    </row>
    <row r="663" spans="1:10">
      <c r="A663" s="11"/>
      <c r="B663" s="10"/>
      <c r="C663" s="10"/>
      <c r="D663" s="10"/>
      <c r="E663" s="13"/>
      <c r="F663" s="13"/>
      <c r="G663" s="13"/>
      <c r="H663" s="13"/>
      <c r="I663" s="132"/>
      <c r="J663" s="13"/>
    </row>
    <row r="664" spans="1:10">
      <c r="A664" s="11"/>
      <c r="B664" s="10"/>
      <c r="C664" s="10"/>
      <c r="D664" s="10"/>
      <c r="E664" s="13"/>
      <c r="F664" s="13"/>
      <c r="G664" s="13"/>
      <c r="H664" s="13"/>
      <c r="I664" s="132"/>
      <c r="J664" s="13"/>
    </row>
    <row r="665" spans="1:10">
      <c r="A665" s="11"/>
      <c r="B665" s="10"/>
      <c r="C665" s="10"/>
      <c r="D665" s="10"/>
      <c r="E665" s="13"/>
      <c r="F665" s="13"/>
      <c r="G665" s="13"/>
      <c r="H665" s="13"/>
      <c r="I665" s="132"/>
      <c r="J665" s="13"/>
    </row>
    <row r="666" spans="1:10">
      <c r="A666" s="11"/>
      <c r="B666" s="10"/>
      <c r="C666" s="10"/>
      <c r="D666" s="10"/>
      <c r="E666" s="13"/>
      <c r="F666" s="13"/>
      <c r="G666" s="13"/>
      <c r="H666" s="13"/>
      <c r="I666" s="132"/>
      <c r="J666" s="13"/>
    </row>
    <row r="667" spans="1:10">
      <c r="A667" s="11"/>
      <c r="B667" s="10"/>
      <c r="C667" s="10"/>
      <c r="D667" s="10"/>
      <c r="E667" s="13"/>
      <c r="F667" s="13"/>
      <c r="G667" s="13"/>
      <c r="H667" s="13"/>
      <c r="I667" s="132"/>
      <c r="J667" s="13"/>
    </row>
    <row r="668" spans="1:10">
      <c r="A668" s="11"/>
      <c r="B668" s="10"/>
      <c r="C668" s="10"/>
      <c r="D668" s="10"/>
      <c r="E668" s="13"/>
      <c r="F668" s="13"/>
      <c r="G668" s="13"/>
      <c r="H668" s="13"/>
      <c r="I668" s="132"/>
      <c r="J668" s="13"/>
    </row>
    <row r="669" spans="1:10">
      <c r="A669" s="11"/>
      <c r="B669" s="10"/>
      <c r="C669" s="10"/>
      <c r="D669" s="10"/>
      <c r="E669" s="13"/>
      <c r="F669" s="13"/>
      <c r="G669" s="13"/>
      <c r="H669" s="13"/>
      <c r="I669" s="132"/>
      <c r="J669" s="13"/>
    </row>
    <row r="670" spans="1:10">
      <c r="A670" s="11"/>
      <c r="B670" s="10"/>
      <c r="C670" s="10"/>
      <c r="D670" s="10"/>
      <c r="E670" s="13"/>
      <c r="F670" s="13"/>
      <c r="G670" s="13"/>
      <c r="H670" s="13"/>
      <c r="I670" s="132"/>
      <c r="J670" s="13"/>
    </row>
    <row r="671" spans="1:10">
      <c r="A671" s="11"/>
      <c r="B671" s="10"/>
      <c r="C671" s="10"/>
      <c r="D671" s="10"/>
      <c r="E671" s="13"/>
      <c r="F671" s="13"/>
      <c r="G671" s="13"/>
      <c r="H671" s="13"/>
      <c r="I671" s="132"/>
      <c r="J671" s="13"/>
    </row>
    <row r="672" spans="1:10">
      <c r="A672" s="11"/>
      <c r="B672" s="10"/>
      <c r="C672" s="10"/>
      <c r="D672" s="10"/>
      <c r="E672" s="13"/>
      <c r="F672" s="13"/>
      <c r="G672" s="13"/>
      <c r="H672" s="13"/>
      <c r="I672" s="132"/>
      <c r="J672" s="13"/>
    </row>
    <row r="673" spans="1:10">
      <c r="A673" s="11"/>
      <c r="B673" s="10"/>
      <c r="C673" s="10"/>
      <c r="D673" s="10"/>
      <c r="E673" s="13"/>
      <c r="F673" s="13"/>
      <c r="G673" s="13"/>
      <c r="H673" s="13"/>
      <c r="I673" s="132"/>
      <c r="J673" s="13"/>
    </row>
    <row r="674" spans="1:10">
      <c r="A674" s="11"/>
      <c r="B674" s="10"/>
      <c r="C674" s="10"/>
      <c r="D674" s="10"/>
      <c r="E674" s="13"/>
      <c r="F674" s="13"/>
      <c r="G674" s="13"/>
      <c r="H674" s="13"/>
      <c r="I674" s="132"/>
      <c r="J674" s="13"/>
    </row>
    <row r="675" spans="1:10">
      <c r="A675" s="11"/>
      <c r="B675" s="10"/>
      <c r="C675" s="10"/>
      <c r="D675" s="10"/>
      <c r="E675" s="13"/>
      <c r="F675" s="13"/>
      <c r="G675" s="13"/>
      <c r="H675" s="13"/>
      <c r="I675" s="132"/>
      <c r="J675" s="13"/>
    </row>
    <row r="676" spans="1:10">
      <c r="A676" s="11"/>
      <c r="B676" s="10"/>
      <c r="C676" s="10"/>
      <c r="D676" s="10"/>
      <c r="E676" s="13"/>
      <c r="F676" s="13"/>
      <c r="G676" s="13"/>
      <c r="H676" s="13"/>
      <c r="I676" s="132"/>
      <c r="J676" s="13"/>
    </row>
    <row r="677" spans="1:10">
      <c r="A677" s="11"/>
      <c r="B677" s="10"/>
      <c r="C677" s="10"/>
      <c r="D677" s="10"/>
      <c r="E677" s="13"/>
      <c r="F677" s="13"/>
      <c r="G677" s="13"/>
      <c r="H677" s="13"/>
      <c r="I677" s="132"/>
      <c r="J677" s="13"/>
    </row>
    <row r="678" spans="1:10">
      <c r="A678" s="11"/>
      <c r="B678" s="10"/>
      <c r="C678" s="10"/>
      <c r="D678" s="10"/>
      <c r="E678" s="13"/>
      <c r="F678" s="13"/>
      <c r="G678" s="13"/>
      <c r="H678" s="13"/>
      <c r="I678" s="132"/>
      <c r="J678" s="13"/>
    </row>
    <row r="679" spans="1:10">
      <c r="A679" s="11"/>
      <c r="B679" s="10"/>
      <c r="C679" s="10"/>
      <c r="D679" s="10"/>
      <c r="E679" s="13"/>
      <c r="F679" s="13"/>
      <c r="G679" s="13"/>
      <c r="H679" s="13"/>
      <c r="I679" s="132"/>
      <c r="J679" s="13"/>
    </row>
    <row r="680" spans="1:10">
      <c r="A680" s="11"/>
      <c r="B680" s="10"/>
      <c r="C680" s="10"/>
      <c r="D680" s="10"/>
      <c r="E680" s="13"/>
      <c r="F680" s="13"/>
      <c r="G680" s="13"/>
      <c r="H680" s="13"/>
      <c r="I680" s="132"/>
      <c r="J680" s="13"/>
    </row>
    <row r="681" spans="1:10">
      <c r="A681" s="11"/>
      <c r="B681" s="10"/>
      <c r="C681" s="10"/>
      <c r="D681" s="10"/>
      <c r="E681" s="13"/>
      <c r="F681" s="13"/>
      <c r="G681" s="13"/>
      <c r="H681" s="13"/>
      <c r="I681" s="132"/>
      <c r="J681" s="13"/>
    </row>
    <row r="682" spans="1:10">
      <c r="A682" s="11"/>
      <c r="B682" s="10"/>
      <c r="C682" s="10"/>
      <c r="D682" s="10"/>
      <c r="E682" s="13"/>
      <c r="F682" s="13"/>
      <c r="G682" s="13"/>
      <c r="H682" s="13"/>
      <c r="I682" s="132"/>
      <c r="J682" s="13"/>
    </row>
    <row r="683" spans="1:10">
      <c r="A683" s="11"/>
      <c r="B683" s="10"/>
      <c r="C683" s="10"/>
      <c r="D683" s="10"/>
      <c r="E683" s="13"/>
      <c r="F683" s="13"/>
      <c r="G683" s="13"/>
      <c r="H683" s="13"/>
      <c r="I683" s="132"/>
      <c r="J683" s="13"/>
    </row>
    <row r="684" spans="1:10">
      <c r="A684" s="11"/>
      <c r="B684" s="10"/>
      <c r="C684" s="10"/>
      <c r="D684" s="10"/>
      <c r="E684" s="13"/>
      <c r="F684" s="13"/>
      <c r="G684" s="13"/>
      <c r="H684" s="13"/>
      <c r="I684" s="132"/>
      <c r="J684" s="13"/>
    </row>
    <row r="685" spans="1:10">
      <c r="A685" s="11"/>
      <c r="B685" s="10"/>
      <c r="C685" s="10"/>
      <c r="D685" s="10"/>
      <c r="E685" s="13"/>
      <c r="F685" s="13"/>
      <c r="G685" s="13"/>
      <c r="H685" s="13"/>
      <c r="I685" s="132"/>
      <c r="J685" s="13"/>
    </row>
    <row r="686" spans="1:10">
      <c r="A686" s="11"/>
      <c r="B686" s="10"/>
      <c r="C686" s="10"/>
      <c r="D686" s="10"/>
      <c r="E686" s="13"/>
      <c r="F686" s="13"/>
      <c r="G686" s="13"/>
      <c r="H686" s="13"/>
      <c r="I686" s="132"/>
      <c r="J686" s="13"/>
    </row>
    <row r="687" spans="1:10">
      <c r="A687" s="11"/>
      <c r="B687" s="10"/>
      <c r="C687" s="10"/>
      <c r="D687" s="10"/>
      <c r="E687" s="13"/>
      <c r="F687" s="13"/>
      <c r="G687" s="13"/>
      <c r="H687" s="13"/>
      <c r="I687" s="132"/>
      <c r="J687" s="13"/>
    </row>
    <row r="688" spans="1:10">
      <c r="A688" s="11"/>
      <c r="B688" s="10"/>
      <c r="C688" s="10"/>
      <c r="D688" s="10"/>
      <c r="E688" s="13"/>
      <c r="F688" s="13"/>
      <c r="G688" s="13"/>
      <c r="H688" s="13"/>
      <c r="I688" s="132"/>
      <c r="J688" s="13"/>
    </row>
    <row r="689" spans="1:10">
      <c r="A689" s="11"/>
      <c r="B689" s="10"/>
      <c r="C689" s="10"/>
      <c r="D689" s="10"/>
      <c r="E689" s="13"/>
      <c r="F689" s="13"/>
      <c r="G689" s="13"/>
      <c r="H689" s="13"/>
      <c r="I689" s="132"/>
      <c r="J689" s="13"/>
    </row>
    <row r="690" spans="1:10">
      <c r="A690" s="11"/>
      <c r="B690" s="10"/>
      <c r="C690" s="10"/>
      <c r="D690" s="10"/>
      <c r="E690" s="13"/>
      <c r="F690" s="13"/>
      <c r="G690" s="13"/>
      <c r="H690" s="13"/>
      <c r="I690" s="132"/>
      <c r="J690" s="13"/>
    </row>
    <row r="691" spans="1:10">
      <c r="A691" s="11"/>
      <c r="B691" s="10"/>
      <c r="C691" s="10"/>
      <c r="D691" s="10"/>
      <c r="E691" s="13"/>
      <c r="F691" s="13"/>
      <c r="G691" s="13"/>
      <c r="H691" s="13"/>
      <c r="I691" s="132"/>
      <c r="J691" s="13"/>
    </row>
    <row r="692" spans="1:10">
      <c r="A692" s="11"/>
      <c r="B692" s="10"/>
      <c r="C692" s="10"/>
      <c r="D692" s="10"/>
      <c r="E692" s="13"/>
      <c r="F692" s="13"/>
      <c r="G692" s="13"/>
      <c r="H692" s="13"/>
      <c r="I692" s="132"/>
      <c r="J692" s="13"/>
    </row>
    <row r="693" spans="1:10">
      <c r="A693" s="11"/>
      <c r="B693" s="10"/>
      <c r="C693" s="10"/>
      <c r="D693" s="10"/>
      <c r="E693" s="13"/>
      <c r="F693" s="13"/>
      <c r="G693" s="13"/>
      <c r="H693" s="13"/>
      <c r="I693" s="132"/>
      <c r="J693" s="13"/>
    </row>
    <row r="694" spans="1:10">
      <c r="A694" s="11"/>
      <c r="B694" s="10"/>
      <c r="C694" s="10"/>
      <c r="D694" s="10"/>
      <c r="E694" s="13"/>
      <c r="F694" s="13"/>
      <c r="G694" s="13"/>
      <c r="H694" s="13"/>
      <c r="I694" s="132"/>
      <c r="J694" s="13"/>
    </row>
    <row r="695" spans="1:10">
      <c r="A695" s="11"/>
      <c r="B695" s="10"/>
      <c r="C695" s="10"/>
      <c r="D695" s="10"/>
      <c r="E695" s="13"/>
      <c r="F695" s="13"/>
      <c r="G695" s="13"/>
      <c r="H695" s="13"/>
      <c r="I695" s="132"/>
      <c r="J695" s="13"/>
    </row>
    <row r="696" spans="1:10">
      <c r="A696" s="11"/>
      <c r="B696" s="10"/>
      <c r="C696" s="10"/>
      <c r="D696" s="10"/>
      <c r="E696" s="13"/>
      <c r="F696" s="13"/>
      <c r="G696" s="13"/>
      <c r="H696" s="13"/>
      <c r="I696" s="132"/>
      <c r="J696" s="13"/>
    </row>
    <row r="697" spans="1:10">
      <c r="A697" s="11"/>
      <c r="B697" s="10"/>
      <c r="C697" s="10"/>
      <c r="D697" s="10"/>
      <c r="E697" s="13"/>
      <c r="F697" s="13"/>
      <c r="G697" s="13"/>
      <c r="H697" s="13"/>
      <c r="I697" s="132"/>
      <c r="J697" s="13"/>
    </row>
    <row r="698" spans="1:10">
      <c r="A698" s="11"/>
      <c r="B698" s="10"/>
      <c r="C698" s="10"/>
      <c r="D698" s="10"/>
      <c r="E698" s="13"/>
      <c r="F698" s="13"/>
      <c r="G698" s="13"/>
      <c r="H698" s="13"/>
      <c r="I698" s="132"/>
      <c r="J698" s="13"/>
    </row>
    <row r="699" spans="1:10">
      <c r="A699" s="11"/>
      <c r="B699" s="10"/>
      <c r="C699" s="10"/>
      <c r="D699" s="10"/>
      <c r="E699" s="13"/>
      <c r="F699" s="13"/>
      <c r="G699" s="13"/>
      <c r="H699" s="13"/>
      <c r="I699" s="132"/>
      <c r="J699" s="13"/>
    </row>
    <row r="700" spans="1:10">
      <c r="A700" s="11"/>
      <c r="B700" s="10"/>
      <c r="C700" s="10"/>
      <c r="D700" s="10"/>
      <c r="E700" s="13"/>
      <c r="F700" s="13"/>
      <c r="G700" s="13"/>
      <c r="H700" s="13"/>
      <c r="I700" s="132"/>
      <c r="J700" s="13"/>
    </row>
    <row r="701" spans="1:10">
      <c r="A701" s="11"/>
      <c r="B701" s="10"/>
      <c r="C701" s="10"/>
      <c r="D701" s="10"/>
      <c r="E701" s="13"/>
      <c r="F701" s="13"/>
      <c r="G701" s="13"/>
      <c r="H701" s="13"/>
      <c r="I701" s="132"/>
      <c r="J701" s="13"/>
    </row>
    <row r="702" spans="1:10">
      <c r="A702" s="11"/>
      <c r="B702" s="10"/>
      <c r="C702" s="10"/>
      <c r="D702" s="10"/>
      <c r="E702" s="13"/>
      <c r="F702" s="13"/>
      <c r="G702" s="13"/>
      <c r="H702" s="13"/>
      <c r="I702" s="132"/>
      <c r="J702" s="13"/>
    </row>
    <row r="703" spans="1:10">
      <c r="A703" s="11"/>
      <c r="B703" s="10"/>
      <c r="C703" s="10"/>
      <c r="D703" s="10"/>
      <c r="E703" s="13"/>
      <c r="F703" s="13"/>
      <c r="G703" s="13"/>
      <c r="H703" s="13"/>
      <c r="I703" s="132"/>
      <c r="J703" s="13"/>
    </row>
    <row r="704" spans="1:10">
      <c r="A704" s="11"/>
      <c r="B704" s="10"/>
      <c r="C704" s="10"/>
      <c r="D704" s="10"/>
      <c r="E704" s="13"/>
      <c r="F704" s="13"/>
      <c r="G704" s="13"/>
      <c r="H704" s="13"/>
      <c r="I704" s="132"/>
      <c r="J704" s="13"/>
    </row>
    <row r="705" spans="1:10">
      <c r="A705" s="11"/>
      <c r="B705" s="10"/>
      <c r="C705" s="10"/>
      <c r="D705" s="10"/>
      <c r="E705" s="13"/>
      <c r="F705" s="13"/>
      <c r="G705" s="13"/>
      <c r="H705" s="13"/>
      <c r="I705" s="132"/>
      <c r="J705" s="13"/>
    </row>
    <row r="706" spans="1:10">
      <c r="A706" s="11"/>
      <c r="B706" s="10"/>
      <c r="C706" s="10"/>
      <c r="D706" s="10"/>
      <c r="E706" s="13"/>
      <c r="F706" s="13"/>
      <c r="G706" s="13"/>
      <c r="H706" s="13"/>
      <c r="I706" s="132"/>
      <c r="J706" s="13"/>
    </row>
    <row r="707" spans="1:10">
      <c r="A707" s="11"/>
      <c r="B707" s="10"/>
      <c r="C707" s="10"/>
      <c r="D707" s="10"/>
      <c r="E707" s="13"/>
      <c r="F707" s="13"/>
      <c r="G707" s="13"/>
      <c r="H707" s="13"/>
      <c r="I707" s="132"/>
      <c r="J707" s="13"/>
    </row>
    <row r="708" spans="1:10">
      <c r="A708" s="11"/>
      <c r="B708" s="10"/>
      <c r="C708" s="10"/>
      <c r="D708" s="10"/>
      <c r="E708" s="13"/>
      <c r="F708" s="13"/>
      <c r="G708" s="13"/>
      <c r="H708" s="13"/>
      <c r="I708" s="132"/>
      <c r="J708" s="13"/>
    </row>
    <row r="709" spans="1:10">
      <c r="A709" s="11"/>
      <c r="B709" s="10"/>
      <c r="C709" s="10"/>
      <c r="D709" s="10"/>
      <c r="E709" s="13"/>
      <c r="F709" s="13"/>
      <c r="G709" s="13"/>
      <c r="H709" s="13"/>
      <c r="I709" s="132"/>
      <c r="J709" s="13"/>
    </row>
    <row r="710" spans="1:10">
      <c r="A710" s="11"/>
      <c r="B710" s="10"/>
      <c r="C710" s="10"/>
      <c r="D710" s="10"/>
      <c r="E710" s="13"/>
      <c r="F710" s="13"/>
      <c r="G710" s="13"/>
      <c r="H710" s="13"/>
      <c r="I710" s="132"/>
      <c r="J710" s="13"/>
    </row>
    <row r="711" spans="1:10">
      <c r="A711" s="11"/>
      <c r="B711" s="10"/>
      <c r="C711" s="10"/>
      <c r="D711" s="10"/>
      <c r="E711" s="13"/>
      <c r="F711" s="13"/>
      <c r="G711" s="13"/>
      <c r="H711" s="13"/>
      <c r="I711" s="132"/>
      <c r="J711" s="13"/>
    </row>
    <row r="712" spans="1:10">
      <c r="A712" s="11"/>
      <c r="B712" s="10"/>
      <c r="C712" s="10"/>
      <c r="D712" s="10"/>
      <c r="E712" s="13"/>
      <c r="F712" s="13"/>
      <c r="G712" s="13"/>
      <c r="H712" s="13"/>
      <c r="I712" s="132"/>
      <c r="J712" s="13"/>
    </row>
    <row r="713" spans="1:10">
      <c r="A713" s="11"/>
      <c r="B713" s="10"/>
      <c r="C713" s="10"/>
      <c r="D713" s="10"/>
      <c r="E713" s="13"/>
      <c r="F713" s="13"/>
      <c r="G713" s="13"/>
      <c r="H713" s="13"/>
      <c r="I713" s="132"/>
      <c r="J713" s="13"/>
    </row>
    <row r="714" spans="1:10">
      <c r="A714" s="11"/>
      <c r="B714" s="10"/>
      <c r="C714" s="10"/>
      <c r="D714" s="10"/>
      <c r="E714" s="13"/>
      <c r="F714" s="13"/>
      <c r="G714" s="13"/>
      <c r="H714" s="13"/>
      <c r="I714" s="132"/>
      <c r="J714" s="13"/>
    </row>
    <row r="715" spans="1:10">
      <c r="A715" s="11"/>
      <c r="B715" s="10"/>
      <c r="C715" s="10"/>
      <c r="D715" s="10"/>
      <c r="E715" s="13"/>
      <c r="F715" s="13"/>
      <c r="G715" s="13"/>
      <c r="H715" s="13"/>
      <c r="I715" s="132"/>
      <c r="J715" s="13"/>
    </row>
    <row r="716" spans="1:10">
      <c r="A716" s="11"/>
      <c r="B716" s="10"/>
      <c r="C716" s="10"/>
      <c r="D716" s="10"/>
      <c r="E716" s="13"/>
      <c r="F716" s="13"/>
      <c r="G716" s="13"/>
      <c r="H716" s="13"/>
      <c r="I716" s="132"/>
      <c r="J716" s="13"/>
    </row>
    <row r="717" spans="1:10">
      <c r="A717" s="11"/>
      <c r="B717" s="10"/>
      <c r="C717" s="10"/>
      <c r="D717" s="10"/>
      <c r="E717" s="13"/>
      <c r="F717" s="13"/>
      <c r="G717" s="13"/>
      <c r="H717" s="13"/>
      <c r="I717" s="132"/>
      <c r="J717" s="13"/>
    </row>
    <row r="718" spans="1:10">
      <c r="A718" s="11"/>
      <c r="B718" s="10"/>
      <c r="C718" s="10"/>
      <c r="D718" s="10"/>
      <c r="E718" s="13"/>
      <c r="F718" s="13"/>
      <c r="G718" s="13"/>
      <c r="H718" s="13"/>
      <c r="I718" s="132"/>
      <c r="J718" s="13"/>
    </row>
    <row r="719" spans="1:10">
      <c r="A719" s="11"/>
      <c r="B719" s="10"/>
      <c r="C719" s="10"/>
      <c r="D719" s="10"/>
      <c r="E719" s="13"/>
      <c r="F719" s="13"/>
      <c r="G719" s="13"/>
      <c r="H719" s="13"/>
      <c r="I719" s="132"/>
      <c r="J719" s="13"/>
    </row>
    <row r="720" spans="1:10">
      <c r="A720" s="11"/>
      <c r="B720" s="10"/>
      <c r="C720" s="10"/>
      <c r="D720" s="10"/>
      <c r="E720" s="13"/>
      <c r="F720" s="13"/>
      <c r="G720" s="13"/>
      <c r="H720" s="13"/>
      <c r="I720" s="132"/>
      <c r="J720" s="13"/>
    </row>
    <row r="721" spans="1:10">
      <c r="A721" s="11"/>
      <c r="B721" s="10"/>
      <c r="C721" s="10"/>
      <c r="D721" s="10"/>
      <c r="E721" s="13"/>
      <c r="F721" s="13"/>
      <c r="G721" s="13"/>
      <c r="H721" s="13"/>
      <c r="I721" s="132"/>
      <c r="J721" s="13"/>
    </row>
    <row r="722" spans="1:10">
      <c r="A722" s="11"/>
      <c r="B722" s="10"/>
      <c r="C722" s="10"/>
      <c r="D722" s="10"/>
      <c r="E722" s="13"/>
      <c r="F722" s="13"/>
      <c r="G722" s="13"/>
      <c r="H722" s="13"/>
      <c r="I722" s="132"/>
      <c r="J722" s="13"/>
    </row>
    <row r="723" spans="1:10">
      <c r="A723" s="11"/>
      <c r="B723" s="10"/>
      <c r="C723" s="10"/>
      <c r="D723" s="10"/>
      <c r="E723" s="13"/>
      <c r="F723" s="13"/>
      <c r="G723" s="13"/>
      <c r="H723" s="13"/>
      <c r="I723" s="132"/>
      <c r="J723" s="13"/>
    </row>
    <row r="724" spans="1:10">
      <c r="A724" s="11"/>
      <c r="B724" s="10"/>
      <c r="C724" s="10"/>
      <c r="D724" s="10"/>
      <c r="E724" s="13"/>
      <c r="F724" s="13"/>
      <c r="G724" s="13"/>
      <c r="H724" s="13"/>
      <c r="I724" s="132"/>
      <c r="J724" s="13"/>
    </row>
    <row r="725" spans="1:10">
      <c r="A725" s="11"/>
      <c r="B725" s="10"/>
      <c r="C725" s="10"/>
      <c r="D725" s="10"/>
      <c r="E725" s="13"/>
      <c r="F725" s="13"/>
      <c r="G725" s="13"/>
      <c r="H725" s="13"/>
      <c r="I725" s="132"/>
      <c r="J725" s="13"/>
    </row>
    <row r="726" spans="1:10">
      <c r="A726" s="11"/>
      <c r="B726" s="10"/>
      <c r="C726" s="10"/>
      <c r="D726" s="10"/>
      <c r="E726" s="13"/>
      <c r="F726" s="13"/>
      <c r="G726" s="13"/>
      <c r="H726" s="13"/>
      <c r="I726" s="132"/>
      <c r="J726" s="13"/>
    </row>
    <row r="727" spans="1:10">
      <c r="A727" s="11"/>
      <c r="B727" s="10"/>
      <c r="C727" s="10"/>
      <c r="D727" s="10"/>
      <c r="E727" s="13"/>
      <c r="F727" s="13"/>
      <c r="G727" s="13"/>
      <c r="H727" s="13"/>
      <c r="I727" s="132"/>
      <c r="J727" s="13"/>
    </row>
    <row r="728" spans="1:10">
      <c r="A728" s="11"/>
      <c r="B728" s="10"/>
      <c r="C728" s="10"/>
      <c r="D728" s="10"/>
      <c r="E728" s="13"/>
      <c r="F728" s="13"/>
      <c r="G728" s="13"/>
      <c r="H728" s="13"/>
      <c r="I728" s="132"/>
      <c r="J728" s="13"/>
    </row>
    <row r="729" spans="1:10">
      <c r="A729" s="11"/>
      <c r="B729" s="10"/>
      <c r="C729" s="10"/>
      <c r="D729" s="10"/>
      <c r="E729" s="13"/>
      <c r="F729" s="13"/>
      <c r="G729" s="13"/>
      <c r="H729" s="13"/>
      <c r="I729" s="132"/>
      <c r="J729" s="13"/>
    </row>
    <row r="730" spans="1:10">
      <c r="A730" s="11"/>
      <c r="B730" s="10"/>
      <c r="C730" s="10"/>
      <c r="D730" s="10"/>
      <c r="E730" s="13"/>
      <c r="F730" s="13"/>
      <c r="G730" s="13"/>
      <c r="H730" s="13"/>
      <c r="I730" s="132"/>
      <c r="J730" s="13"/>
    </row>
    <row r="731" spans="1:10">
      <c r="A731" s="11"/>
      <c r="B731" s="10"/>
      <c r="C731" s="10"/>
      <c r="D731" s="10"/>
      <c r="E731" s="13"/>
      <c r="F731" s="13"/>
      <c r="G731" s="13"/>
      <c r="H731" s="13"/>
      <c r="I731" s="132"/>
      <c r="J731" s="13"/>
    </row>
    <row r="732" spans="1:10">
      <c r="A732" s="11"/>
      <c r="B732" s="10"/>
      <c r="C732" s="10"/>
      <c r="D732" s="10"/>
      <c r="E732" s="13"/>
      <c r="F732" s="13"/>
      <c r="G732" s="13"/>
      <c r="H732" s="13"/>
      <c r="I732" s="132"/>
      <c r="J732" s="13"/>
    </row>
    <row r="733" spans="1:10">
      <c r="A733" s="11"/>
      <c r="B733" s="10"/>
      <c r="C733" s="10"/>
      <c r="D733" s="10"/>
      <c r="E733" s="13"/>
      <c r="F733" s="13"/>
      <c r="G733" s="13"/>
      <c r="H733" s="13"/>
      <c r="I733" s="132"/>
      <c r="J733" s="13"/>
    </row>
    <row r="734" spans="1:10">
      <c r="A734" s="11"/>
      <c r="B734" s="10"/>
      <c r="C734" s="10"/>
      <c r="D734" s="10"/>
      <c r="E734" s="13"/>
      <c r="F734" s="13"/>
      <c r="G734" s="13"/>
      <c r="H734" s="13"/>
      <c r="I734" s="132"/>
      <c r="J734" s="13"/>
    </row>
    <row r="735" spans="1:10">
      <c r="A735" s="11"/>
      <c r="B735" s="10"/>
      <c r="C735" s="10"/>
      <c r="D735" s="10"/>
      <c r="E735" s="13"/>
      <c r="F735" s="13"/>
      <c r="G735" s="13"/>
      <c r="H735" s="13"/>
      <c r="I735" s="132"/>
      <c r="J735" s="13"/>
    </row>
    <row r="736" spans="1:10">
      <c r="A736" s="11"/>
      <c r="B736" s="10"/>
      <c r="C736" s="10"/>
      <c r="D736" s="10"/>
      <c r="E736" s="13"/>
      <c r="F736" s="13"/>
      <c r="G736" s="13"/>
      <c r="H736" s="13"/>
      <c r="I736" s="132"/>
      <c r="J736" s="13"/>
    </row>
    <row r="737" spans="1:10">
      <c r="A737" s="11"/>
      <c r="B737" s="10"/>
      <c r="C737" s="10"/>
      <c r="D737" s="10"/>
      <c r="E737" s="13"/>
      <c r="F737" s="13"/>
      <c r="G737" s="13"/>
      <c r="H737" s="13"/>
      <c r="I737" s="132"/>
      <c r="J737" s="13"/>
    </row>
    <row r="738" spans="1:10">
      <c r="A738" s="11"/>
      <c r="B738" s="10"/>
      <c r="C738" s="10"/>
      <c r="D738" s="10"/>
      <c r="E738" s="13"/>
      <c r="F738" s="13"/>
      <c r="G738" s="13"/>
      <c r="H738" s="13"/>
      <c r="I738" s="132"/>
      <c r="J738" s="13"/>
    </row>
    <row r="739" spans="1:10">
      <c r="A739" s="11"/>
      <c r="B739" s="10"/>
      <c r="C739" s="10"/>
      <c r="D739" s="10"/>
      <c r="E739" s="13"/>
      <c r="F739" s="13"/>
      <c r="G739" s="13"/>
      <c r="H739" s="13"/>
      <c r="I739" s="132"/>
      <c r="J739" s="13"/>
    </row>
    <row r="740" spans="1:10">
      <c r="A740" s="11"/>
      <c r="B740" s="10"/>
      <c r="C740" s="10"/>
      <c r="D740" s="10"/>
      <c r="E740" s="13"/>
      <c r="F740" s="13"/>
      <c r="G740" s="13"/>
      <c r="H740" s="13"/>
      <c r="I740" s="132"/>
      <c r="J740" s="13"/>
    </row>
    <row r="741" spans="1:10">
      <c r="A741" s="11"/>
      <c r="B741" s="10"/>
      <c r="C741" s="10"/>
      <c r="D741" s="10"/>
      <c r="E741" s="13"/>
      <c r="F741" s="13"/>
      <c r="G741" s="13"/>
      <c r="H741" s="13"/>
      <c r="I741" s="132"/>
      <c r="J741" s="13"/>
    </row>
    <row r="742" spans="1:10">
      <c r="A742" s="11"/>
      <c r="B742" s="10"/>
      <c r="C742" s="10"/>
      <c r="D742" s="10"/>
      <c r="E742" s="13"/>
      <c r="F742" s="13"/>
      <c r="G742" s="13"/>
      <c r="H742" s="13"/>
      <c r="I742" s="132"/>
      <c r="J742" s="13"/>
    </row>
    <row r="743" spans="1:10">
      <c r="A743" s="11"/>
      <c r="B743" s="10"/>
      <c r="C743" s="10"/>
      <c r="D743" s="10"/>
      <c r="E743" s="13"/>
      <c r="F743" s="13"/>
      <c r="G743" s="13"/>
      <c r="H743" s="13"/>
      <c r="I743" s="132"/>
      <c r="J743" s="13"/>
    </row>
    <row r="744" spans="1:10">
      <c r="A744" s="11"/>
      <c r="B744" s="10"/>
      <c r="C744" s="10"/>
      <c r="D744" s="10"/>
      <c r="E744" s="13"/>
      <c r="F744" s="13"/>
      <c r="G744" s="13"/>
      <c r="H744" s="13"/>
      <c r="I744" s="132"/>
      <c r="J744" s="13"/>
    </row>
    <row r="745" spans="1:10">
      <c r="A745" s="11"/>
      <c r="B745" s="10"/>
      <c r="C745" s="10"/>
      <c r="D745" s="10"/>
      <c r="E745" s="13"/>
      <c r="F745" s="13"/>
      <c r="G745" s="13"/>
      <c r="H745" s="13"/>
      <c r="I745" s="132"/>
      <c r="J745" s="13"/>
    </row>
    <row r="746" spans="1:10">
      <c r="A746" s="11"/>
      <c r="B746" s="10"/>
      <c r="C746" s="10"/>
      <c r="D746" s="10"/>
      <c r="E746" s="13"/>
      <c r="F746" s="13"/>
      <c r="G746" s="13"/>
      <c r="H746" s="13"/>
      <c r="I746" s="132"/>
      <c r="J746" s="13"/>
    </row>
    <row r="747" spans="1:10">
      <c r="A747" s="11"/>
      <c r="B747" s="10"/>
      <c r="C747" s="10"/>
      <c r="D747" s="10"/>
      <c r="E747" s="13"/>
      <c r="F747" s="13"/>
      <c r="G747" s="13"/>
      <c r="H747" s="13"/>
      <c r="I747" s="132"/>
      <c r="J747" s="13"/>
    </row>
    <row r="748" spans="1:10">
      <c r="A748" s="11"/>
      <c r="B748" s="10"/>
      <c r="C748" s="10"/>
      <c r="D748" s="10"/>
      <c r="E748" s="13"/>
      <c r="F748" s="13"/>
      <c r="G748" s="13"/>
      <c r="H748" s="13"/>
      <c r="I748" s="132"/>
      <c r="J748" s="13"/>
    </row>
    <row r="749" spans="1:10">
      <c r="A749" s="11"/>
      <c r="B749" s="10"/>
      <c r="C749" s="10"/>
      <c r="D749" s="10"/>
      <c r="E749" s="13"/>
      <c r="F749" s="13"/>
      <c r="G749" s="13"/>
      <c r="H749" s="13"/>
      <c r="I749" s="132"/>
      <c r="J749" s="13"/>
    </row>
    <row r="750" spans="1:10">
      <c r="A750" s="11"/>
      <c r="B750" s="10"/>
      <c r="C750" s="10"/>
      <c r="D750" s="10"/>
      <c r="E750" s="13"/>
      <c r="F750" s="13"/>
      <c r="G750" s="13"/>
      <c r="H750" s="13"/>
      <c r="I750" s="132"/>
      <c r="J750" s="13"/>
    </row>
    <row r="751" spans="1:10">
      <c r="A751" s="11"/>
      <c r="B751" s="10"/>
      <c r="C751" s="10"/>
      <c r="D751" s="10"/>
      <c r="E751" s="13"/>
      <c r="F751" s="13"/>
      <c r="G751" s="13"/>
      <c r="H751" s="13"/>
      <c r="I751" s="132"/>
      <c r="J751" s="13"/>
    </row>
    <row r="752" spans="1:10">
      <c r="A752" s="11"/>
      <c r="B752" s="10"/>
      <c r="C752" s="10"/>
      <c r="D752" s="10"/>
      <c r="E752" s="13"/>
      <c r="F752" s="13"/>
      <c r="G752" s="13"/>
      <c r="H752" s="13"/>
      <c r="I752" s="132"/>
      <c r="J752" s="13"/>
    </row>
    <row r="753" spans="1:10">
      <c r="A753" s="11"/>
      <c r="B753" s="10"/>
      <c r="C753" s="10"/>
      <c r="D753" s="10"/>
      <c r="E753" s="13"/>
      <c r="F753" s="13"/>
      <c r="G753" s="13"/>
      <c r="H753" s="13"/>
      <c r="I753" s="132"/>
      <c r="J753" s="13"/>
    </row>
    <row r="754" spans="1:10">
      <c r="A754" s="11"/>
      <c r="B754" s="10"/>
      <c r="C754" s="10"/>
      <c r="D754" s="10"/>
      <c r="E754" s="13"/>
      <c r="F754" s="13"/>
      <c r="G754" s="13"/>
      <c r="H754" s="13"/>
      <c r="I754" s="132"/>
      <c r="J754" s="13"/>
    </row>
    <row r="755" spans="1:10">
      <c r="A755" s="11"/>
      <c r="B755" s="10"/>
      <c r="C755" s="10"/>
      <c r="D755" s="10"/>
      <c r="E755" s="13"/>
      <c r="F755" s="13"/>
      <c r="G755" s="13"/>
      <c r="H755" s="13"/>
      <c r="I755" s="132"/>
      <c r="J755" s="13"/>
    </row>
    <row r="756" spans="1:10">
      <c r="A756" s="11"/>
      <c r="B756" s="10"/>
      <c r="C756" s="10"/>
      <c r="D756" s="10"/>
      <c r="E756" s="13"/>
      <c r="F756" s="13"/>
      <c r="G756" s="13"/>
      <c r="H756" s="13"/>
      <c r="I756" s="132"/>
      <c r="J756" s="13"/>
    </row>
    <row r="757" spans="1:10">
      <c r="A757" s="11"/>
      <c r="B757" s="10"/>
      <c r="C757" s="10"/>
      <c r="D757" s="10"/>
      <c r="E757" s="13"/>
      <c r="F757" s="13"/>
      <c r="G757" s="13"/>
      <c r="H757" s="13"/>
      <c r="I757" s="132"/>
      <c r="J757" s="13"/>
    </row>
    <row r="758" spans="1:10">
      <c r="A758" s="11"/>
      <c r="B758" s="10"/>
      <c r="C758" s="10"/>
      <c r="D758" s="10"/>
      <c r="E758" s="13"/>
      <c r="F758" s="13"/>
      <c r="G758" s="13"/>
      <c r="H758" s="13"/>
      <c r="I758" s="132"/>
      <c r="J758" s="13"/>
    </row>
    <row r="759" spans="1:10">
      <c r="A759" s="11"/>
      <c r="B759" s="10"/>
      <c r="C759" s="10"/>
      <c r="D759" s="10"/>
      <c r="E759" s="13"/>
      <c r="F759" s="13"/>
      <c r="G759" s="13"/>
      <c r="H759" s="13"/>
      <c r="I759" s="132"/>
      <c r="J759" s="13"/>
    </row>
    <row r="760" spans="1:10">
      <c r="A760" s="11"/>
      <c r="B760" s="10"/>
      <c r="C760" s="10"/>
      <c r="D760" s="10"/>
      <c r="E760" s="13"/>
      <c r="F760" s="13"/>
      <c r="G760" s="13"/>
      <c r="H760" s="13"/>
      <c r="I760" s="132"/>
      <c r="J760" s="13"/>
    </row>
    <row r="761" spans="1:10">
      <c r="A761" s="11"/>
      <c r="B761" s="10"/>
      <c r="C761" s="10"/>
      <c r="D761" s="10"/>
      <c r="E761" s="13"/>
      <c r="F761" s="13"/>
      <c r="G761" s="13"/>
      <c r="H761" s="13"/>
      <c r="I761" s="132"/>
      <c r="J761" s="13"/>
    </row>
    <row r="762" spans="1:10">
      <c r="A762" s="11"/>
      <c r="B762" s="10"/>
      <c r="C762" s="10"/>
      <c r="D762" s="10"/>
      <c r="E762" s="13"/>
      <c r="F762" s="13"/>
      <c r="G762" s="13"/>
      <c r="H762" s="13"/>
      <c r="I762" s="132"/>
      <c r="J762" s="13"/>
    </row>
    <row r="763" spans="1:10">
      <c r="A763" s="11"/>
      <c r="B763" s="10"/>
      <c r="C763" s="10"/>
      <c r="D763" s="10"/>
      <c r="E763" s="13"/>
      <c r="F763" s="13"/>
      <c r="G763" s="13"/>
      <c r="H763" s="13"/>
      <c r="I763" s="132"/>
      <c r="J763" s="13"/>
    </row>
    <row r="764" spans="1:10">
      <c r="A764" s="11"/>
      <c r="B764" s="10"/>
      <c r="C764" s="10"/>
      <c r="D764" s="10"/>
      <c r="E764" s="13"/>
      <c r="F764" s="13"/>
      <c r="G764" s="13"/>
      <c r="H764" s="13"/>
      <c r="I764" s="132"/>
      <c r="J764" s="13"/>
    </row>
    <row r="765" spans="1:10">
      <c r="A765" s="11"/>
      <c r="B765" s="10"/>
      <c r="C765" s="10"/>
      <c r="D765" s="10"/>
      <c r="E765" s="13"/>
      <c r="F765" s="13"/>
      <c r="G765" s="13"/>
      <c r="H765" s="13"/>
      <c r="I765" s="132"/>
      <c r="J765" s="13"/>
    </row>
    <row r="766" spans="1:10">
      <c r="A766" s="11"/>
      <c r="B766" s="10"/>
      <c r="C766" s="10"/>
      <c r="D766" s="10"/>
      <c r="E766" s="13"/>
      <c r="F766" s="13"/>
      <c r="G766" s="13"/>
      <c r="H766" s="13"/>
      <c r="I766" s="132"/>
      <c r="J766" s="13"/>
    </row>
    <row r="767" spans="1:10">
      <c r="A767" s="11"/>
      <c r="B767" s="10"/>
      <c r="C767" s="10"/>
      <c r="D767" s="10"/>
      <c r="E767" s="13"/>
      <c r="F767" s="13"/>
      <c r="G767" s="13"/>
      <c r="H767" s="13"/>
      <c r="I767" s="132"/>
      <c r="J767" s="13"/>
    </row>
    <row r="768" spans="1:10">
      <c r="A768" s="11"/>
      <c r="B768" s="10"/>
      <c r="C768" s="10"/>
      <c r="D768" s="10"/>
      <c r="E768" s="13"/>
      <c r="F768" s="13"/>
      <c r="G768" s="13"/>
      <c r="H768" s="13"/>
      <c r="I768" s="132"/>
      <c r="J768" s="13"/>
    </row>
    <row r="769" spans="1:10">
      <c r="A769" s="11"/>
      <c r="B769" s="10"/>
      <c r="C769" s="10"/>
      <c r="D769" s="10"/>
      <c r="E769" s="13"/>
      <c r="F769" s="13"/>
      <c r="G769" s="13"/>
      <c r="H769" s="13"/>
      <c r="I769" s="132"/>
      <c r="J769" s="13"/>
    </row>
    <row r="770" spans="1:10">
      <c r="A770" s="11"/>
      <c r="B770" s="10"/>
      <c r="C770" s="10"/>
      <c r="D770" s="10"/>
      <c r="E770" s="13"/>
      <c r="F770" s="13"/>
      <c r="G770" s="13"/>
      <c r="H770" s="13"/>
      <c r="I770" s="132"/>
      <c r="J770" s="13"/>
    </row>
    <row r="771" spans="1:10">
      <c r="A771" s="11"/>
      <c r="B771" s="10"/>
      <c r="C771" s="10"/>
      <c r="D771" s="10"/>
      <c r="E771" s="13"/>
      <c r="F771" s="13"/>
      <c r="G771" s="13"/>
      <c r="H771" s="13"/>
      <c r="I771" s="132"/>
      <c r="J771" s="13"/>
    </row>
    <row r="772" spans="1:10">
      <c r="A772" s="11"/>
      <c r="B772" s="10"/>
      <c r="C772" s="10"/>
      <c r="D772" s="10"/>
      <c r="E772" s="13"/>
      <c r="F772" s="13"/>
      <c r="G772" s="13"/>
      <c r="H772" s="13"/>
      <c r="I772" s="132"/>
      <c r="J772" s="13"/>
    </row>
    <row r="773" spans="1:10">
      <c r="A773" s="11"/>
      <c r="B773" s="10"/>
      <c r="C773" s="10"/>
      <c r="D773" s="10"/>
      <c r="E773" s="13"/>
      <c r="F773" s="13"/>
      <c r="G773" s="13"/>
      <c r="H773" s="13"/>
      <c r="I773" s="132"/>
      <c r="J773" s="13"/>
    </row>
    <row r="774" spans="1:10">
      <c r="A774" s="11"/>
      <c r="B774" s="10"/>
      <c r="C774" s="10"/>
      <c r="D774" s="10"/>
      <c r="E774" s="13"/>
      <c r="F774" s="13"/>
      <c r="G774" s="13"/>
      <c r="H774" s="13"/>
      <c r="I774" s="132"/>
      <c r="J774" s="13"/>
    </row>
    <row r="775" spans="1:10">
      <c r="A775" s="11"/>
      <c r="B775" s="10"/>
      <c r="C775" s="10"/>
      <c r="D775" s="10"/>
      <c r="E775" s="13"/>
      <c r="F775" s="13"/>
      <c r="G775" s="13"/>
      <c r="H775" s="13"/>
      <c r="I775" s="132"/>
      <c r="J775" s="13"/>
    </row>
    <row r="776" spans="1:10">
      <c r="A776" s="11"/>
      <c r="B776" s="10"/>
      <c r="C776" s="10"/>
      <c r="D776" s="10"/>
      <c r="E776" s="13"/>
      <c r="F776" s="13"/>
      <c r="G776" s="13"/>
      <c r="H776" s="13"/>
      <c r="I776" s="132"/>
      <c r="J776" s="13"/>
    </row>
    <row r="777" spans="1:10">
      <c r="A777" s="11"/>
      <c r="B777" s="10"/>
      <c r="C777" s="10"/>
      <c r="D777" s="10"/>
      <c r="E777" s="13"/>
      <c r="F777" s="13"/>
      <c r="G777" s="13"/>
      <c r="H777" s="13"/>
      <c r="I777" s="132"/>
      <c r="J777" s="13"/>
    </row>
    <row r="778" spans="1:10">
      <c r="A778" s="11"/>
      <c r="B778" s="10"/>
      <c r="C778" s="10"/>
      <c r="D778" s="10"/>
      <c r="E778" s="13"/>
      <c r="F778" s="13"/>
      <c r="G778" s="13"/>
      <c r="H778" s="13"/>
      <c r="I778" s="132"/>
      <c r="J778" s="13"/>
    </row>
    <row r="779" spans="1:10">
      <c r="A779" s="11"/>
      <c r="B779" s="10"/>
      <c r="C779" s="10"/>
      <c r="D779" s="10"/>
      <c r="E779" s="13"/>
      <c r="F779" s="13"/>
      <c r="G779" s="13"/>
      <c r="H779" s="13"/>
      <c r="I779" s="132"/>
      <c r="J779" s="13"/>
    </row>
    <row r="780" spans="1:10">
      <c r="A780" s="11"/>
      <c r="B780" s="10"/>
      <c r="C780" s="10"/>
      <c r="D780" s="10"/>
      <c r="E780" s="13"/>
      <c r="F780" s="13"/>
      <c r="G780" s="13"/>
      <c r="H780" s="13"/>
      <c r="I780" s="132"/>
      <c r="J780" s="13"/>
    </row>
    <row r="781" spans="1:10">
      <c r="A781" s="11"/>
      <c r="B781" s="10"/>
      <c r="C781" s="10"/>
      <c r="D781" s="10"/>
      <c r="E781" s="13"/>
      <c r="F781" s="13"/>
      <c r="G781" s="13"/>
      <c r="H781" s="13"/>
      <c r="I781" s="132"/>
      <c r="J781" s="13"/>
    </row>
    <row r="782" spans="1:10">
      <c r="A782" s="11"/>
      <c r="B782" s="10"/>
      <c r="C782" s="10"/>
      <c r="D782" s="10"/>
      <c r="E782" s="13"/>
      <c r="F782" s="13"/>
      <c r="G782" s="13"/>
      <c r="H782" s="13"/>
      <c r="I782" s="132"/>
      <c r="J782" s="13"/>
    </row>
    <row r="783" spans="1:10">
      <c r="A783" s="11"/>
      <c r="B783" s="10"/>
      <c r="C783" s="10"/>
      <c r="D783" s="10"/>
      <c r="E783" s="13"/>
      <c r="F783" s="13"/>
      <c r="G783" s="13"/>
      <c r="H783" s="13"/>
      <c r="I783" s="132"/>
      <c r="J783" s="13"/>
    </row>
    <row r="784" spans="1:10">
      <c r="A784" s="11"/>
      <c r="B784" s="10"/>
      <c r="C784" s="10"/>
      <c r="D784" s="10"/>
      <c r="E784" s="13"/>
      <c r="F784" s="13"/>
      <c r="G784" s="13"/>
      <c r="H784" s="13"/>
      <c r="I784" s="132"/>
      <c r="J784" s="13"/>
    </row>
    <row r="785" spans="1:10">
      <c r="A785" s="11"/>
      <c r="B785" s="10"/>
      <c r="C785" s="10"/>
      <c r="D785" s="10"/>
      <c r="E785" s="13"/>
      <c r="F785" s="13"/>
      <c r="G785" s="13"/>
      <c r="H785" s="13"/>
      <c r="I785" s="132"/>
      <c r="J785" s="13"/>
    </row>
    <row r="786" spans="1:10">
      <c r="A786" s="11"/>
      <c r="B786" s="10"/>
      <c r="C786" s="10"/>
      <c r="D786" s="10"/>
      <c r="E786" s="13"/>
      <c r="F786" s="13"/>
      <c r="G786" s="13"/>
      <c r="H786" s="13"/>
      <c r="I786" s="132"/>
      <c r="J786" s="13"/>
    </row>
    <row r="787" spans="1:10">
      <c r="A787" s="11"/>
      <c r="B787" s="10"/>
      <c r="C787" s="10"/>
      <c r="D787" s="10"/>
      <c r="E787" s="13"/>
      <c r="F787" s="13"/>
      <c r="G787" s="13"/>
      <c r="H787" s="13"/>
      <c r="I787" s="132"/>
      <c r="J787" s="13"/>
    </row>
    <row r="788" spans="1:10">
      <c r="A788" s="11"/>
      <c r="B788" s="10"/>
      <c r="C788" s="10"/>
      <c r="D788" s="10"/>
      <c r="E788" s="13"/>
      <c r="F788" s="13"/>
      <c r="G788" s="13"/>
      <c r="H788" s="13"/>
      <c r="I788" s="132"/>
      <c r="J788" s="13"/>
    </row>
    <row r="789" spans="1:10">
      <c r="A789" s="11"/>
      <c r="B789" s="10"/>
      <c r="C789" s="10"/>
      <c r="D789" s="10"/>
      <c r="E789" s="13"/>
      <c r="F789" s="13"/>
      <c r="G789" s="13"/>
      <c r="H789" s="13"/>
      <c r="I789" s="132"/>
      <c r="J789" s="13"/>
    </row>
    <row r="790" spans="1:10">
      <c r="A790" s="11"/>
      <c r="B790" s="10"/>
      <c r="C790" s="10"/>
      <c r="D790" s="10"/>
      <c r="E790" s="13"/>
      <c r="F790" s="13"/>
      <c r="G790" s="13"/>
      <c r="H790" s="13"/>
      <c r="I790" s="132"/>
      <c r="J790" s="13"/>
    </row>
    <row r="791" spans="1:10">
      <c r="A791" s="11"/>
      <c r="B791" s="10"/>
      <c r="C791" s="10"/>
      <c r="D791" s="10"/>
      <c r="E791" s="13"/>
      <c r="F791" s="13"/>
      <c r="G791" s="13"/>
      <c r="H791" s="13"/>
      <c r="I791" s="132"/>
      <c r="J791" s="13"/>
    </row>
    <row r="792" spans="1:10">
      <c r="A792" s="11"/>
      <c r="B792" s="10"/>
      <c r="C792" s="10"/>
      <c r="D792" s="10"/>
      <c r="E792" s="13"/>
      <c r="F792" s="13"/>
      <c r="G792" s="13"/>
      <c r="H792" s="13"/>
      <c r="I792" s="132"/>
      <c r="J792" s="13"/>
    </row>
    <row r="793" spans="1:10">
      <c r="A793" s="11"/>
      <c r="B793" s="10"/>
      <c r="C793" s="10"/>
      <c r="D793" s="10"/>
      <c r="E793" s="13"/>
      <c r="F793" s="13"/>
      <c r="G793" s="13"/>
      <c r="H793" s="13"/>
      <c r="I793" s="132"/>
      <c r="J793" s="13"/>
    </row>
    <row r="794" spans="1:10">
      <c r="A794" s="11"/>
      <c r="B794" s="10"/>
      <c r="C794" s="10"/>
      <c r="D794" s="10"/>
      <c r="E794" s="13"/>
      <c r="F794" s="13"/>
      <c r="G794" s="13"/>
      <c r="H794" s="13"/>
      <c r="I794" s="132"/>
      <c r="J794" s="13"/>
    </row>
    <row r="795" spans="1:10">
      <c r="A795" s="11"/>
      <c r="B795" s="10"/>
      <c r="C795" s="10"/>
      <c r="D795" s="10"/>
      <c r="E795" s="13"/>
      <c r="F795" s="13"/>
      <c r="G795" s="13"/>
      <c r="H795" s="13"/>
      <c r="I795" s="132"/>
      <c r="J795" s="13"/>
    </row>
    <row r="796" spans="1:10">
      <c r="A796" s="11"/>
      <c r="B796" s="10"/>
      <c r="C796" s="10"/>
      <c r="D796" s="10"/>
      <c r="E796" s="13"/>
      <c r="F796" s="13"/>
      <c r="G796" s="13"/>
      <c r="H796" s="13"/>
      <c r="I796" s="132"/>
      <c r="J796" s="13"/>
    </row>
    <row r="797" spans="1:10">
      <c r="A797" s="11"/>
      <c r="B797" s="10"/>
      <c r="C797" s="10"/>
      <c r="D797" s="10"/>
      <c r="E797" s="13"/>
      <c r="F797" s="13"/>
      <c r="G797" s="13"/>
      <c r="H797" s="13"/>
      <c r="I797" s="132"/>
      <c r="J797" s="13"/>
    </row>
    <row r="798" spans="1:10">
      <c r="A798" s="11"/>
      <c r="B798" s="10"/>
      <c r="C798" s="10"/>
      <c r="D798" s="10"/>
      <c r="E798" s="13"/>
      <c r="F798" s="13"/>
      <c r="G798" s="13"/>
      <c r="H798" s="13"/>
      <c r="I798" s="132"/>
      <c r="J798" s="13"/>
    </row>
    <row r="799" spans="1:10">
      <c r="A799" s="11"/>
      <c r="B799" s="10"/>
      <c r="C799" s="10"/>
      <c r="D799" s="10"/>
      <c r="E799" s="13"/>
      <c r="F799" s="13"/>
      <c r="G799" s="13"/>
      <c r="H799" s="13"/>
      <c r="I799" s="132"/>
      <c r="J799" s="13"/>
    </row>
    <row r="800" spans="1:10">
      <c r="A800" s="11"/>
      <c r="B800" s="10"/>
      <c r="C800" s="10"/>
      <c r="D800" s="10"/>
      <c r="E800" s="13"/>
      <c r="F800" s="13"/>
      <c r="G800" s="13"/>
      <c r="H800" s="13"/>
      <c r="I800" s="132"/>
      <c r="J800" s="13"/>
    </row>
    <row r="801" spans="1:10">
      <c r="A801" s="11"/>
      <c r="B801" s="10"/>
      <c r="C801" s="10"/>
      <c r="D801" s="10"/>
      <c r="E801" s="13"/>
      <c r="F801" s="13"/>
      <c r="G801" s="13"/>
      <c r="H801" s="13"/>
      <c r="I801" s="132"/>
      <c r="J801" s="13"/>
    </row>
    <row r="802" spans="1:10">
      <c r="A802" s="11"/>
      <c r="B802" s="10"/>
      <c r="C802" s="10"/>
      <c r="D802" s="10"/>
      <c r="E802" s="13"/>
      <c r="F802" s="13"/>
      <c r="G802" s="13"/>
      <c r="H802" s="13"/>
      <c r="I802" s="132"/>
      <c r="J802" s="13"/>
    </row>
    <row r="803" spans="1:10">
      <c r="A803" s="11"/>
      <c r="B803" s="10"/>
      <c r="C803" s="10"/>
      <c r="D803" s="10"/>
      <c r="E803" s="13"/>
      <c r="F803" s="13"/>
      <c r="G803" s="13"/>
      <c r="H803" s="13"/>
      <c r="I803" s="132"/>
      <c r="J803" s="13"/>
    </row>
    <row r="804" spans="1:10">
      <c r="A804" s="11"/>
      <c r="B804" s="10"/>
      <c r="C804" s="10"/>
      <c r="D804" s="10"/>
      <c r="E804" s="13"/>
      <c r="F804" s="13"/>
      <c r="G804" s="13"/>
      <c r="H804" s="13"/>
      <c r="I804" s="132"/>
      <c r="J804" s="13"/>
    </row>
    <row r="805" spans="1:10">
      <c r="A805" s="11"/>
      <c r="B805" s="10"/>
      <c r="C805" s="10"/>
      <c r="D805" s="10"/>
      <c r="E805" s="13"/>
      <c r="F805" s="13"/>
      <c r="G805" s="13"/>
      <c r="H805" s="13"/>
      <c r="I805" s="132"/>
      <c r="J805" s="13"/>
    </row>
    <row r="806" spans="1:10">
      <c r="A806" s="11"/>
      <c r="B806" s="10"/>
      <c r="C806" s="10"/>
      <c r="D806" s="10"/>
      <c r="E806" s="13"/>
      <c r="F806" s="13"/>
      <c r="G806" s="13"/>
      <c r="H806" s="13"/>
      <c r="I806" s="132"/>
      <c r="J806" s="13"/>
    </row>
    <row r="807" spans="1:10">
      <c r="A807" s="11"/>
      <c r="B807" s="10"/>
      <c r="C807" s="10"/>
      <c r="D807" s="10"/>
      <c r="E807" s="13"/>
      <c r="F807" s="13"/>
      <c r="G807" s="13"/>
      <c r="H807" s="13"/>
      <c r="I807" s="132"/>
      <c r="J807" s="13"/>
    </row>
    <row r="808" spans="1:10">
      <c r="A808" s="11"/>
      <c r="B808" s="10"/>
      <c r="C808" s="10"/>
      <c r="D808" s="10"/>
      <c r="E808" s="13"/>
      <c r="F808" s="13"/>
      <c r="G808" s="13"/>
      <c r="H808" s="13"/>
      <c r="I808" s="132"/>
      <c r="J808" s="13"/>
    </row>
    <row r="809" spans="1:10">
      <c r="A809" s="11"/>
      <c r="B809" s="10"/>
      <c r="C809" s="10"/>
      <c r="D809" s="10"/>
      <c r="E809" s="13"/>
      <c r="F809" s="13"/>
      <c r="G809" s="13"/>
      <c r="H809" s="13"/>
      <c r="I809" s="132"/>
      <c r="J809" s="13"/>
    </row>
    <row r="810" spans="1:10">
      <c r="A810" s="11"/>
      <c r="B810" s="10"/>
      <c r="C810" s="10"/>
      <c r="D810" s="10"/>
      <c r="E810" s="13"/>
      <c r="F810" s="13"/>
      <c r="G810" s="13"/>
      <c r="H810" s="13"/>
      <c r="I810" s="132"/>
      <c r="J810" s="13"/>
    </row>
    <row r="811" spans="1:10">
      <c r="A811" s="11"/>
      <c r="B811" s="10"/>
      <c r="C811" s="10"/>
      <c r="D811" s="10"/>
      <c r="E811" s="13"/>
      <c r="F811" s="13"/>
      <c r="G811" s="13"/>
      <c r="H811" s="13"/>
      <c r="I811" s="132"/>
      <c r="J811" s="13"/>
    </row>
    <row r="812" spans="1:10">
      <c r="A812" s="11"/>
      <c r="B812" s="10"/>
      <c r="C812" s="10"/>
      <c r="D812" s="10"/>
      <c r="E812" s="13"/>
      <c r="F812" s="13"/>
      <c r="G812" s="13"/>
      <c r="H812" s="13"/>
      <c r="I812" s="132"/>
      <c r="J812" s="13"/>
    </row>
    <row r="813" spans="1:10">
      <c r="A813" s="11"/>
      <c r="B813" s="10"/>
      <c r="C813" s="10"/>
      <c r="D813" s="10"/>
      <c r="E813" s="13"/>
      <c r="F813" s="13"/>
      <c r="G813" s="13"/>
      <c r="H813" s="13"/>
      <c r="I813" s="132"/>
      <c r="J813" s="13"/>
    </row>
    <row r="814" spans="1:10">
      <c r="A814" s="11"/>
      <c r="B814" s="10"/>
      <c r="C814" s="10"/>
      <c r="D814" s="10"/>
      <c r="E814" s="13"/>
      <c r="F814" s="13"/>
      <c r="G814" s="13"/>
      <c r="H814" s="13"/>
      <c r="I814" s="132"/>
      <c r="J814" s="13"/>
    </row>
    <row r="815" spans="1:10">
      <c r="A815" s="11"/>
      <c r="B815" s="10"/>
      <c r="C815" s="10"/>
      <c r="D815" s="10"/>
      <c r="E815" s="13"/>
      <c r="F815" s="13"/>
      <c r="G815" s="13"/>
      <c r="H815" s="13"/>
      <c r="I815" s="132"/>
      <c r="J815" s="13"/>
    </row>
    <row r="816" spans="1:10">
      <c r="A816" s="11"/>
      <c r="B816" s="10"/>
      <c r="C816" s="10"/>
      <c r="D816" s="10"/>
      <c r="E816" s="13"/>
      <c r="F816" s="13"/>
      <c r="G816" s="13"/>
      <c r="H816" s="13"/>
      <c r="I816" s="132"/>
      <c r="J816" s="13"/>
    </row>
    <row r="817" spans="1:10">
      <c r="A817" s="11"/>
      <c r="B817" s="10"/>
      <c r="C817" s="10"/>
      <c r="D817" s="10"/>
      <c r="E817" s="13"/>
      <c r="F817" s="13"/>
      <c r="G817" s="13"/>
      <c r="H817" s="13"/>
      <c r="I817" s="132"/>
      <c r="J817" s="13"/>
    </row>
    <row r="818" spans="1:10">
      <c r="A818" s="11"/>
      <c r="B818" s="10"/>
      <c r="C818" s="10"/>
      <c r="D818" s="10"/>
      <c r="E818" s="13"/>
      <c r="F818" s="13"/>
      <c r="G818" s="13"/>
      <c r="H818" s="13"/>
      <c r="I818" s="132"/>
      <c r="J818" s="13"/>
    </row>
    <row r="819" spans="1:10">
      <c r="A819" s="11"/>
      <c r="B819" s="10"/>
      <c r="C819" s="10"/>
      <c r="D819" s="10"/>
      <c r="E819" s="13"/>
      <c r="F819" s="13"/>
      <c r="G819" s="13"/>
      <c r="H819" s="13"/>
      <c r="I819" s="132"/>
      <c r="J819" s="13"/>
    </row>
    <row r="820" spans="1:10">
      <c r="A820" s="11"/>
      <c r="B820" s="10"/>
      <c r="C820" s="10"/>
      <c r="D820" s="10"/>
      <c r="E820" s="13"/>
      <c r="F820" s="13"/>
      <c r="G820" s="13"/>
      <c r="H820" s="13"/>
      <c r="I820" s="132"/>
      <c r="J820" s="13"/>
    </row>
    <row r="821" spans="1:10">
      <c r="A821" s="11"/>
      <c r="B821" s="10"/>
      <c r="C821" s="10"/>
      <c r="D821" s="10"/>
      <c r="E821" s="13"/>
      <c r="F821" s="13"/>
      <c r="G821" s="13"/>
      <c r="H821" s="13"/>
      <c r="I821" s="132"/>
      <c r="J821" s="13"/>
    </row>
    <row r="822" spans="1:10">
      <c r="A822" s="11"/>
      <c r="B822" s="10"/>
      <c r="C822" s="10"/>
      <c r="D822" s="10"/>
      <c r="E822" s="13"/>
      <c r="F822" s="13"/>
      <c r="G822" s="13"/>
      <c r="H822" s="13"/>
      <c r="I822" s="132"/>
      <c r="J822" s="13"/>
    </row>
    <row r="823" spans="1:10">
      <c r="A823" s="11"/>
      <c r="B823" s="10"/>
      <c r="C823" s="10"/>
      <c r="D823" s="10"/>
      <c r="E823" s="13"/>
      <c r="F823" s="13"/>
      <c r="G823" s="13"/>
      <c r="H823" s="13"/>
      <c r="I823" s="132"/>
      <c r="J823" s="13"/>
    </row>
    <row r="824" spans="1:10">
      <c r="A824" s="11"/>
      <c r="B824" s="10"/>
      <c r="C824" s="10"/>
      <c r="D824" s="10"/>
      <c r="E824" s="13"/>
      <c r="F824" s="13"/>
      <c r="G824" s="13"/>
      <c r="H824" s="13"/>
      <c r="I824" s="132"/>
      <c r="J824" s="13"/>
    </row>
    <row r="825" spans="1:10">
      <c r="A825" s="11"/>
      <c r="B825" s="10"/>
      <c r="C825" s="10"/>
      <c r="D825" s="10"/>
      <c r="E825" s="13"/>
      <c r="F825" s="13"/>
      <c r="G825" s="13"/>
      <c r="H825" s="13"/>
      <c r="I825" s="132"/>
      <c r="J825" s="13"/>
    </row>
    <row r="826" spans="1:10">
      <c r="A826" s="11"/>
      <c r="B826" s="10"/>
      <c r="C826" s="10"/>
      <c r="D826" s="10"/>
      <c r="E826" s="13"/>
      <c r="F826" s="13"/>
      <c r="G826" s="13"/>
      <c r="H826" s="13"/>
      <c r="I826" s="132"/>
      <c r="J826" s="13"/>
    </row>
    <row r="827" spans="1:10">
      <c r="A827" s="11"/>
      <c r="B827" s="10"/>
      <c r="C827" s="10"/>
      <c r="D827" s="10"/>
      <c r="E827" s="13"/>
      <c r="F827" s="13"/>
      <c r="G827" s="13"/>
      <c r="H827" s="13"/>
      <c r="I827" s="132"/>
      <c r="J827" s="13"/>
    </row>
    <row r="828" spans="1:10">
      <c r="A828" s="11"/>
      <c r="B828" s="10"/>
      <c r="C828" s="10"/>
      <c r="D828" s="10"/>
      <c r="E828" s="13"/>
      <c r="F828" s="13"/>
      <c r="G828" s="13"/>
      <c r="H828" s="13"/>
      <c r="I828" s="132"/>
      <c r="J828" s="13"/>
    </row>
    <row r="829" spans="1:10">
      <c r="A829" s="11"/>
      <c r="B829" s="10"/>
      <c r="C829" s="10"/>
      <c r="D829" s="10"/>
      <c r="E829" s="13"/>
      <c r="F829" s="13"/>
      <c r="G829" s="13"/>
      <c r="H829" s="13"/>
      <c r="I829" s="132"/>
      <c r="J829" s="13"/>
    </row>
    <row r="830" spans="1:10">
      <c r="A830" s="11"/>
      <c r="B830" s="10"/>
      <c r="C830" s="10"/>
      <c r="D830" s="10"/>
      <c r="E830" s="13"/>
      <c r="F830" s="13"/>
      <c r="G830" s="13"/>
      <c r="H830" s="13"/>
      <c r="I830" s="132"/>
      <c r="J830" s="13"/>
    </row>
    <row r="831" spans="1:10">
      <c r="A831" s="11"/>
      <c r="B831" s="10"/>
      <c r="C831" s="10"/>
      <c r="D831" s="10"/>
      <c r="E831" s="13"/>
      <c r="F831" s="13"/>
      <c r="G831" s="13"/>
      <c r="H831" s="13"/>
      <c r="I831" s="132"/>
      <c r="J831" s="13"/>
    </row>
    <row r="832" spans="1:10">
      <c r="A832" s="11"/>
      <c r="B832" s="10"/>
      <c r="C832" s="10"/>
      <c r="D832" s="10"/>
      <c r="E832" s="13"/>
      <c r="F832" s="13"/>
      <c r="G832" s="13"/>
      <c r="H832" s="13"/>
      <c r="I832" s="132"/>
      <c r="J832" s="13"/>
    </row>
    <row r="833" spans="1:10">
      <c r="A833" s="11"/>
      <c r="B833" s="10"/>
      <c r="C833" s="10"/>
      <c r="D833" s="10"/>
      <c r="E833" s="13"/>
      <c r="F833" s="13"/>
      <c r="G833" s="13"/>
      <c r="H833" s="13"/>
      <c r="I833" s="132"/>
      <c r="J833" s="13"/>
    </row>
    <row r="834" spans="1:10">
      <c r="A834" s="11"/>
      <c r="B834" s="10"/>
      <c r="C834" s="10"/>
      <c r="D834" s="10"/>
      <c r="E834" s="13"/>
      <c r="F834" s="13"/>
      <c r="G834" s="13"/>
      <c r="H834" s="13"/>
      <c r="I834" s="132"/>
      <c r="J834" s="13"/>
    </row>
    <row r="835" spans="1:10">
      <c r="A835" s="11"/>
      <c r="B835" s="10"/>
      <c r="C835" s="10"/>
      <c r="D835" s="10"/>
      <c r="E835" s="13"/>
      <c r="F835" s="13"/>
      <c r="G835" s="13"/>
      <c r="H835" s="13"/>
      <c r="I835" s="132"/>
      <c r="J835" s="13"/>
    </row>
    <row r="836" spans="1:10">
      <c r="A836" s="11"/>
      <c r="B836" s="10"/>
      <c r="C836" s="10"/>
      <c r="D836" s="10"/>
      <c r="E836" s="13"/>
      <c r="F836" s="13"/>
      <c r="G836" s="13"/>
      <c r="H836" s="13"/>
      <c r="I836" s="132"/>
      <c r="J836" s="13"/>
    </row>
    <row r="837" spans="1:10">
      <c r="A837" s="11"/>
      <c r="B837" s="10"/>
      <c r="C837" s="10"/>
      <c r="D837" s="10"/>
      <c r="E837" s="13"/>
      <c r="F837" s="13"/>
      <c r="G837" s="13"/>
      <c r="H837" s="13"/>
      <c r="I837" s="132"/>
      <c r="J837" s="13"/>
    </row>
    <row r="838" spans="1:10">
      <c r="A838" s="11"/>
      <c r="B838" s="10"/>
      <c r="C838" s="10"/>
      <c r="D838" s="10"/>
      <c r="E838" s="13"/>
      <c r="F838" s="13"/>
      <c r="G838" s="13"/>
      <c r="H838" s="13"/>
      <c r="I838" s="132"/>
      <c r="J838" s="13"/>
    </row>
    <row r="839" spans="1:10">
      <c r="A839" s="11"/>
      <c r="B839" s="10"/>
      <c r="C839" s="10"/>
      <c r="D839" s="10"/>
      <c r="E839" s="13"/>
      <c r="F839" s="13"/>
      <c r="G839" s="13"/>
      <c r="H839" s="13"/>
      <c r="I839" s="132"/>
      <c r="J839" s="13"/>
    </row>
    <row r="840" spans="1:10">
      <c r="A840" s="11"/>
      <c r="B840" s="10"/>
      <c r="C840" s="10"/>
      <c r="D840" s="10"/>
      <c r="E840" s="13"/>
      <c r="F840" s="13"/>
      <c r="G840" s="13"/>
      <c r="H840" s="13"/>
      <c r="I840" s="132"/>
      <c r="J840" s="13"/>
    </row>
    <row r="841" spans="1:10">
      <c r="A841" s="11"/>
      <c r="B841" s="10"/>
      <c r="C841" s="10"/>
      <c r="D841" s="10"/>
      <c r="E841" s="13"/>
      <c r="F841" s="13"/>
      <c r="G841" s="13"/>
      <c r="H841" s="13"/>
      <c r="I841" s="132"/>
      <c r="J841" s="13"/>
    </row>
    <row r="842" spans="1:10">
      <c r="A842" s="11"/>
      <c r="B842" s="10"/>
      <c r="C842" s="10"/>
      <c r="D842" s="10"/>
      <c r="E842" s="13"/>
      <c r="F842" s="13"/>
      <c r="G842" s="13"/>
      <c r="H842" s="13"/>
      <c r="I842" s="132"/>
      <c r="J842" s="13"/>
    </row>
    <row r="843" spans="1:10">
      <c r="A843" s="11"/>
      <c r="B843" s="10"/>
      <c r="C843" s="10"/>
      <c r="D843" s="10"/>
      <c r="E843" s="13"/>
      <c r="F843" s="13"/>
      <c r="G843" s="13"/>
      <c r="H843" s="13"/>
      <c r="I843" s="132"/>
      <c r="J843" s="13"/>
    </row>
    <row r="844" spans="1:10">
      <c r="A844" s="11"/>
      <c r="B844" s="10"/>
      <c r="C844" s="10"/>
      <c r="D844" s="10"/>
      <c r="E844" s="13"/>
      <c r="F844" s="13"/>
      <c r="G844" s="13"/>
      <c r="H844" s="13"/>
      <c r="I844" s="132"/>
      <c r="J844" s="13"/>
    </row>
    <row r="845" spans="1:10">
      <c r="A845" s="11"/>
      <c r="B845" s="10"/>
      <c r="C845" s="10"/>
      <c r="D845" s="10"/>
      <c r="E845" s="13"/>
      <c r="F845" s="13"/>
      <c r="G845" s="13"/>
      <c r="H845" s="13"/>
      <c r="I845" s="132"/>
      <c r="J845" s="13"/>
    </row>
    <row r="846" spans="1:10">
      <c r="A846" s="11"/>
      <c r="B846" s="10"/>
      <c r="C846" s="10"/>
      <c r="D846" s="10"/>
      <c r="E846" s="13"/>
      <c r="F846" s="13"/>
      <c r="G846" s="13"/>
      <c r="H846" s="13"/>
      <c r="I846" s="132"/>
      <c r="J846" s="13"/>
    </row>
    <row r="847" spans="1:10">
      <c r="A847" s="11"/>
      <c r="B847" s="10"/>
      <c r="C847" s="10"/>
      <c r="D847" s="10"/>
      <c r="E847" s="13"/>
      <c r="F847" s="13"/>
      <c r="G847" s="13"/>
      <c r="H847" s="13"/>
      <c r="I847" s="132"/>
      <c r="J847" s="13"/>
    </row>
    <row r="848" spans="1:10">
      <c r="A848" s="11"/>
      <c r="B848" s="10"/>
      <c r="C848" s="10"/>
      <c r="D848" s="10"/>
      <c r="E848" s="13"/>
      <c r="F848" s="13"/>
      <c r="G848" s="13"/>
      <c r="H848" s="13"/>
      <c r="I848" s="132"/>
      <c r="J848" s="13"/>
    </row>
    <row r="849" spans="1:10">
      <c r="A849" s="11"/>
      <c r="B849" s="10"/>
      <c r="C849" s="10"/>
      <c r="D849" s="10"/>
      <c r="E849" s="13"/>
      <c r="F849" s="13"/>
      <c r="G849" s="13"/>
      <c r="H849" s="13"/>
      <c r="I849" s="132"/>
      <c r="J849" s="13"/>
    </row>
    <row r="850" spans="1:10">
      <c r="A850" s="11"/>
      <c r="B850" s="10"/>
      <c r="C850" s="10"/>
      <c r="D850" s="10"/>
      <c r="E850" s="13"/>
      <c r="F850" s="13"/>
      <c r="G850" s="13"/>
      <c r="H850" s="13"/>
      <c r="I850" s="132"/>
      <c r="J850" s="13"/>
    </row>
    <row r="851" spans="1:10">
      <c r="A851" s="11"/>
      <c r="B851" s="10"/>
      <c r="C851" s="10"/>
      <c r="D851" s="10"/>
      <c r="E851" s="13"/>
      <c r="F851" s="13"/>
      <c r="G851" s="13"/>
      <c r="H851" s="13"/>
      <c r="I851" s="132"/>
      <c r="J851" s="13"/>
    </row>
    <row r="852" spans="1:10">
      <c r="A852" s="11"/>
      <c r="B852" s="10"/>
      <c r="C852" s="10"/>
      <c r="D852" s="10"/>
      <c r="E852" s="13"/>
      <c r="F852" s="13"/>
      <c r="G852" s="13"/>
      <c r="H852" s="13"/>
      <c r="I852" s="132"/>
      <c r="J852" s="13"/>
    </row>
    <row r="853" spans="1:10">
      <c r="A853" s="11"/>
      <c r="B853" s="10"/>
      <c r="C853" s="10"/>
      <c r="D853" s="10"/>
      <c r="E853" s="13"/>
      <c r="F853" s="13"/>
      <c r="G853" s="13"/>
      <c r="H853" s="13"/>
      <c r="I853" s="132"/>
      <c r="J853" s="13"/>
    </row>
    <row r="854" spans="1:10">
      <c r="A854" s="11"/>
      <c r="B854" s="10"/>
      <c r="C854" s="10"/>
      <c r="D854" s="10"/>
      <c r="E854" s="13"/>
      <c r="F854" s="13"/>
      <c r="G854" s="13"/>
      <c r="H854" s="13"/>
      <c r="I854" s="132"/>
      <c r="J854" s="13"/>
    </row>
    <row r="855" spans="1:10">
      <c r="A855" s="11"/>
      <c r="B855" s="10"/>
      <c r="C855" s="10"/>
      <c r="D855" s="10"/>
      <c r="E855" s="13"/>
      <c r="F855" s="13"/>
      <c r="G855" s="13"/>
      <c r="H855" s="13"/>
      <c r="I855" s="132"/>
      <c r="J855" s="13"/>
    </row>
    <row r="856" spans="1:10">
      <c r="A856" s="11"/>
      <c r="B856" s="10"/>
      <c r="C856" s="10"/>
      <c r="D856" s="10"/>
      <c r="E856" s="13"/>
      <c r="F856" s="13"/>
      <c r="G856" s="13"/>
      <c r="H856" s="13"/>
      <c r="I856" s="132"/>
      <c r="J856" s="13"/>
    </row>
    <row r="857" spans="1:10">
      <c r="A857" s="11"/>
      <c r="B857" s="10"/>
      <c r="C857" s="10"/>
      <c r="D857" s="10"/>
      <c r="E857" s="13"/>
      <c r="F857" s="13"/>
      <c r="G857" s="13"/>
      <c r="H857" s="13"/>
      <c r="I857" s="132"/>
      <c r="J857" s="13"/>
    </row>
    <row r="858" spans="1:10">
      <c r="A858" s="11"/>
      <c r="B858" s="10"/>
      <c r="C858" s="10"/>
      <c r="D858" s="10"/>
      <c r="E858" s="13"/>
      <c r="F858" s="13"/>
      <c r="G858" s="13"/>
      <c r="H858" s="13"/>
      <c r="I858" s="132"/>
      <c r="J858" s="13"/>
    </row>
    <row r="859" spans="1:10">
      <c r="A859" s="11"/>
      <c r="B859" s="10"/>
      <c r="C859" s="10"/>
      <c r="D859" s="10"/>
      <c r="E859" s="13"/>
      <c r="F859" s="13"/>
      <c r="G859" s="13"/>
      <c r="H859" s="13"/>
      <c r="I859" s="132"/>
      <c r="J859" s="13"/>
    </row>
    <row r="860" spans="1:10">
      <c r="A860" s="11"/>
      <c r="B860" s="10"/>
      <c r="C860" s="10"/>
      <c r="D860" s="10"/>
      <c r="E860" s="13"/>
      <c r="F860" s="13"/>
      <c r="G860" s="13"/>
      <c r="H860" s="13"/>
      <c r="I860" s="132"/>
      <c r="J860" s="13"/>
    </row>
    <row r="861" spans="1:10">
      <c r="A861" s="11"/>
      <c r="B861" s="10"/>
      <c r="C861" s="10"/>
      <c r="D861" s="10"/>
      <c r="E861" s="13"/>
      <c r="F861" s="13"/>
      <c r="G861" s="13"/>
      <c r="H861" s="13"/>
      <c r="I861" s="132"/>
      <c r="J861" s="13"/>
    </row>
    <row r="862" spans="1:10">
      <c r="A862" s="11"/>
      <c r="B862" s="10"/>
      <c r="C862" s="10"/>
      <c r="D862" s="10"/>
      <c r="E862" s="13"/>
      <c r="F862" s="13"/>
      <c r="G862" s="13"/>
      <c r="H862" s="13"/>
      <c r="I862" s="132"/>
      <c r="J862" s="13"/>
    </row>
    <row r="863" spans="1:10">
      <c r="A863" s="11"/>
      <c r="B863" s="10"/>
      <c r="C863" s="10"/>
      <c r="D863" s="10"/>
      <c r="E863" s="13"/>
      <c r="F863" s="13"/>
      <c r="G863" s="13"/>
      <c r="H863" s="13"/>
      <c r="I863" s="132"/>
      <c r="J863" s="13"/>
    </row>
    <row r="864" spans="1:10">
      <c r="A864" s="11"/>
      <c r="B864" s="10"/>
      <c r="C864" s="10"/>
      <c r="D864" s="10"/>
      <c r="E864" s="13"/>
      <c r="F864" s="13"/>
      <c r="G864" s="13"/>
      <c r="H864" s="13"/>
      <c r="I864" s="132"/>
      <c r="J864" s="13"/>
    </row>
    <row r="865" spans="1:10">
      <c r="A865" s="11"/>
      <c r="B865" s="10"/>
      <c r="C865" s="10"/>
      <c r="D865" s="10"/>
      <c r="E865" s="13"/>
      <c r="F865" s="13"/>
      <c r="G865" s="13"/>
      <c r="H865" s="13"/>
      <c r="I865" s="132"/>
      <c r="J865" s="13"/>
    </row>
    <row r="866" spans="1:10">
      <c r="A866" s="11"/>
      <c r="B866" s="10"/>
      <c r="C866" s="10"/>
      <c r="D866" s="10"/>
      <c r="E866" s="13"/>
      <c r="F866" s="13"/>
      <c r="G866" s="13"/>
      <c r="H866" s="13"/>
      <c r="I866" s="132"/>
      <c r="J866" s="13"/>
    </row>
    <row r="867" spans="1:10">
      <c r="A867" s="11"/>
      <c r="B867" s="10"/>
      <c r="C867" s="10"/>
      <c r="D867" s="10"/>
      <c r="E867" s="13"/>
      <c r="F867" s="13"/>
      <c r="G867" s="13"/>
      <c r="H867" s="13"/>
      <c r="I867" s="132"/>
      <c r="J867" s="13"/>
    </row>
    <row r="868" spans="1:10">
      <c r="A868" s="11"/>
      <c r="B868" s="10"/>
      <c r="C868" s="10"/>
      <c r="D868" s="10"/>
      <c r="E868" s="13"/>
      <c r="F868" s="13"/>
      <c r="G868" s="13"/>
      <c r="H868" s="13"/>
      <c r="I868" s="132"/>
      <c r="J868" s="13"/>
    </row>
    <row r="869" spans="1:10">
      <c r="A869" s="11"/>
      <c r="B869" s="10"/>
      <c r="C869" s="10"/>
      <c r="D869" s="10"/>
      <c r="E869" s="13"/>
      <c r="F869" s="13"/>
      <c r="G869" s="13"/>
      <c r="H869" s="13"/>
      <c r="I869" s="132"/>
      <c r="J869" s="13"/>
    </row>
    <row r="870" spans="1:10">
      <c r="A870" s="11"/>
      <c r="B870" s="10"/>
      <c r="C870" s="10"/>
      <c r="D870" s="10"/>
      <c r="E870" s="13"/>
      <c r="F870" s="13"/>
      <c r="G870" s="13"/>
      <c r="H870" s="13"/>
      <c r="I870" s="132"/>
      <c r="J870" s="13"/>
    </row>
  </sheetData>
  <sheetProtection algorithmName="SHA-512" hashValue="pTGKiLD6C04SWcL/UWR8Ehr71cSTWM2w4ZsOQLmVOD61qJyWOs42KOkoMxAPXJNnq/iv12/F03alsGggP/5l4w==" saltValue="gP211G99UFiQcWHAOvldug==" spinCount="100000" sheet="1" objects="1" scenarios="1"/>
  <mergeCells count="14">
    <mergeCell ref="A87:A95"/>
    <mergeCell ref="A96:A102"/>
    <mergeCell ref="A75:A81"/>
    <mergeCell ref="A82:A86"/>
    <mergeCell ref="A68:A74"/>
    <mergeCell ref="V55:W56"/>
    <mergeCell ref="A48:A67"/>
    <mergeCell ref="A2:A5"/>
    <mergeCell ref="B2:B5"/>
    <mergeCell ref="A19:A24"/>
    <mergeCell ref="A41:A47"/>
    <mergeCell ref="A25:A33"/>
    <mergeCell ref="A34:A40"/>
    <mergeCell ref="A6:A18"/>
  </mergeCells>
  <conditionalFormatting sqref="B6:B102">
    <cfRule type="containsText" dxfId="461" priority="60" operator="containsText" text="Select One">
      <formula>NOT(ISERROR(SEARCH("Select One",B6)))</formula>
    </cfRule>
  </conditionalFormatting>
  <conditionalFormatting sqref="C2">
    <cfRule type="expression" dxfId="460" priority="54">
      <formula>C2=$B$2</formula>
    </cfRule>
  </conditionalFormatting>
  <conditionalFormatting sqref="C7:C18">
    <cfRule type="expression" dxfId="459" priority="42">
      <formula>C7=$B$6</formula>
    </cfRule>
  </conditionalFormatting>
  <conditionalFormatting sqref="C20:C24">
    <cfRule type="expression" dxfId="458" priority="41">
      <formula>C20=$B$19</formula>
    </cfRule>
  </conditionalFormatting>
  <conditionalFormatting sqref="C26:C33">
    <cfRule type="expression" dxfId="457" priority="40">
      <formula>C26=$B$25</formula>
    </cfRule>
  </conditionalFormatting>
  <conditionalFormatting sqref="C35:C40">
    <cfRule type="expression" dxfId="456" priority="39">
      <formula>C35=$B$34</formula>
    </cfRule>
  </conditionalFormatting>
  <conditionalFormatting sqref="C42:C47">
    <cfRule type="expression" dxfId="455" priority="38">
      <formula>C42=$B$41</formula>
    </cfRule>
  </conditionalFormatting>
  <conditionalFormatting sqref="C54:C59">
    <cfRule type="expression" dxfId="454" priority="4">
      <formula>C54=$B$48</formula>
    </cfRule>
  </conditionalFormatting>
  <conditionalFormatting sqref="C61:C67">
    <cfRule type="expression" dxfId="453" priority="36">
      <formula>C61=$B$60</formula>
    </cfRule>
  </conditionalFormatting>
  <conditionalFormatting sqref="C69:C74">
    <cfRule type="expression" dxfId="452" priority="35">
      <formula>C69=$B$68</formula>
    </cfRule>
  </conditionalFormatting>
  <conditionalFormatting sqref="C76:C81">
    <cfRule type="expression" dxfId="451" priority="34">
      <formula>C76=$B$75</formula>
    </cfRule>
  </conditionalFormatting>
  <conditionalFormatting sqref="C83:C86">
    <cfRule type="expression" dxfId="450" priority="33">
      <formula>C83=$B$82</formula>
    </cfRule>
  </conditionalFormatting>
  <conditionalFormatting sqref="C88:C95">
    <cfRule type="expression" dxfId="449" priority="32">
      <formula>C88=$B$87</formula>
    </cfRule>
  </conditionalFormatting>
  <conditionalFormatting sqref="C97:C103">
    <cfRule type="expression" dxfId="448" priority="31">
      <formula>C97=$B$96</formula>
    </cfRule>
  </conditionalFormatting>
  <conditionalFormatting sqref="D103">
    <cfRule type="expression" dxfId="447" priority="61">
      <formula>B103&gt;0</formula>
    </cfRule>
  </conditionalFormatting>
  <conditionalFormatting sqref="D112:D142">
    <cfRule type="expression" dxfId="446" priority="2">
      <formula>D112="HS Code: 9027904500"</formula>
    </cfRule>
  </conditionalFormatting>
  <conditionalFormatting sqref="E103">
    <cfRule type="expression" dxfId="445" priority="58">
      <formula>D103&lt;13</formula>
    </cfRule>
  </conditionalFormatting>
  <conditionalFormatting sqref="E106">
    <cfRule type="expression" dxfId="444" priority="1">
      <formula>AND(B106="", ISERROR(E106))</formula>
    </cfRule>
  </conditionalFormatting>
  <conditionalFormatting sqref="E1:F1">
    <cfRule type="cellIs" dxfId="443" priority="133" operator="equal">
      <formula>0</formula>
    </cfRule>
  </conditionalFormatting>
  <conditionalFormatting sqref="E104:F105">
    <cfRule type="cellIs" dxfId="442" priority="179" operator="equal">
      <formula>0</formula>
    </cfRule>
  </conditionalFormatting>
  <conditionalFormatting sqref="E107:J1048576">
    <cfRule type="cellIs" dxfId="441" priority="3" operator="equal">
      <formula>0</formula>
    </cfRule>
  </conditionalFormatting>
  <conditionalFormatting sqref="F103">
    <cfRule type="cellIs" dxfId="440" priority="59" operator="equal">
      <formula>0</formula>
    </cfRule>
  </conditionalFormatting>
  <conditionalFormatting sqref="G1:G2">
    <cfRule type="cellIs" dxfId="439" priority="121" operator="equal">
      <formula>0</formula>
    </cfRule>
  </conditionalFormatting>
  <conditionalFormatting sqref="G4:G47">
    <cfRule type="cellIs" dxfId="438" priority="11" operator="equal">
      <formula>0</formula>
    </cfRule>
  </conditionalFormatting>
  <conditionalFormatting sqref="G26">
    <cfRule type="expression" dxfId="437" priority="8">
      <formula>$G26=0</formula>
    </cfRule>
  </conditionalFormatting>
  <conditionalFormatting sqref="G42">
    <cfRule type="expression" dxfId="436" priority="10">
      <formula>$G42=0</formula>
    </cfRule>
  </conditionalFormatting>
  <conditionalFormatting sqref="G49">
    <cfRule type="expression" dxfId="435" priority="12">
      <formula>$G49=0</formula>
    </cfRule>
  </conditionalFormatting>
  <conditionalFormatting sqref="G61">
    <cfRule type="expression" dxfId="434" priority="13">
      <formula>$G61=0</formula>
    </cfRule>
  </conditionalFormatting>
  <conditionalFormatting sqref="G69">
    <cfRule type="expression" dxfId="433" priority="14">
      <formula>$G69=0</formula>
    </cfRule>
  </conditionalFormatting>
  <conditionalFormatting sqref="G73">
    <cfRule type="expression" dxfId="432" priority="15">
      <formula>$G73=0</formula>
    </cfRule>
  </conditionalFormatting>
  <conditionalFormatting sqref="G83">
    <cfRule type="expression" dxfId="431" priority="16">
      <formula>$G83=0</formula>
    </cfRule>
  </conditionalFormatting>
  <conditionalFormatting sqref="G88">
    <cfRule type="expression" dxfId="430" priority="17">
      <formula>$G88=0</formula>
    </cfRule>
  </conditionalFormatting>
  <conditionalFormatting sqref="G97">
    <cfRule type="expression" dxfId="429" priority="18">
      <formula>$G97=0</formula>
    </cfRule>
  </conditionalFormatting>
  <conditionalFormatting sqref="G104">
    <cfRule type="cellIs" dxfId="428" priority="161" operator="equal">
      <formula>0</formula>
    </cfRule>
  </conditionalFormatting>
  <conditionalFormatting sqref="H1:H47 J1:J47 E2 F2:F47 E4:E47 I4:I47 N4:N47">
    <cfRule type="cellIs" dxfId="427" priority="180" operator="equal">
      <formula>0</formula>
    </cfRule>
  </conditionalFormatting>
  <conditionalFormatting sqref="H6">
    <cfRule type="expression" dxfId="426" priority="30">
      <formula>$H$6=0</formula>
    </cfRule>
  </conditionalFormatting>
  <conditionalFormatting sqref="H19">
    <cfRule type="expression" dxfId="425" priority="29">
      <formula>$H$19=0</formula>
    </cfRule>
  </conditionalFormatting>
  <conditionalFormatting sqref="H25">
    <cfRule type="expression" dxfId="424" priority="28">
      <formula>$H$25=0</formula>
    </cfRule>
  </conditionalFormatting>
  <conditionalFormatting sqref="H34">
    <cfRule type="expression" dxfId="423" priority="27">
      <formula>$H$34=0</formula>
    </cfRule>
  </conditionalFormatting>
  <conditionalFormatting sqref="H41">
    <cfRule type="expression" dxfId="422" priority="26">
      <formula>$H$41=0</formula>
    </cfRule>
  </conditionalFormatting>
  <conditionalFormatting sqref="H48">
    <cfRule type="expression" dxfId="421" priority="25">
      <formula>$H$48=0</formula>
    </cfRule>
  </conditionalFormatting>
  <conditionalFormatting sqref="H60">
    <cfRule type="expression" dxfId="420" priority="23">
      <formula>$H$60=0</formula>
    </cfRule>
  </conditionalFormatting>
  <conditionalFormatting sqref="H61:H105 E49:G102 C48 H49:H59 I49:I102 N49:N102 J49:J105">
    <cfRule type="cellIs" dxfId="419" priority="92" operator="equal">
      <formula>0</formula>
    </cfRule>
  </conditionalFormatting>
  <conditionalFormatting sqref="H68">
    <cfRule type="expression" dxfId="418" priority="22">
      <formula>$H$68=0</formula>
    </cfRule>
  </conditionalFormatting>
  <conditionalFormatting sqref="H82">
    <cfRule type="expression" dxfId="417" priority="21">
      <formula>$H$82=0</formula>
    </cfRule>
  </conditionalFormatting>
  <conditionalFormatting sqref="H87">
    <cfRule type="expression" dxfId="416" priority="20">
      <formula>$H$87=0</formula>
    </cfRule>
  </conditionalFormatting>
  <conditionalFormatting sqref="H96">
    <cfRule type="expression" dxfId="415" priority="19">
      <formula>$H$96=0</formula>
    </cfRule>
  </conditionalFormatting>
  <conditionalFormatting sqref="I1:I2">
    <cfRule type="cellIs" dxfId="414" priority="131" operator="equal">
      <formula>0</formula>
    </cfRule>
  </conditionalFormatting>
  <conditionalFormatting sqref="I104:I105">
    <cfRule type="cellIs" dxfId="413" priority="160" operator="equal">
      <formula>0</formula>
    </cfRule>
  </conditionalFormatting>
  <conditionalFormatting sqref="L20:M21">
    <cfRule type="cellIs" dxfId="412" priority="94" operator="equal">
      <formula>0</formula>
    </cfRule>
  </conditionalFormatting>
  <conditionalFormatting sqref="N1:N2">
    <cfRule type="cellIs" dxfId="411" priority="102" operator="equal">
      <formula>0</formula>
    </cfRule>
  </conditionalFormatting>
  <dataValidations count="7">
    <dataValidation type="list" showInputMessage="1" showErrorMessage="1" sqref="B6" xr:uid="{1F8F3DD6-E244-4BE5-A327-AD6A2E68A49D}">
      <formula1>"Select One,C,D,F"</formula1>
    </dataValidation>
    <dataValidation type="list" showInputMessage="1" showErrorMessage="1" sqref="B19" xr:uid="{55D38115-8AA5-4B93-B035-3AE690F730D9}">
      <formula1>"Select One,A,C"</formula1>
    </dataValidation>
    <dataValidation type="list" showInputMessage="1" showErrorMessage="1" sqref="B25" xr:uid="{140CC492-7A99-4608-83AF-18B17079817F}">
      <formula1>"STD"</formula1>
    </dataValidation>
    <dataValidation type="list" showInputMessage="1" showErrorMessage="1" sqref="B34 B75 B82 B96 B68 B60" xr:uid="{CA982845-363D-45DD-8727-B02903023B8E}">
      <formula1>"X"</formula1>
    </dataValidation>
    <dataValidation type="list" showInputMessage="1" showErrorMessage="1" sqref="B41" xr:uid="{04ED58EA-5817-44F6-85D4-0E8AAEC36FFA}">
      <formula1>"Select One,X,H,C"</formula1>
    </dataValidation>
    <dataValidation type="list" showInputMessage="1" showErrorMessage="1" sqref="B48" xr:uid="{D9C229B7-E7F8-4B0E-89AE-1A5FFFAD8C59}">
      <formula1>"Select One,XXX,RMX,XVA,XVC"</formula1>
    </dataValidation>
    <dataValidation type="list" showInputMessage="1" showErrorMessage="1" sqref="B87" xr:uid="{FC6649AF-ADA4-47F5-90EF-E2874759E906}">
      <formula1>"XX"</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3" id="{00000000-000E-0000-0800-000002000000}">
            <xm:f>Contents!$S$1=FALSE</xm:f>
            <x14:dxf>
              <font>
                <color theme="0"/>
              </font>
            </x14:dxf>
          </x14:cfRule>
          <xm:sqref>O104:Q104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E023-A249-4CAA-A82D-0882870CC15C}">
  <sheetPr codeName="Sheet8"/>
  <dimension ref="A1:R865"/>
  <sheetViews>
    <sheetView workbookViewId="0">
      <pane ySplit="1" topLeftCell="A2" activePane="bottomLeft" state="frozen"/>
      <selection activeCell="D2" sqref="D2"/>
      <selection pane="bottomLeft"/>
    </sheetView>
  </sheetViews>
  <sheetFormatPr baseColWidth="10" defaultColWidth="8.83203125" defaultRowHeight="15"/>
  <cols>
    <col min="1" max="1" width="7.6640625" style="2" customWidth="1"/>
    <col min="2" max="2" width="12.33203125" customWidth="1"/>
    <col min="3" max="3" width="9.33203125" customWidth="1"/>
    <col min="4" max="4" width="85.6640625" customWidth="1"/>
    <col min="5" max="5" width="14.33203125" style="4" customWidth="1"/>
    <col min="6" max="6" width="14" style="4" hidden="1" customWidth="1"/>
    <col min="7" max="8" width="14.33203125" style="4" customWidth="1"/>
    <col min="9" max="9" width="15.1640625" style="135" hidden="1" customWidth="1"/>
    <col min="10" max="10" width="16.83203125" style="4" hidden="1" customWidth="1"/>
    <col min="11" max="11" width="15.5" style="159" hidden="1" customWidth="1"/>
    <col min="12" max="12" width="19.1640625" style="10" hidden="1" customWidth="1"/>
    <col min="13" max="13" width="16.6640625" style="84" hidden="1" customWidth="1"/>
    <col min="14" max="14" width="14.33203125" customWidth="1"/>
    <col min="15" max="15" width="19.33203125" style="10" hidden="1" customWidth="1"/>
    <col min="16" max="16" width="20.6640625" style="10" customWidth="1"/>
    <col min="17" max="17" width="9.1640625" style="10"/>
    <col min="18" max="18" width="14" customWidth="1"/>
  </cols>
  <sheetData>
    <row r="1" spans="1:18" s="1" customFormat="1" ht="50" customHeight="1">
      <c r="A1" s="3"/>
      <c r="B1" s="5" t="s">
        <v>30</v>
      </c>
      <c r="C1" s="5" t="s">
        <v>102</v>
      </c>
      <c r="D1" s="5" t="s">
        <v>31</v>
      </c>
      <c r="E1" s="6" t="s">
        <v>33</v>
      </c>
      <c r="F1" s="6" t="s">
        <v>349</v>
      </c>
      <c r="G1" s="6" t="e">
        <f>Contents!#REF! &amp; " Domestic List Price"</f>
        <v>#REF!</v>
      </c>
      <c r="H1" s="6" t="s">
        <v>289</v>
      </c>
      <c r="I1" s="131" t="s">
        <v>105</v>
      </c>
      <c r="J1" s="6" t="s">
        <v>106</v>
      </c>
      <c r="K1" s="80" t="s">
        <v>107</v>
      </c>
      <c r="L1" s="51" t="s">
        <v>108</v>
      </c>
      <c r="M1" s="80" t="s">
        <v>109</v>
      </c>
      <c r="N1" s="5" t="s">
        <v>110</v>
      </c>
      <c r="O1" s="88"/>
      <c r="P1" s="88"/>
      <c r="Q1" s="88"/>
      <c r="R1" s="80"/>
    </row>
    <row r="2" spans="1:18" ht="71.25" customHeight="1">
      <c r="A2" s="493" t="s">
        <v>111</v>
      </c>
      <c r="B2" s="499">
        <v>2510</v>
      </c>
      <c r="C2" s="7">
        <v>2510</v>
      </c>
      <c r="D2" s="9" t="s">
        <v>367</v>
      </c>
      <c r="E2" s="121">
        <v>2506.0300000000002</v>
      </c>
      <c r="F2" s="8">
        <f>_xlfn.XLOOKUP($B$2,$C$2:$C$4,E2:E4,0)</f>
        <v>2506.0300000000002</v>
      </c>
      <c r="G2" s="59">
        <v>2585</v>
      </c>
      <c r="H2" s="8">
        <f>_xlfn.XLOOKUP($B$2,$C$2:$C$4,G2:G4,0)</f>
        <v>2585</v>
      </c>
      <c r="I2" s="128">
        <v>2109.4500000000003</v>
      </c>
      <c r="J2" s="8">
        <f>_xlfn.XLOOKUP($B$2,$C$2:$C$4,I2:I4,0)</f>
        <v>2109.4500000000003</v>
      </c>
      <c r="K2" s="159" t="s">
        <v>368</v>
      </c>
      <c r="L2" s="49"/>
      <c r="M2" s="82">
        <f>IF(N2="Call Factory",100)</f>
        <v>100</v>
      </c>
      <c r="N2" s="7" t="s">
        <v>158</v>
      </c>
      <c r="O2" s="89"/>
      <c r="P2" s="90"/>
      <c r="Q2" s="91"/>
      <c r="R2" s="87"/>
    </row>
    <row r="3" spans="1:18" ht="18" customHeight="1">
      <c r="A3" s="493"/>
      <c r="B3" s="499"/>
      <c r="D3" s="100" t="s">
        <v>115</v>
      </c>
      <c r="E3" s="119"/>
      <c r="F3" s="101"/>
      <c r="G3" s="102"/>
      <c r="H3" s="101"/>
      <c r="I3" s="129"/>
      <c r="J3" s="101"/>
      <c r="N3" s="187"/>
    </row>
    <row r="4" spans="1:18" ht="25.5" customHeight="1">
      <c r="A4" s="493"/>
      <c r="B4" s="499"/>
      <c r="D4" s="103" t="s">
        <v>322</v>
      </c>
      <c r="E4" s="120"/>
      <c r="F4" s="8"/>
      <c r="G4" s="105"/>
      <c r="H4" s="8"/>
      <c r="I4" s="130"/>
      <c r="J4" s="8"/>
      <c r="N4" s="188"/>
    </row>
    <row r="5" spans="1:18" ht="15.75" customHeight="1">
      <c r="A5" s="493"/>
      <c r="B5" s="499"/>
      <c r="D5" s="100" t="s">
        <v>42</v>
      </c>
      <c r="E5" s="119"/>
      <c r="F5" s="8"/>
      <c r="G5" s="169"/>
      <c r="H5" s="8"/>
      <c r="I5" s="132"/>
      <c r="J5" s="8"/>
    </row>
    <row r="6" spans="1:18" ht="36" customHeight="1">
      <c r="A6" s="493" t="s">
        <v>117</v>
      </c>
      <c r="B6" s="182" t="s">
        <v>141</v>
      </c>
      <c r="C6" s="42"/>
      <c r="D6" s="42" t="s">
        <v>293</v>
      </c>
      <c r="E6" s="172"/>
      <c r="F6" s="57">
        <f>_xlfn.XLOOKUP($B$6,$C$7:$C$18,E7:E18,0)</f>
        <v>0</v>
      </c>
      <c r="G6" s="57"/>
      <c r="H6" s="57">
        <f>_xlfn.XLOOKUP($B$6,$C$7:$C$18,G7:G18,0)</f>
        <v>0</v>
      </c>
      <c r="I6" s="193"/>
      <c r="J6" s="57">
        <f>_xlfn.XLOOKUP($B$6,$C$7:$C$18,I7:I18,0)</f>
        <v>0</v>
      </c>
      <c r="K6" s="159" t="str">
        <f>_xlfn.XLOOKUP($B$6,$C$7:$C$18,L7:L18,"Select One")</f>
        <v>Select One</v>
      </c>
      <c r="N6" s="42"/>
    </row>
    <row r="7" spans="1:18" ht="30" customHeight="1">
      <c r="A7" s="493"/>
      <c r="B7" s="7"/>
      <c r="C7" s="7" t="s">
        <v>134</v>
      </c>
      <c r="D7" s="9" t="s">
        <v>294</v>
      </c>
      <c r="E7" s="121">
        <v>0</v>
      </c>
      <c r="F7" s="8"/>
      <c r="G7" s="59"/>
      <c r="H7" s="8"/>
      <c r="I7" s="128"/>
      <c r="J7" s="8"/>
      <c r="L7" s="49" t="s">
        <v>323</v>
      </c>
      <c r="M7" s="82"/>
      <c r="N7" s="7" t="s">
        <v>76</v>
      </c>
    </row>
    <row r="8" spans="1:18" ht="30" customHeight="1">
      <c r="A8" s="493"/>
      <c r="B8" s="7"/>
      <c r="C8" s="7" t="s">
        <v>137</v>
      </c>
      <c r="D8" s="9" t="s">
        <v>353</v>
      </c>
      <c r="E8" s="121">
        <v>0</v>
      </c>
      <c r="F8" s="8"/>
      <c r="G8" s="59"/>
      <c r="H8" s="8"/>
      <c r="I8" s="128"/>
      <c r="J8" s="8"/>
      <c r="L8" s="49" t="s">
        <v>324</v>
      </c>
      <c r="M8" s="82"/>
      <c r="N8" s="7" t="s">
        <v>76</v>
      </c>
    </row>
    <row r="9" spans="1:18" ht="30" hidden="1" customHeight="1">
      <c r="A9" s="493"/>
      <c r="B9" s="7"/>
      <c r="C9" s="217" t="s">
        <v>298</v>
      </c>
      <c r="D9" s="220" t="s">
        <v>354</v>
      </c>
      <c r="E9" s="218">
        <v>0</v>
      </c>
      <c r="F9" s="219"/>
      <c r="G9" s="219"/>
      <c r="H9" s="8"/>
      <c r="I9" s="128"/>
      <c r="J9" s="8"/>
      <c r="L9" s="49" t="s">
        <v>325</v>
      </c>
      <c r="M9" s="82"/>
      <c r="N9" s="7" t="s">
        <v>76</v>
      </c>
      <c r="O9" s="10" t="s">
        <v>326</v>
      </c>
    </row>
    <row r="10" spans="1:18" ht="43.5" customHeight="1">
      <c r="A10" s="493"/>
      <c r="B10" s="7"/>
      <c r="C10" s="7" t="s">
        <v>118</v>
      </c>
      <c r="D10" s="9" t="s">
        <v>301</v>
      </c>
      <c r="E10" s="121">
        <v>0</v>
      </c>
      <c r="F10" s="8"/>
      <c r="G10" s="59"/>
      <c r="H10" s="8"/>
      <c r="I10" s="128"/>
      <c r="J10" s="8"/>
      <c r="L10" s="49" t="s">
        <v>327</v>
      </c>
      <c r="M10" s="82"/>
      <c r="N10" s="7" t="s">
        <v>76</v>
      </c>
    </row>
    <row r="11" spans="1:18" ht="30" customHeight="1">
      <c r="A11" s="493"/>
      <c r="B11" s="7"/>
      <c r="C11" s="7" t="s">
        <v>128</v>
      </c>
      <c r="D11" s="9" t="s">
        <v>356</v>
      </c>
      <c r="E11" s="121">
        <f>'2500'!E11</f>
        <v>600.6</v>
      </c>
      <c r="F11" s="8"/>
      <c r="G11" s="59">
        <f>'2500'!G11</f>
        <v>649</v>
      </c>
      <c r="H11" s="8"/>
      <c r="I11" s="128">
        <v>546</v>
      </c>
      <c r="J11" s="8"/>
      <c r="L11" s="49" t="s">
        <v>328</v>
      </c>
      <c r="M11" s="82"/>
      <c r="N11" s="7" t="s">
        <v>76</v>
      </c>
    </row>
    <row r="12" spans="1:18" ht="30" customHeight="1">
      <c r="A12" s="493"/>
      <c r="B12" s="7"/>
      <c r="C12" s="7" t="s">
        <v>131</v>
      </c>
      <c r="D12" s="9" t="s">
        <v>305</v>
      </c>
      <c r="E12" s="121">
        <f>'2500'!E12</f>
        <v>600.6</v>
      </c>
      <c r="F12" s="8"/>
      <c r="G12" s="59">
        <f>'2500'!G12</f>
        <v>649</v>
      </c>
      <c r="H12" s="8"/>
      <c r="I12" s="128">
        <v>546</v>
      </c>
      <c r="J12" s="8"/>
      <c r="L12" s="49" t="s">
        <v>329</v>
      </c>
      <c r="M12" s="82"/>
      <c r="N12" s="7" t="s">
        <v>76</v>
      </c>
    </row>
    <row r="13" spans="1:18" ht="20" hidden="1" customHeight="1">
      <c r="A13" s="493"/>
      <c r="B13" s="7"/>
      <c r="C13" s="7"/>
      <c r="D13" s="7"/>
      <c r="E13" s="121"/>
      <c r="F13" s="8"/>
      <c r="G13" s="59"/>
      <c r="H13" s="8"/>
      <c r="I13" s="128"/>
      <c r="J13" s="8"/>
      <c r="N13" s="7"/>
    </row>
    <row r="14" spans="1:18" ht="20" hidden="1" customHeight="1">
      <c r="A14" s="493"/>
      <c r="B14" s="7"/>
      <c r="C14" s="7"/>
      <c r="D14" s="7"/>
      <c r="E14" s="121"/>
      <c r="F14" s="8"/>
      <c r="G14" s="59"/>
      <c r="H14" s="8"/>
      <c r="I14" s="128"/>
      <c r="J14" s="8"/>
      <c r="N14" s="7"/>
    </row>
    <row r="15" spans="1:18" ht="20" hidden="1" customHeight="1">
      <c r="A15" s="493"/>
      <c r="B15" s="7"/>
      <c r="C15" s="7"/>
      <c r="D15" s="7"/>
      <c r="E15" s="121"/>
      <c r="F15" s="8"/>
      <c r="G15" s="59"/>
      <c r="H15" s="8"/>
      <c r="I15" s="128"/>
      <c r="J15" s="8"/>
      <c r="N15" s="7"/>
    </row>
    <row r="16" spans="1:18" ht="20" hidden="1" customHeight="1">
      <c r="A16" s="493"/>
      <c r="B16" s="7"/>
      <c r="C16" s="7"/>
      <c r="D16" s="7"/>
      <c r="E16" s="121"/>
      <c r="F16" s="8"/>
      <c r="G16" s="59"/>
      <c r="H16" s="8"/>
      <c r="I16" s="128"/>
      <c r="J16" s="8"/>
      <c r="N16" s="7"/>
    </row>
    <row r="17" spans="1:14" ht="20" hidden="1" customHeight="1">
      <c r="A17" s="493"/>
      <c r="B17" s="7"/>
      <c r="C17" s="7"/>
      <c r="D17" s="7"/>
      <c r="E17" s="121"/>
      <c r="F17" s="8"/>
      <c r="G17" s="59"/>
      <c r="H17" s="8"/>
      <c r="I17" s="128"/>
      <c r="J17" s="8"/>
      <c r="N17" s="7"/>
    </row>
    <row r="18" spans="1:14" ht="20" hidden="1" customHeight="1">
      <c r="A18" s="493"/>
      <c r="B18" s="7"/>
      <c r="C18" s="7"/>
      <c r="D18" s="7"/>
      <c r="E18" s="121"/>
      <c r="F18" s="8"/>
      <c r="G18" s="59"/>
      <c r="H18" s="8"/>
      <c r="I18" s="128"/>
      <c r="J18" s="8"/>
      <c r="N18" s="7"/>
    </row>
    <row r="19" spans="1:14" ht="34.5" customHeight="1">
      <c r="A19" s="493" t="s">
        <v>140</v>
      </c>
      <c r="B19" s="183" t="s">
        <v>141</v>
      </c>
      <c r="C19" s="42"/>
      <c r="D19" s="42" t="s">
        <v>142</v>
      </c>
      <c r="E19" s="172"/>
      <c r="F19" s="57">
        <f>_xlfn.XLOOKUP($B$19,$C$20:$C$25,E20:E25,0)</f>
        <v>0</v>
      </c>
      <c r="G19" s="57"/>
      <c r="H19" s="57">
        <f>_xlfn.XLOOKUP($B$19,$C$20:$C$25,G20:G25,0)</f>
        <v>0</v>
      </c>
      <c r="I19" s="193"/>
      <c r="J19" s="57">
        <f>_xlfn.XLOOKUP($B$19,$C$20:$C$25,I20:I25,0)</f>
        <v>0</v>
      </c>
      <c r="K19" s="159" t="str">
        <f>_xlfn.XLOOKUP($B$19,$C$20:$C$25,L20:L25,"Select One")</f>
        <v>Select One</v>
      </c>
      <c r="N19" s="42"/>
    </row>
    <row r="20" spans="1:14" ht="27" customHeight="1">
      <c r="A20" s="493"/>
      <c r="B20" s="7"/>
      <c r="C20" s="7" t="s">
        <v>128</v>
      </c>
      <c r="D20" s="9" t="s">
        <v>369</v>
      </c>
      <c r="E20" s="121">
        <v>0</v>
      </c>
      <c r="F20" s="8"/>
      <c r="G20" s="59"/>
      <c r="H20" s="8"/>
      <c r="I20" s="128"/>
      <c r="J20" s="8"/>
      <c r="L20" s="10" t="s">
        <v>370</v>
      </c>
      <c r="N20" s="7" t="s">
        <v>76</v>
      </c>
    </row>
    <row r="21" spans="1:14" ht="27" customHeight="1">
      <c r="A21" s="493"/>
      <c r="B21" s="7"/>
      <c r="C21" s="7" t="s">
        <v>134</v>
      </c>
      <c r="D21" s="9" t="s">
        <v>371</v>
      </c>
      <c r="E21" s="121">
        <v>0</v>
      </c>
      <c r="F21" s="8"/>
      <c r="G21" s="59"/>
      <c r="H21" s="8"/>
      <c r="I21" s="128"/>
      <c r="J21" s="8"/>
      <c r="L21" s="10" t="s">
        <v>372</v>
      </c>
      <c r="N21" s="7" t="s">
        <v>76</v>
      </c>
    </row>
    <row r="22" spans="1:14" ht="27" customHeight="1">
      <c r="A22" s="493"/>
      <c r="B22" s="7"/>
      <c r="C22" s="7" t="s">
        <v>137</v>
      </c>
      <c r="D22" s="9" t="s">
        <v>373</v>
      </c>
      <c r="E22" s="121">
        <v>0</v>
      </c>
      <c r="F22" s="8"/>
      <c r="G22" s="59"/>
      <c r="H22" s="8"/>
      <c r="I22" s="128"/>
      <c r="J22" s="8"/>
      <c r="L22" s="10" t="s">
        <v>374</v>
      </c>
      <c r="N22" s="7" t="s">
        <v>76</v>
      </c>
    </row>
    <row r="23" spans="1:14" ht="20" customHeight="1">
      <c r="A23" s="493"/>
      <c r="B23" s="7"/>
      <c r="C23" s="7" t="s">
        <v>143</v>
      </c>
      <c r="D23" s="7" t="s">
        <v>360</v>
      </c>
      <c r="E23" s="121">
        <v>0</v>
      </c>
      <c r="F23" s="8"/>
      <c r="G23" s="59"/>
      <c r="H23" s="8"/>
      <c r="I23" s="128"/>
      <c r="J23" s="8"/>
      <c r="N23" s="7"/>
    </row>
    <row r="24" spans="1:14" ht="20" hidden="1" customHeight="1">
      <c r="A24" s="493"/>
      <c r="B24" s="7"/>
      <c r="C24" s="7"/>
      <c r="D24" s="7"/>
      <c r="E24" s="121"/>
      <c r="F24" s="8"/>
      <c r="G24" s="59"/>
      <c r="H24" s="8"/>
      <c r="I24" s="128"/>
      <c r="J24" s="8"/>
      <c r="N24" s="7"/>
    </row>
    <row r="25" spans="1:14" ht="20" hidden="1" customHeight="1">
      <c r="A25" s="493"/>
      <c r="B25" s="7"/>
      <c r="C25" s="7"/>
      <c r="D25" s="7"/>
      <c r="E25" s="121"/>
      <c r="F25" s="8"/>
      <c r="G25" s="59"/>
      <c r="H25" s="8"/>
      <c r="I25" s="128"/>
      <c r="J25" s="8"/>
      <c r="N25" s="7"/>
    </row>
    <row r="26" spans="1:14" ht="21.75" customHeight="1">
      <c r="A26" s="493" t="s">
        <v>145</v>
      </c>
      <c r="B26" s="183" t="s">
        <v>313</v>
      </c>
      <c r="C26" s="42"/>
      <c r="D26" s="42" t="s">
        <v>146</v>
      </c>
      <c r="E26" s="172"/>
      <c r="F26" s="57">
        <f>_xlfn.XLOOKUP($B$26,$C$27:$C$34,E27:E34,0)</f>
        <v>2569.64</v>
      </c>
      <c r="G26" s="57"/>
      <c r="H26" s="57">
        <f>_xlfn.XLOOKUP($B$26,$C$27:$C$34,G27:G34,0)</f>
        <v>2570</v>
      </c>
      <c r="I26" s="193"/>
      <c r="J26" s="57">
        <f>_xlfn.XLOOKUP($B$26,$C$27:$C$34,I27:I34,0)</f>
        <v>2569.64</v>
      </c>
      <c r="K26" s="159" t="str">
        <f>_xlfn.XLOOKUP($B$26,$C$27:$C$34,L27:L34,"Select One")</f>
        <v xml:space="preserve">Features an explosion proof copper-free aluminum enclosure rated NEMA 7 for use in areas requiring compliances to Class. I. Div. 1 &amp; 2 Groups B, C, &amp; D; Class II. Div. 1 &amp; 2 Groups E, F &amp; G; and Class. III protection. The enclosure is UL Classified, CAS Certified and FM Class No. 3615 approved. Includes flame arrestors, a conduit seal wye fitting with can of sealing compound and fiber. </v>
      </c>
      <c r="N26" s="42"/>
    </row>
    <row r="27" spans="1:14" ht="27.75" hidden="1" customHeight="1">
      <c r="A27" s="493"/>
      <c r="B27" s="7"/>
      <c r="C27" s="7" t="s">
        <v>310</v>
      </c>
      <c r="D27" s="7" t="s">
        <v>375</v>
      </c>
      <c r="E27" s="121">
        <f>_xlfn.XLOOKUP($C27,'Configurator Options'!$B$2:$B$15,'Configurator Options'!$C$2:$C$15,0)</f>
        <v>0</v>
      </c>
      <c r="F27" s="8"/>
      <c r="G27" s="59">
        <f>_xlfn.XLOOKUP($C27,'Configurator Options'!$B$2:$B$15,'Configurator Options'!$D$2:$D$15,0)</f>
        <v>0</v>
      </c>
      <c r="H27" s="8"/>
      <c r="I27" s="128">
        <f>_xlfn.XLOOKUP($C27,'Configurator Options'!$B$2:$B$15,'Configurator Options'!$E$2:$E$15,0)</f>
        <v>0</v>
      </c>
      <c r="J27" s="8"/>
      <c r="L27" s="49" t="s">
        <v>331</v>
      </c>
      <c r="M27" s="82"/>
      <c r="N27" s="7" t="s">
        <v>76</v>
      </c>
    </row>
    <row r="28" spans="1:14" ht="89.25" customHeight="1">
      <c r="A28" s="493"/>
      <c r="B28" s="7"/>
      <c r="C28" s="7" t="s">
        <v>313</v>
      </c>
      <c r="D28" s="9" t="s">
        <v>332</v>
      </c>
      <c r="E28" s="121">
        <f>_xlfn.XLOOKUP($C28,'Configurator Options'!$B$2:$B$15,'Configurator Options'!$C$2:$C$15,0)</f>
        <v>2569.64</v>
      </c>
      <c r="F28" s="8"/>
      <c r="G28" s="59">
        <f>_xlfn.XLOOKUP($C28,'Configurator Options'!$B$2:$B$15,'Configurator Options'!$D$2:$D$15,0)</f>
        <v>2570</v>
      </c>
      <c r="H28" s="8"/>
      <c r="I28" s="128">
        <f>_xlfn.XLOOKUP($C28,'Configurator Options'!$B$2:$B$15,'Configurator Options'!$E$2:$E$15,0)</f>
        <v>2569.64</v>
      </c>
      <c r="J28" s="8"/>
      <c r="L28" s="49" t="s">
        <v>333</v>
      </c>
      <c r="M28" s="82"/>
      <c r="N28" s="185" t="s">
        <v>76</v>
      </c>
    </row>
    <row r="29" spans="1:14" ht="20" hidden="1" customHeight="1">
      <c r="A29" s="493"/>
      <c r="B29" s="7"/>
      <c r="C29" s="7"/>
      <c r="D29" s="7"/>
      <c r="E29" s="121">
        <f>_xlfn.XLOOKUP($C29,'Configurator Options'!$B$2:$B$15,'Configurator Options'!$C$2:$C$15,0)</f>
        <v>0</v>
      </c>
      <c r="F29" s="8"/>
      <c r="G29" s="59">
        <f>_xlfn.XLOOKUP($C29,'Configurator Options'!$B$2:$B$15,'Configurator Options'!$D$2:$D$15,0)</f>
        <v>0</v>
      </c>
      <c r="H29" s="8"/>
      <c r="I29" s="128">
        <f>_xlfn.XLOOKUP($C29,'Configurator Options'!$B$2:$B$15,'Configurator Options'!$E$2:$E$15,0)</f>
        <v>0</v>
      </c>
      <c r="J29" s="8"/>
      <c r="N29" s="7"/>
    </row>
    <row r="30" spans="1:14" ht="20" hidden="1" customHeight="1">
      <c r="A30" s="493"/>
      <c r="B30" s="7"/>
      <c r="C30" s="7"/>
      <c r="D30" s="7"/>
      <c r="E30" s="121">
        <f>_xlfn.XLOOKUP($C30,'Configurator Options'!$B$2:$B$15,'Configurator Options'!$C$2:$C$15,0)</f>
        <v>0</v>
      </c>
      <c r="F30" s="8"/>
      <c r="G30" s="59">
        <f>_xlfn.XLOOKUP($C30,'Configurator Options'!$B$2:$B$15,'Configurator Options'!$D$2:$D$15,0)</f>
        <v>0</v>
      </c>
      <c r="H30" s="8"/>
      <c r="I30" s="128">
        <f>_xlfn.XLOOKUP($C30,'Configurator Options'!$B$2:$B$15,'Configurator Options'!$E$2:$E$15,0)</f>
        <v>0</v>
      </c>
      <c r="J30" s="8"/>
      <c r="N30" s="7"/>
    </row>
    <row r="31" spans="1:14" ht="20" hidden="1" customHeight="1">
      <c r="A31" s="493"/>
      <c r="B31" s="7"/>
      <c r="C31" s="7"/>
      <c r="D31" s="7"/>
      <c r="E31" s="121">
        <f>_xlfn.XLOOKUP($C31,'Configurator Options'!$B$2:$B$15,'Configurator Options'!$C$2:$C$15,0)</f>
        <v>0</v>
      </c>
      <c r="F31" s="8"/>
      <c r="G31" s="59">
        <f>_xlfn.XLOOKUP($C31,'Configurator Options'!$B$2:$B$15,'Configurator Options'!$D$2:$D$15,0)</f>
        <v>0</v>
      </c>
      <c r="H31" s="8"/>
      <c r="I31" s="128">
        <f>_xlfn.XLOOKUP($C31,'Configurator Options'!$B$2:$B$15,'Configurator Options'!$E$2:$E$15,0)</f>
        <v>0</v>
      </c>
      <c r="J31" s="8"/>
      <c r="N31" s="7"/>
    </row>
    <row r="32" spans="1:14" ht="20" hidden="1" customHeight="1">
      <c r="A32" s="493"/>
      <c r="B32" s="7"/>
      <c r="C32" s="7"/>
      <c r="D32" s="7"/>
      <c r="E32" s="121">
        <f>_xlfn.XLOOKUP($C32,'Configurator Options'!$B$2:$B$15,'Configurator Options'!$C$2:$C$15,0)</f>
        <v>0</v>
      </c>
      <c r="F32" s="8"/>
      <c r="G32" s="59">
        <f>_xlfn.XLOOKUP($C32,'Configurator Options'!$B$2:$B$15,'Configurator Options'!$D$2:$D$15,0)</f>
        <v>0</v>
      </c>
      <c r="H32" s="8"/>
      <c r="I32" s="128">
        <f>_xlfn.XLOOKUP($C32,'Configurator Options'!$B$2:$B$15,'Configurator Options'!$E$2:$E$15,0)</f>
        <v>0</v>
      </c>
      <c r="J32" s="8"/>
      <c r="N32" s="7"/>
    </row>
    <row r="33" spans="1:14" ht="20" hidden="1" customHeight="1">
      <c r="A33" s="493"/>
      <c r="B33" s="7"/>
      <c r="C33" s="7"/>
      <c r="D33" s="7"/>
      <c r="E33" s="121">
        <f>_xlfn.XLOOKUP($C33,'Configurator Options'!$B$2:$B$15,'Configurator Options'!$C$2:$C$15,0)</f>
        <v>0</v>
      </c>
      <c r="F33" s="8"/>
      <c r="G33" s="59">
        <f>_xlfn.XLOOKUP($C33,'Configurator Options'!$B$2:$B$15,'Configurator Options'!$D$2:$D$15,0)</f>
        <v>0</v>
      </c>
      <c r="H33" s="8"/>
      <c r="I33" s="128">
        <f>_xlfn.XLOOKUP($C33,'Configurator Options'!$B$2:$B$15,'Configurator Options'!$E$2:$E$15,0)</f>
        <v>0</v>
      </c>
      <c r="J33" s="8"/>
      <c r="N33" s="7"/>
    </row>
    <row r="34" spans="1:14" ht="20" hidden="1" customHeight="1">
      <c r="A34" s="493"/>
      <c r="B34" s="7"/>
      <c r="C34" s="7"/>
      <c r="D34" s="7"/>
      <c r="E34" s="121">
        <f>_xlfn.XLOOKUP($C34,'Configurator Options'!$B$2:$B$15,'Configurator Options'!$C$2:$C$15,0)</f>
        <v>0</v>
      </c>
      <c r="F34" s="8"/>
      <c r="G34" s="59">
        <f>_xlfn.XLOOKUP($C34,'Configurator Options'!$B$2:$B$15,'Configurator Options'!$D$2:$D$15,0)</f>
        <v>0</v>
      </c>
      <c r="H34" s="8"/>
      <c r="I34" s="128">
        <f>_xlfn.XLOOKUP($C34,'Configurator Options'!$B$2:$B$15,'Configurator Options'!$E$2:$E$15,0)</f>
        <v>0</v>
      </c>
      <c r="J34" s="8"/>
      <c r="N34" s="7"/>
    </row>
    <row r="35" spans="1:14" ht="29.25" customHeight="1">
      <c r="A35" s="495" t="s">
        <v>167</v>
      </c>
      <c r="B35" s="182" t="s">
        <v>168</v>
      </c>
      <c r="C35" s="42"/>
      <c r="D35" s="5" t="s">
        <v>376</v>
      </c>
      <c r="E35" s="172"/>
      <c r="F35" s="57">
        <f>_xlfn.XLOOKUP($B$35,$C$36:$C$41,E36:E41,0)</f>
        <v>0</v>
      </c>
      <c r="G35" s="57"/>
      <c r="H35" s="57">
        <f>_xlfn.XLOOKUP($B$35,$C$36:$C$41,G36:G41,0)</f>
        <v>0</v>
      </c>
      <c r="I35" s="193"/>
      <c r="J35" s="57">
        <f>_xlfn.XLOOKUP($B$35,$C$36:$C$41,I36:I41,0)</f>
        <v>0</v>
      </c>
      <c r="K35" s="159" t="str">
        <f>_xlfn.XLOOKUP($B$35,$C$36:$C$41,L36:L41,"Select One")</f>
        <v>Includes 1/4 inch stainless steel compression gas connection on the inlet</v>
      </c>
      <c r="N35" s="42"/>
    </row>
    <row r="36" spans="1:14" ht="29.25" customHeight="1">
      <c r="A36" s="495"/>
      <c r="B36" s="7"/>
      <c r="C36" s="7" t="s">
        <v>168</v>
      </c>
      <c r="D36" s="9" t="s">
        <v>334</v>
      </c>
      <c r="E36" s="121">
        <v>0</v>
      </c>
      <c r="F36" s="8"/>
      <c r="G36" s="59"/>
      <c r="H36" s="8"/>
      <c r="I36" s="128"/>
      <c r="J36" s="8"/>
      <c r="L36" s="49" t="s">
        <v>170</v>
      </c>
      <c r="M36" s="82"/>
      <c r="N36" s="7" t="s">
        <v>76</v>
      </c>
    </row>
    <row r="37" spans="1:14" ht="20" hidden="1" customHeight="1">
      <c r="A37" s="495"/>
      <c r="B37" s="7"/>
      <c r="C37" s="7">
        <v>1</v>
      </c>
      <c r="D37" s="7" t="s">
        <v>377</v>
      </c>
      <c r="E37" s="121">
        <v>0</v>
      </c>
      <c r="F37" s="8"/>
      <c r="G37" s="59"/>
      <c r="H37" s="8"/>
      <c r="I37" s="128"/>
      <c r="J37" s="8"/>
      <c r="L37" s="49" t="s">
        <v>256</v>
      </c>
      <c r="M37" s="82"/>
      <c r="N37" s="7" t="s">
        <v>76</v>
      </c>
    </row>
    <row r="38" spans="1:14" ht="20" hidden="1" customHeight="1">
      <c r="A38" s="495"/>
      <c r="B38" s="7"/>
      <c r="C38" s="7">
        <v>2</v>
      </c>
      <c r="D38" s="7" t="s">
        <v>257</v>
      </c>
      <c r="E38" s="121">
        <v>0</v>
      </c>
      <c r="F38" s="8"/>
      <c r="G38" s="59"/>
      <c r="H38" s="8"/>
      <c r="I38" s="128"/>
      <c r="J38" s="8"/>
      <c r="L38" s="49" t="s">
        <v>258</v>
      </c>
      <c r="M38" s="82"/>
      <c r="N38" s="7" t="s">
        <v>76</v>
      </c>
    </row>
    <row r="39" spans="1:14" ht="20" hidden="1" customHeight="1">
      <c r="A39" s="495"/>
      <c r="B39" s="7"/>
      <c r="C39" s="7"/>
      <c r="D39" s="7"/>
      <c r="E39" s="121"/>
      <c r="F39" s="8"/>
      <c r="G39" s="59"/>
      <c r="H39" s="8"/>
      <c r="I39" s="128"/>
      <c r="J39" s="8"/>
      <c r="L39" s="49"/>
      <c r="M39" s="82"/>
      <c r="N39" s="7"/>
    </row>
    <row r="40" spans="1:14" ht="20" hidden="1" customHeight="1">
      <c r="A40" s="495"/>
      <c r="B40" s="7"/>
      <c r="C40" s="7"/>
      <c r="D40" s="7"/>
      <c r="E40" s="121"/>
      <c r="F40" s="8"/>
      <c r="G40" s="59"/>
      <c r="H40" s="8"/>
      <c r="I40" s="128"/>
      <c r="J40" s="8"/>
      <c r="L40" s="49"/>
      <c r="M40" s="82"/>
      <c r="N40" s="7"/>
    </row>
    <row r="41" spans="1:14" ht="20" hidden="1" customHeight="1">
      <c r="A41" s="495"/>
      <c r="B41" s="7"/>
      <c r="C41" s="7"/>
      <c r="D41" s="7"/>
      <c r="E41" s="121"/>
      <c r="F41" s="8"/>
      <c r="G41" s="59"/>
      <c r="H41" s="8"/>
      <c r="I41" s="128"/>
      <c r="J41" s="8"/>
      <c r="N41" s="7"/>
    </row>
    <row r="42" spans="1:14" ht="33" customHeight="1">
      <c r="A42" s="493" t="s">
        <v>177</v>
      </c>
      <c r="B42" s="183" t="s">
        <v>141</v>
      </c>
      <c r="C42" s="42"/>
      <c r="D42" s="5" t="s">
        <v>178</v>
      </c>
      <c r="E42" s="172"/>
      <c r="F42" s="57">
        <f>_xlfn.XLOOKUP($B$42,$C$43:$C$48,E43:E48,0)</f>
        <v>0</v>
      </c>
      <c r="G42" s="57"/>
      <c r="H42" s="57">
        <f>_xlfn.XLOOKUP($B$42,$C$43:$C$48,G43:G48,0)</f>
        <v>0</v>
      </c>
      <c r="I42" s="193"/>
      <c r="J42" s="57">
        <f>_xlfn.XLOOKUP($B$42,$C$43:$C$48,I43:I48,0)</f>
        <v>0</v>
      </c>
      <c r="K42" s="159" t="str">
        <f>_xlfn.XLOOKUP($B$42,$C$43:$C$48,L43:L48,"Select One")</f>
        <v>Select One</v>
      </c>
      <c r="N42" s="42"/>
    </row>
    <row r="43" spans="1:14" ht="27.75" customHeight="1">
      <c r="A43" s="493"/>
      <c r="B43" s="7"/>
      <c r="C43" s="7" t="s">
        <v>168</v>
      </c>
      <c r="D43" s="7" t="s">
        <v>179</v>
      </c>
      <c r="E43" s="121">
        <f>_xlfn.XLOOKUP($C43,'Configurator Options'!$B$16:$B$25,'Configurator Options'!$C$16:$C$25,0)</f>
        <v>0</v>
      </c>
      <c r="F43" s="8"/>
      <c r="G43" s="59">
        <f>_xlfn.XLOOKUP($C43,'Configurator Options'!$B$16:$B$25,'Configurator Options'!$D$16:$D$25,0)</f>
        <v>0</v>
      </c>
      <c r="H43" s="8"/>
      <c r="I43" s="128">
        <f>_xlfn.XLOOKUP($C43,'Configurator Options'!$B$16:$B$25,'Configurator Options'!$E$16:$E$25,0)</f>
        <v>0</v>
      </c>
      <c r="J43" s="8"/>
      <c r="L43" s="108" t="s">
        <v>180</v>
      </c>
      <c r="M43" s="82"/>
      <c r="N43" s="7" t="s">
        <v>76</v>
      </c>
    </row>
    <row r="44" spans="1:14" ht="27.75" customHeight="1">
      <c r="A44" s="493"/>
      <c r="B44" s="7"/>
      <c r="C44" s="7" t="s">
        <v>124</v>
      </c>
      <c r="D44" s="9" t="s">
        <v>181</v>
      </c>
      <c r="E44" s="121">
        <f>_xlfn.XLOOKUP($C44,'Configurator Options'!$B$16:$B$25,'Configurator Options'!$C$16:$C$25,0)</f>
        <v>571.30999999999995</v>
      </c>
      <c r="F44" s="8"/>
      <c r="G44" s="59">
        <f>_xlfn.XLOOKUP($C44,'Configurator Options'!$B$16:$B$25,'Configurator Options'!$D$16:$D$25,0)</f>
        <v>525</v>
      </c>
      <c r="H44" s="8"/>
      <c r="I44" s="128">
        <f>_xlfn.XLOOKUP($C44,'Configurator Options'!$B$16:$B$25,'Configurator Options'!$E$16:$E$25,0)</f>
        <v>571.30999999999995</v>
      </c>
      <c r="J44" s="8"/>
      <c r="L44" s="49" t="s">
        <v>182</v>
      </c>
      <c r="M44" s="82"/>
      <c r="N44" s="7" t="s">
        <v>76</v>
      </c>
    </row>
    <row r="45" spans="1:14" ht="27.75" customHeight="1">
      <c r="A45" s="493"/>
      <c r="B45" s="7"/>
      <c r="C45" s="7" t="s">
        <v>134</v>
      </c>
      <c r="D45" s="9" t="s">
        <v>183</v>
      </c>
      <c r="E45" s="121">
        <f>_xlfn.XLOOKUP($C45,'Configurator Options'!$B$16:$B$25,'Configurator Options'!$C$16:$C$25,0)</f>
        <v>495.22</v>
      </c>
      <c r="F45" s="8"/>
      <c r="G45" s="59">
        <f>_xlfn.XLOOKUP($C45,'Configurator Options'!$B$16:$B$25,'Configurator Options'!$D$16:$D$25,0)</f>
        <v>450</v>
      </c>
      <c r="H45" s="8"/>
      <c r="I45" s="128">
        <f>_xlfn.XLOOKUP($C45,'Configurator Options'!$B$16:$B$25,'Configurator Options'!$E$16:$E$25,0)</f>
        <v>495.22</v>
      </c>
      <c r="J45" s="8"/>
      <c r="L45" s="49" t="s">
        <v>184</v>
      </c>
      <c r="M45" s="82"/>
      <c r="N45" s="7" t="s">
        <v>76</v>
      </c>
    </row>
    <row r="46" spans="1:14" ht="27.75" customHeight="1">
      <c r="A46" s="493"/>
      <c r="B46" s="7"/>
      <c r="C46" s="7" t="s">
        <v>131</v>
      </c>
      <c r="D46" s="9" t="s">
        <v>185</v>
      </c>
      <c r="E46" s="121">
        <f>_xlfn.XLOOKUP($C46,'Configurator Options'!$B$16:$B$25,'Configurator Options'!$C$16:$C$25,0)</f>
        <v>950.52</v>
      </c>
      <c r="F46" s="8"/>
      <c r="G46" s="59">
        <f>_xlfn.XLOOKUP($C46,'Configurator Options'!$B$16:$B$25,'Configurator Options'!$D$16:$D$25,0)</f>
        <v>950</v>
      </c>
      <c r="H46" s="8"/>
      <c r="I46" s="128">
        <f>_xlfn.XLOOKUP($C46,'Configurator Options'!$B$16:$B$25,'Configurator Options'!$E$16:$E$25,0)</f>
        <v>950.52</v>
      </c>
      <c r="J46" s="8"/>
      <c r="L46" s="49" t="s">
        <v>186</v>
      </c>
      <c r="M46" s="82" t="str">
        <f>IF(B42="B",N46,"")</f>
        <v/>
      </c>
      <c r="N46" s="185">
        <v>6</v>
      </c>
    </row>
    <row r="47" spans="1:14" ht="27.75" hidden="1" customHeight="1">
      <c r="A47" s="493"/>
      <c r="B47" s="7"/>
      <c r="C47" s="7"/>
      <c r="D47" s="9"/>
      <c r="E47" s="121">
        <f>_xlfn.XLOOKUP($C47,'Configurator Options'!$B$16:$B$25,'Configurator Options'!$C$16:$C$25,0)</f>
        <v>0</v>
      </c>
      <c r="F47" s="8"/>
      <c r="G47" s="59">
        <f>_xlfn.XLOOKUP($C47,'Configurator Options'!$B$16:$B$25,'Configurator Options'!$D$16:$D$25,0)</f>
        <v>0</v>
      </c>
      <c r="H47" s="8"/>
      <c r="I47" s="128">
        <f>_xlfn.XLOOKUP($C47,'Configurator Options'!$B$16:$B$25,'Configurator Options'!$E$16:$E$25,0)</f>
        <v>0</v>
      </c>
      <c r="J47" s="8"/>
      <c r="L47" s="49"/>
      <c r="M47" s="82"/>
      <c r="N47" s="185"/>
    </row>
    <row r="48" spans="1:14" ht="27.75" hidden="1" customHeight="1">
      <c r="A48" s="493"/>
      <c r="B48" s="7"/>
      <c r="C48" s="7"/>
      <c r="D48" s="9"/>
      <c r="E48" s="121">
        <f>_xlfn.XLOOKUP($C48,'Configurator Options'!$B$16:$B$25,'Configurator Options'!$C$16:$C$25,0)</f>
        <v>0</v>
      </c>
      <c r="F48" s="8"/>
      <c r="G48" s="59">
        <f>_xlfn.XLOOKUP($C48,'Configurator Options'!$B$16:$B$25,'Configurator Options'!$D$16:$D$25,0)</f>
        <v>0</v>
      </c>
      <c r="H48" s="8"/>
      <c r="I48" s="128">
        <f>_xlfn.XLOOKUP($C48,'Configurator Options'!$B$16:$B$25,'Configurator Options'!$E$16:$E$25,0)</f>
        <v>0</v>
      </c>
      <c r="J48" s="8"/>
      <c r="L48" s="49"/>
      <c r="M48" s="82"/>
      <c r="N48" s="185"/>
    </row>
    <row r="49" spans="1:14" ht="32.25" customHeight="1">
      <c r="A49" s="493" t="s">
        <v>187</v>
      </c>
      <c r="B49" s="183" t="s">
        <v>141</v>
      </c>
      <c r="C49" s="42"/>
      <c r="D49" s="5" t="s">
        <v>188</v>
      </c>
      <c r="E49" s="172"/>
      <c r="F49" s="57">
        <f>_xlfn.XLOOKUP($B$49,$C$50:$C$55,E50:E55,0)</f>
        <v>0</v>
      </c>
      <c r="G49" s="57"/>
      <c r="H49" s="57">
        <f>_xlfn.XLOOKUP($B$49,$C$50:$C$55,G50:G55,0)</f>
        <v>0</v>
      </c>
      <c r="I49" s="193"/>
      <c r="J49" s="57">
        <f>_xlfn.XLOOKUP($B$49,$C$50:$C$55,I50:I55,0)</f>
        <v>0</v>
      </c>
      <c r="K49" s="159" t="str">
        <f>_xlfn.XLOOKUP($B$49,$C$50:$C$55,L50:L55,"Select One")</f>
        <v>Select One</v>
      </c>
      <c r="N49" s="42"/>
    </row>
    <row r="50" spans="1:14" ht="25.5" customHeight="1">
      <c r="A50" s="493"/>
      <c r="B50" s="7"/>
      <c r="C50" s="7" t="s">
        <v>168</v>
      </c>
      <c r="D50" s="7" t="s">
        <v>179</v>
      </c>
      <c r="E50" s="121">
        <f>_xlfn.XLOOKUP($C50,'Configurator Options'!$B$26:$B$35,'Configurator Options'!$C$26:$C$35,0)</f>
        <v>0</v>
      </c>
      <c r="F50" s="8"/>
      <c r="G50" s="59">
        <f>_xlfn.XLOOKUP($C50,'Configurator Options'!$B$26:$B$35,'Configurator Options'!$D$26:$D$35,0)</f>
        <v>0</v>
      </c>
      <c r="H50" s="8"/>
      <c r="I50" s="128">
        <f>_xlfn.XLOOKUP($C50,'Configurator Options'!$B$26:$B$35,'Configurator Options'!$E$26:$E$35,0)</f>
        <v>0</v>
      </c>
      <c r="J50" s="8"/>
      <c r="L50" s="108" t="s">
        <v>180</v>
      </c>
      <c r="M50" s="82"/>
      <c r="N50" s="7" t="s">
        <v>76</v>
      </c>
    </row>
    <row r="51" spans="1:14" ht="25.5" customHeight="1">
      <c r="A51" s="493"/>
      <c r="B51" s="7"/>
      <c r="C51" s="7" t="s">
        <v>189</v>
      </c>
      <c r="D51" s="9" t="s">
        <v>378</v>
      </c>
      <c r="E51" s="121">
        <f>_xlfn.XLOOKUP($C51,'Configurator Options'!$B$26:$B$35,'Configurator Options'!$C$26:$C$35,0)</f>
        <v>752.18</v>
      </c>
      <c r="F51" s="8"/>
      <c r="G51" s="59">
        <f>_xlfn.XLOOKUP($C51,'Configurator Options'!$B$26:$B$35,'Configurator Options'!$D$26:$D$35,0)</f>
        <v>752</v>
      </c>
      <c r="H51" s="8"/>
      <c r="I51" s="128">
        <f>_xlfn.XLOOKUP($C51,'Configurator Options'!$B$26:$B$35,'Configurator Options'!$E$26:$E$35,0)</f>
        <v>0</v>
      </c>
      <c r="J51" s="8"/>
      <c r="L51" s="49" t="s">
        <v>191</v>
      </c>
      <c r="M51" s="82"/>
      <c r="N51" s="7" t="s">
        <v>76</v>
      </c>
    </row>
    <row r="52" spans="1:14" ht="25.5" customHeight="1">
      <c r="A52" s="493"/>
      <c r="B52" s="7"/>
      <c r="C52" s="7" t="s">
        <v>192</v>
      </c>
      <c r="D52" s="9" t="s">
        <v>379</v>
      </c>
      <c r="E52" s="121">
        <f>_xlfn.XLOOKUP($C52,'Configurator Options'!$B$26:$B$35,'Configurator Options'!$C$26:$C$35,0)</f>
        <v>1092.72</v>
      </c>
      <c r="F52" s="8"/>
      <c r="G52" s="59">
        <f>_xlfn.XLOOKUP($C52,'Configurator Options'!$B$26:$B$35,'Configurator Options'!$D$26:$D$35,0)</f>
        <v>1093</v>
      </c>
      <c r="H52" s="8"/>
      <c r="I52" s="128">
        <f>_xlfn.XLOOKUP($C52,'Configurator Options'!$B$26:$B$35,'Configurator Options'!$E$26:$E$35,0)</f>
        <v>0</v>
      </c>
      <c r="J52" s="8"/>
      <c r="L52" s="49" t="s">
        <v>194</v>
      </c>
      <c r="M52" s="82"/>
      <c r="N52" s="7" t="s">
        <v>76</v>
      </c>
    </row>
    <row r="53" spans="1:14" ht="25.5" customHeight="1">
      <c r="A53" s="493"/>
      <c r="B53" s="7"/>
      <c r="C53" s="7" t="s">
        <v>124</v>
      </c>
      <c r="D53" s="9" t="s">
        <v>380</v>
      </c>
      <c r="E53" s="121">
        <f>_xlfn.XLOOKUP($C53,'Configurator Options'!$B$26:$B$35,'Configurator Options'!$C$26:$C$35,0)</f>
        <v>1496.88</v>
      </c>
      <c r="F53" s="8"/>
      <c r="G53" s="59">
        <f>_xlfn.XLOOKUP($C53,'Configurator Options'!$B$26:$B$35,'Configurator Options'!$D$26:$D$35,0)</f>
        <v>1497</v>
      </c>
      <c r="H53" s="8"/>
      <c r="I53" s="128">
        <f>_xlfn.XLOOKUP($C53,'Configurator Options'!$B$26:$B$35,'Configurator Options'!$E$26:$E$35,0)</f>
        <v>0</v>
      </c>
      <c r="J53" s="8"/>
      <c r="L53" s="49" t="s">
        <v>196</v>
      </c>
      <c r="M53" s="82"/>
      <c r="N53" s="7" t="s">
        <v>76</v>
      </c>
    </row>
    <row r="54" spans="1:14" ht="25.5" customHeight="1">
      <c r="A54" s="493"/>
      <c r="B54" s="7"/>
      <c r="C54" s="7" t="s">
        <v>197</v>
      </c>
      <c r="D54" s="7" t="s">
        <v>381</v>
      </c>
      <c r="E54" s="121">
        <f>_xlfn.XLOOKUP($C54,'Configurator Options'!$B$26:$B$35,'Configurator Options'!$C$26:$C$35,0)</f>
        <v>301.87</v>
      </c>
      <c r="F54" s="8"/>
      <c r="G54" s="59">
        <f>_xlfn.XLOOKUP($C54,'Configurator Options'!$B$26:$B$35,'Configurator Options'!$D$26:$D$35,0)</f>
        <v>302</v>
      </c>
      <c r="H54" s="8"/>
      <c r="I54" s="128">
        <f>_xlfn.XLOOKUP($C54,'Configurator Options'!$B$26:$B$35,'Configurator Options'!$E$26:$E$35,0)</f>
        <v>0</v>
      </c>
      <c r="J54" s="8"/>
      <c r="L54" s="49" t="s">
        <v>199</v>
      </c>
      <c r="M54" s="82"/>
      <c r="N54" s="7" t="s">
        <v>76</v>
      </c>
    </row>
    <row r="55" spans="1:14" ht="25.5" hidden="1" customHeight="1">
      <c r="A55" s="493"/>
      <c r="B55" s="7"/>
      <c r="C55" s="7"/>
      <c r="D55" s="7"/>
      <c r="E55" s="121">
        <f>_xlfn.XLOOKUP($C55,'Configurator Options'!$B$26:$B$35,'Configurator Options'!$C$26:$C$35,0)</f>
        <v>0</v>
      </c>
      <c r="F55" s="8"/>
      <c r="G55" s="59">
        <f>_xlfn.XLOOKUP($C55,'Configurator Options'!$B$26:$B$35,'Configurator Options'!$D$26:$D$35,0)</f>
        <v>0</v>
      </c>
      <c r="H55" s="8"/>
      <c r="I55" s="128">
        <f>_xlfn.XLOOKUP($C55,'Configurator Options'!$B$26:$B$35,'Configurator Options'!$E$26:$E$35,0)</f>
        <v>0</v>
      </c>
      <c r="J55" s="8"/>
      <c r="L55" s="49"/>
      <c r="M55" s="82"/>
      <c r="N55" s="7"/>
    </row>
    <row r="56" spans="1:14" ht="38.25" customHeight="1">
      <c r="A56" s="493" t="s">
        <v>200</v>
      </c>
      <c r="B56" s="183" t="s">
        <v>141</v>
      </c>
      <c r="C56" s="42"/>
      <c r="D56" s="5" t="s">
        <v>201</v>
      </c>
      <c r="E56" s="172"/>
      <c r="F56" s="57">
        <f>_xlfn.XLOOKUP($B$56,$C$57:$C$62,E57:E62,0)</f>
        <v>0</v>
      </c>
      <c r="G56" s="57"/>
      <c r="H56" s="57">
        <f>_xlfn.XLOOKUP($B$56,$C$57:$C$62,G57:G62,0)</f>
        <v>0</v>
      </c>
      <c r="I56" s="193"/>
      <c r="J56" s="57">
        <f>_xlfn.XLOOKUP($B$56,$C$57:$C$62,I57:I62,0)</f>
        <v>0</v>
      </c>
      <c r="K56" s="159" t="str">
        <f>_xlfn.XLOOKUP($B$56,$C$57:$C$62,L57:L62,"Select One")</f>
        <v>Select One</v>
      </c>
      <c r="N56" s="42"/>
    </row>
    <row r="57" spans="1:14" ht="26.25" customHeight="1">
      <c r="A57" s="493"/>
      <c r="B57" s="7"/>
      <c r="C57" s="7" t="s">
        <v>168</v>
      </c>
      <c r="D57" s="7" t="s">
        <v>179</v>
      </c>
      <c r="E57" s="121">
        <f>_xlfn.XLOOKUP($C57,'Configurator Options'!$B$38:$B$47,'Configurator Options'!$C$38:$C$47,0)</f>
        <v>0</v>
      </c>
      <c r="F57" s="8"/>
      <c r="G57" s="59">
        <f>_xlfn.XLOOKUP($C57,'Configurator Options'!$B$38:$B$47,'Configurator Options'!$D$38:$D$47,0)</f>
        <v>0</v>
      </c>
      <c r="H57" s="8"/>
      <c r="I57" s="128" t="str">
        <f>_xlfn.XLOOKUP($C57,'Configurator Options'!$B$38:$B$47,'Configurator Options'!$E$38:$E$47,0)</f>
        <v>$</v>
      </c>
      <c r="J57" s="8"/>
      <c r="L57" s="49" t="s">
        <v>338</v>
      </c>
      <c r="M57" s="82"/>
      <c r="N57" s="7" t="s">
        <v>76</v>
      </c>
    </row>
    <row r="58" spans="1:14" ht="26.25" customHeight="1">
      <c r="A58" s="493"/>
      <c r="B58" s="7"/>
      <c r="C58" s="7" t="s">
        <v>192</v>
      </c>
      <c r="D58" s="9" t="s">
        <v>339</v>
      </c>
      <c r="E58" s="121">
        <f>_xlfn.XLOOKUP($C58,'Configurator Options'!$B$38:$B$47,'Configurator Options'!$C$38:$C$47,0)</f>
        <v>263.2</v>
      </c>
      <c r="F58" s="8"/>
      <c r="G58" s="59">
        <f>_xlfn.XLOOKUP($C58,'Configurator Options'!$B$38:$B$47,'Configurator Options'!$D$38:$D$47,0)</f>
        <v>263</v>
      </c>
      <c r="H58" s="8"/>
      <c r="I58" s="128">
        <f>_xlfn.XLOOKUP($C58,'Configurator Options'!$B$38:$B$47,'Configurator Options'!$E$38:$E$47,0)</f>
        <v>0</v>
      </c>
      <c r="J58" s="8"/>
      <c r="L58" s="49" t="s">
        <v>340</v>
      </c>
      <c r="M58" s="82"/>
      <c r="N58" s="7" t="s">
        <v>76</v>
      </c>
    </row>
    <row r="59" spans="1:14" ht="26.25" customHeight="1">
      <c r="A59" s="493"/>
      <c r="B59" s="7"/>
      <c r="C59" s="7" t="s">
        <v>204</v>
      </c>
      <c r="D59" s="9" t="s">
        <v>341</v>
      </c>
      <c r="E59" s="121">
        <f>_xlfn.XLOOKUP($C59,'Configurator Options'!$B$38:$B$47,'Configurator Options'!$C$38:$C$47,0)</f>
        <v>289.39999999999998</v>
      </c>
      <c r="F59" s="8"/>
      <c r="G59" s="59">
        <f>_xlfn.XLOOKUP($C59,'Configurator Options'!$B$38:$B$47,'Configurator Options'!$D$38:$D$47,0)</f>
        <v>289</v>
      </c>
      <c r="H59" s="8"/>
      <c r="I59" s="128">
        <f>_xlfn.XLOOKUP($C59,'Configurator Options'!$B$38:$B$47,'Configurator Options'!$E$38:$E$47,0)</f>
        <v>0</v>
      </c>
      <c r="J59" s="8"/>
      <c r="L59" s="49" t="s">
        <v>342</v>
      </c>
      <c r="M59" s="82"/>
      <c r="N59" s="7"/>
    </row>
    <row r="60" spans="1:14" ht="26.25" hidden="1" customHeight="1">
      <c r="A60" s="493"/>
      <c r="B60" s="7"/>
      <c r="C60" s="7"/>
      <c r="D60" s="9"/>
      <c r="E60" s="121">
        <f>_xlfn.XLOOKUP($C60,'Configurator Options'!$B$38:$B$47,'Configurator Options'!$C$38:$C$47,0)</f>
        <v>0</v>
      </c>
      <c r="F60" s="8"/>
      <c r="G60" s="59">
        <f>_xlfn.XLOOKUP($C60,'Configurator Options'!$B$38:$B$47,'Configurator Options'!$D$38:$D$47,0)</f>
        <v>0</v>
      </c>
      <c r="H60" s="8"/>
      <c r="I60" s="128">
        <f>_xlfn.XLOOKUP($C60,'Configurator Options'!$B$38:$B$47,'Configurator Options'!$E$38:$E$47,0)</f>
        <v>0</v>
      </c>
      <c r="J60" s="8"/>
      <c r="L60" s="49"/>
      <c r="M60" s="82"/>
      <c r="N60" s="7"/>
    </row>
    <row r="61" spans="1:14" ht="26.25" hidden="1" customHeight="1">
      <c r="A61" s="493"/>
      <c r="B61" s="7"/>
      <c r="C61" s="7"/>
      <c r="D61" s="9"/>
      <c r="E61" s="121">
        <f>_xlfn.XLOOKUP($C61,'Configurator Options'!$B$38:$B$47,'Configurator Options'!$C$38:$C$47,0)</f>
        <v>0</v>
      </c>
      <c r="F61" s="8"/>
      <c r="G61" s="59">
        <f>_xlfn.XLOOKUP($C61,'Configurator Options'!$B$38:$B$47,'Configurator Options'!$D$38:$D$47,0)</f>
        <v>0</v>
      </c>
      <c r="H61" s="8"/>
      <c r="I61" s="128">
        <f>_xlfn.XLOOKUP($C61,'Configurator Options'!$B$38:$B$47,'Configurator Options'!$E$38:$E$47,0)</f>
        <v>0</v>
      </c>
      <c r="J61" s="8"/>
      <c r="L61" s="49"/>
      <c r="M61" s="82"/>
      <c r="N61" s="7"/>
    </row>
    <row r="62" spans="1:14" ht="26.25" hidden="1" customHeight="1">
      <c r="A62" s="493"/>
      <c r="B62" s="7"/>
      <c r="C62" s="7"/>
      <c r="D62" s="9"/>
      <c r="E62" s="121">
        <f>_xlfn.XLOOKUP($C62,'Configurator Options'!$B$38:$B$47,'Configurator Options'!$C$38:$C$47,0)</f>
        <v>0</v>
      </c>
      <c r="F62" s="8"/>
      <c r="G62" s="59">
        <f>_xlfn.XLOOKUP($C62,'Configurator Options'!$B$38:$B$47,'Configurator Options'!$D$38:$D$47,0)</f>
        <v>0</v>
      </c>
      <c r="H62" s="8"/>
      <c r="I62" s="128">
        <f>_xlfn.XLOOKUP($C62,'Configurator Options'!$B$38:$B$47,'Configurator Options'!$E$38:$E$47,0)</f>
        <v>0</v>
      </c>
      <c r="J62" s="8"/>
      <c r="L62" s="49"/>
      <c r="M62" s="82"/>
      <c r="N62" s="7"/>
    </row>
    <row r="63" spans="1:14" ht="34.5" customHeight="1">
      <c r="A63" s="493" t="s">
        <v>207</v>
      </c>
      <c r="B63" s="183" t="s">
        <v>141</v>
      </c>
      <c r="C63" s="42"/>
      <c r="D63" s="5" t="s">
        <v>208</v>
      </c>
      <c r="E63" s="172"/>
      <c r="F63" s="57">
        <f>_xlfn.XLOOKUP($B$63,$C$64:$C$69,E64:E69,0)</f>
        <v>0</v>
      </c>
      <c r="G63" s="57"/>
      <c r="H63" s="57">
        <f>_xlfn.XLOOKUP($B$63,$C$64:$C$69,G64:G69,0)</f>
        <v>0</v>
      </c>
      <c r="I63" s="193"/>
      <c r="J63" s="57">
        <f>_xlfn.XLOOKUP($B$63,$C$64:$C$69,I64:I69,0)</f>
        <v>0</v>
      </c>
      <c r="K63" s="159" t="str">
        <f>_xlfn.XLOOKUP($B$63,$C$64:$C$69,L64:L69,"Select One")</f>
        <v>Select One</v>
      </c>
      <c r="N63" s="42"/>
    </row>
    <row r="64" spans="1:14" ht="20" customHeight="1">
      <c r="A64" s="493"/>
      <c r="B64" s="194"/>
      <c r="C64" s="7" t="s">
        <v>168</v>
      </c>
      <c r="D64" s="9" t="s">
        <v>179</v>
      </c>
      <c r="E64" s="121">
        <f>_xlfn.XLOOKUP($C64,'Configurator Options'!$B$48:$B$57,'Configurator Options'!$C$48:$C$57,0)</f>
        <v>0</v>
      </c>
      <c r="F64" s="8"/>
      <c r="G64" s="59">
        <f>_xlfn.XLOOKUP($C64,'Configurator Options'!$B$48:$B$57,'Configurator Options'!$D$48:$D$57,0)</f>
        <v>0</v>
      </c>
      <c r="H64" s="8"/>
      <c r="I64" s="128">
        <f>_xlfn.XLOOKUP($C64,'Configurator Options'!$B$48:$B$57,'Configurator Options'!$E$48:$E$57,0)</f>
        <v>0</v>
      </c>
      <c r="J64" s="8"/>
      <c r="L64" s="110" t="s">
        <v>180</v>
      </c>
      <c r="N64" s="7" t="s">
        <v>76</v>
      </c>
    </row>
    <row r="65" spans="1:14" ht="21" customHeight="1">
      <c r="A65" s="493"/>
      <c r="B65" s="194"/>
      <c r="C65" s="7" t="s">
        <v>128</v>
      </c>
      <c r="D65" s="9" t="str">
        <f>IF(B19="A","SELECT - 24VDC (PMP-24) with barbed fittings- Use for 24VDC input ", "DO NOT SELECT - 24VDC (PMP-24) with barbed fittings- Use for 24VDC input")</f>
        <v>DO NOT SELECT - 24VDC (PMP-24) with barbed fittings- Use for 24VDC input</v>
      </c>
      <c r="E65" s="121">
        <f>_xlfn.XLOOKUP($C65,'Configurator Options'!$B$48:$B$57,'Configurator Options'!$C$48:$C$57,0)</f>
        <v>642.41</v>
      </c>
      <c r="F65" s="8"/>
      <c r="G65" s="59">
        <f>_xlfn.XLOOKUP($C65,'Configurator Options'!$B$48:$B$57,'Configurator Options'!$D$48:$D$57,0)</f>
        <v>600</v>
      </c>
      <c r="H65" s="8"/>
      <c r="I65" s="128">
        <f>_xlfn.XLOOKUP($C65,'Configurator Options'!$B$48:$B$57,'Configurator Options'!$E$48:$E$57,0)</f>
        <v>0</v>
      </c>
      <c r="J65" s="8"/>
      <c r="L65" s="10" t="s">
        <v>362</v>
      </c>
      <c r="N65" s="7" t="s">
        <v>76</v>
      </c>
    </row>
    <row r="66" spans="1:14" ht="21" customHeight="1">
      <c r="A66" s="493"/>
      <c r="B66" s="194"/>
      <c r="C66" s="7" t="s">
        <v>134</v>
      </c>
      <c r="D66" s="9" t="str">
        <f>IF(B19="C","SELECT - 115VAC (PMP-115) with barbed fittings- Use for 115VAC input", "DO NOT SELECT - 115VAC (PMP-115) with barbed fittings- Use for 115VAC input")</f>
        <v>DO NOT SELECT - 115VAC (PMP-115) with barbed fittings- Use for 115VAC input</v>
      </c>
      <c r="E66" s="121">
        <f>_xlfn.XLOOKUP($C66,'Configurator Options'!$B$48:$B$57,'Configurator Options'!$C$48:$C$57,0)</f>
        <v>642.41</v>
      </c>
      <c r="F66" s="8"/>
      <c r="G66" s="59">
        <f>_xlfn.XLOOKUP($C66,'Configurator Options'!$B$48:$B$57,'Configurator Options'!$D$48:$D$57,0)</f>
        <v>600</v>
      </c>
      <c r="H66" s="8"/>
      <c r="I66" s="128">
        <f>_xlfn.XLOOKUP($C66,'Configurator Options'!$B$48:$B$57,'Configurator Options'!$E$48:$E$57,0)</f>
        <v>0</v>
      </c>
      <c r="J66" s="8"/>
      <c r="L66" s="10" t="s">
        <v>363</v>
      </c>
      <c r="N66" s="7" t="s">
        <v>76</v>
      </c>
    </row>
    <row r="67" spans="1:14" ht="21" customHeight="1">
      <c r="A67" s="493"/>
      <c r="B67" s="194"/>
      <c r="C67" s="7" t="s">
        <v>137</v>
      </c>
      <c r="D67" s="9" t="str">
        <f>IF(B19="D","SELECT -  230VAC (PMP-230) with barbed fittings- Use for 230VAC input", "DO NOT SELECT - 230VAC (PMP-230) with barbed fittings- Use for 230VAC input")</f>
        <v>DO NOT SELECT - 230VAC (PMP-230) with barbed fittings- Use for 230VAC input</v>
      </c>
      <c r="E67" s="121">
        <f>_xlfn.XLOOKUP($C67,'Configurator Options'!$B$48:$B$57,'Configurator Options'!$C$48:$C$57,0)</f>
        <v>642.41</v>
      </c>
      <c r="F67" s="8"/>
      <c r="G67" s="59">
        <f>_xlfn.XLOOKUP($C67,'Configurator Options'!$B$48:$B$57,'Configurator Options'!$D$48:$D$57,0)</f>
        <v>600</v>
      </c>
      <c r="H67" s="8"/>
      <c r="I67" s="128">
        <f>_xlfn.XLOOKUP($C67,'Configurator Options'!$B$48:$B$57,'Configurator Options'!$E$48:$E$57,0)</f>
        <v>0</v>
      </c>
      <c r="J67" s="8"/>
      <c r="L67" s="10" t="s">
        <v>364</v>
      </c>
      <c r="N67" s="7" t="s">
        <v>76</v>
      </c>
    </row>
    <row r="68" spans="1:14" ht="22.5" customHeight="1">
      <c r="A68" s="493"/>
      <c r="B68" s="194"/>
      <c r="C68" s="7"/>
      <c r="D68" s="173" t="s">
        <v>210</v>
      </c>
      <c r="E68" s="8">
        <f>_xlfn.XLOOKUP($C68,'Configurator Options'!$B$48:$B$57,'Configurator Options'!$C$48:$C$57,0)</f>
        <v>0</v>
      </c>
      <c r="F68" s="8"/>
      <c r="G68" s="59">
        <f>_xlfn.XLOOKUP($C68,'Configurator Options'!$B$48:$B$57,'Configurator Options'!$D$48:$D$57,0)</f>
        <v>0</v>
      </c>
      <c r="H68" s="8"/>
      <c r="I68" s="128">
        <f>_xlfn.XLOOKUP($C68,'Configurator Options'!$B$48:$B$57,'Configurator Options'!$E$48:$E$57,0)</f>
        <v>0</v>
      </c>
      <c r="J68" s="8"/>
      <c r="N68" s="7"/>
    </row>
    <row r="69" spans="1:14" ht="22.5" hidden="1" customHeight="1">
      <c r="A69" s="493"/>
      <c r="B69" s="194"/>
      <c r="C69" s="7"/>
      <c r="D69" s="173"/>
      <c r="E69" s="8">
        <f>_xlfn.XLOOKUP($C69,'Configurator Options'!$B$48:$B$57,'Configurator Options'!$C$48:$C$57,0)</f>
        <v>0</v>
      </c>
      <c r="F69" s="8"/>
      <c r="G69" s="59">
        <f>_xlfn.XLOOKUP($C69,'Configurator Options'!$B$48:$B$57,'Configurator Options'!$D$48:$D$57,0)</f>
        <v>0</v>
      </c>
      <c r="H69" s="8"/>
      <c r="I69" s="128">
        <f>_xlfn.XLOOKUP($C69,'Configurator Options'!$B$48:$B$57,'Configurator Options'!$E$48:$E$57,0)</f>
        <v>0</v>
      </c>
      <c r="J69" s="8"/>
      <c r="N69" s="7"/>
    </row>
    <row r="70" spans="1:14" ht="25.5" hidden="1" customHeight="1">
      <c r="A70" s="493" t="s">
        <v>212</v>
      </c>
      <c r="B70" s="183" t="s">
        <v>168</v>
      </c>
      <c r="C70" s="42"/>
      <c r="D70" s="42" t="s">
        <v>213</v>
      </c>
      <c r="E70" s="57"/>
      <c r="F70" s="57">
        <f>_xlfn.XLOOKUP($B$70,$C$71:$C$76,E71:E76,0)</f>
        <v>0</v>
      </c>
      <c r="G70" s="57"/>
      <c r="H70" s="57">
        <f>_xlfn.XLOOKUP($B$70,$C$71:$C$76,G71:G76,0)</f>
        <v>0</v>
      </c>
      <c r="I70" s="193"/>
      <c r="J70" s="57">
        <f>_xlfn.XLOOKUP($B$70,$C$71:$C$76,I71:I76,0)</f>
        <v>0</v>
      </c>
      <c r="K70" s="159" t="str">
        <f>_xlfn.XLOOKUP($B$70,$C$71:$C$76,L71:L76,"Select One")</f>
        <v/>
      </c>
      <c r="N70" s="42"/>
    </row>
    <row r="71" spans="1:14" ht="25.5" hidden="1" customHeight="1">
      <c r="A71" s="493"/>
      <c r="B71" s="7"/>
      <c r="C71" s="7" t="s">
        <v>168</v>
      </c>
      <c r="D71" s="7" t="s">
        <v>179</v>
      </c>
      <c r="E71" s="8">
        <f>_xlfn.XLOOKUP($C71,'Configurator Options'!$B$58:$B$67,'Configurator Options'!$C$58:$C$67,0)</f>
        <v>0</v>
      </c>
      <c r="F71" s="8"/>
      <c r="G71" s="59">
        <f>_xlfn.XLOOKUP($C71,'Configurator Options'!$B$58:$B$67,'Configurator Options'!$D$58:$D$67,0)</f>
        <v>0</v>
      </c>
      <c r="H71" s="8"/>
      <c r="I71" s="128">
        <f>_xlfn.XLOOKUP($C71,'Configurator Options'!$B$58:$B$67,'Configurator Options'!$E$58:$E$67,0)</f>
        <v>0</v>
      </c>
      <c r="J71" s="8"/>
      <c r="L71" s="110" t="s">
        <v>180</v>
      </c>
      <c r="N71" s="7" t="s">
        <v>76</v>
      </c>
    </row>
    <row r="72" spans="1:14" ht="20" hidden="1" customHeight="1">
      <c r="A72" s="493"/>
      <c r="B72" s="7"/>
      <c r="C72" s="7"/>
      <c r="D72" s="7"/>
      <c r="E72" s="8">
        <f>_xlfn.XLOOKUP($C72,'Configurator Options'!$B$58:$B$67,'Configurator Options'!$C$58:$C$67,0)</f>
        <v>0</v>
      </c>
      <c r="F72" s="8"/>
      <c r="G72" s="59">
        <f>_xlfn.XLOOKUP($C72,'Configurator Options'!$B$58:$B$67,'Configurator Options'!$D$58:$D$67,0)</f>
        <v>0</v>
      </c>
      <c r="H72" s="8"/>
      <c r="I72" s="128">
        <f>_xlfn.XLOOKUP($C72,'Configurator Options'!$B$58:$B$67,'Configurator Options'!$E$58:$E$67,0)</f>
        <v>0</v>
      </c>
      <c r="J72" s="8"/>
      <c r="N72" s="7"/>
    </row>
    <row r="73" spans="1:14" ht="20" hidden="1" customHeight="1">
      <c r="A73" s="493"/>
      <c r="B73" s="7"/>
      <c r="C73" s="7"/>
      <c r="D73" s="7"/>
      <c r="E73" s="8">
        <f>_xlfn.XLOOKUP($C73,'Configurator Options'!$B$58:$B$67,'Configurator Options'!$C$58:$C$67,0)</f>
        <v>0</v>
      </c>
      <c r="F73" s="8"/>
      <c r="G73" s="59">
        <f>_xlfn.XLOOKUP($C73,'Configurator Options'!$B$58:$B$67,'Configurator Options'!$D$58:$D$67,0)</f>
        <v>0</v>
      </c>
      <c r="H73" s="8"/>
      <c r="I73" s="128">
        <f>_xlfn.XLOOKUP($C73,'Configurator Options'!$B$58:$B$67,'Configurator Options'!$E$58:$E$67,0)</f>
        <v>0</v>
      </c>
      <c r="J73" s="8"/>
      <c r="N73" s="7"/>
    </row>
    <row r="74" spans="1:14" ht="20" hidden="1" customHeight="1">
      <c r="A74" s="493"/>
      <c r="B74" s="7"/>
      <c r="C74" s="7"/>
      <c r="D74" s="7"/>
      <c r="E74" s="8">
        <f>_xlfn.XLOOKUP($C74,'Configurator Options'!$B$58:$B$67,'Configurator Options'!$C$58:$C$67,0)</f>
        <v>0</v>
      </c>
      <c r="F74" s="8"/>
      <c r="G74" s="59">
        <f>_xlfn.XLOOKUP($C74,'Configurator Options'!$B$58:$B$67,'Configurator Options'!$D$58:$D$67,0)</f>
        <v>0</v>
      </c>
      <c r="H74" s="8"/>
      <c r="I74" s="128">
        <f>_xlfn.XLOOKUP($C74,'Configurator Options'!$B$58:$B$67,'Configurator Options'!$E$58:$E$67,0)</f>
        <v>0</v>
      </c>
      <c r="J74" s="8"/>
      <c r="N74" s="7"/>
    </row>
    <row r="75" spans="1:14" ht="20" hidden="1" customHeight="1">
      <c r="A75" s="493"/>
      <c r="B75" s="7"/>
      <c r="C75" s="7"/>
      <c r="D75" s="7"/>
      <c r="E75" s="8">
        <f>_xlfn.XLOOKUP($C75,'Configurator Options'!$B$58:$B$67,'Configurator Options'!$C$58:$C$67,0)</f>
        <v>0</v>
      </c>
      <c r="F75" s="8"/>
      <c r="G75" s="59">
        <f>_xlfn.XLOOKUP($C75,'Configurator Options'!$B$58:$B$67,'Configurator Options'!$D$58:$D$67,0)</f>
        <v>0</v>
      </c>
      <c r="H75" s="8"/>
      <c r="I75" s="128">
        <f>_xlfn.XLOOKUP($C75,'Configurator Options'!$B$58:$B$67,'Configurator Options'!$E$58:$E$67,0)</f>
        <v>0</v>
      </c>
      <c r="J75" s="8"/>
      <c r="N75" s="7"/>
    </row>
    <row r="76" spans="1:14" ht="20" hidden="1" customHeight="1">
      <c r="A76" s="493"/>
      <c r="B76" s="7"/>
      <c r="C76" s="7"/>
      <c r="D76" s="7"/>
      <c r="E76" s="8">
        <f>_xlfn.XLOOKUP($C76,'Configurator Options'!$B$58:$B$67,'Configurator Options'!$C$58:$C$67,0)</f>
        <v>0</v>
      </c>
      <c r="F76" s="8"/>
      <c r="G76" s="59">
        <f>_xlfn.XLOOKUP($C76,'Configurator Options'!$B$58:$B$67,'Configurator Options'!$D$58:$D$67,0)</f>
        <v>0</v>
      </c>
      <c r="H76" s="8"/>
      <c r="I76" s="128">
        <f>_xlfn.XLOOKUP($C76,'Configurator Options'!$B$58:$B$67,'Configurator Options'!$E$58:$E$67,0)</f>
        <v>0</v>
      </c>
      <c r="J76" s="8"/>
      <c r="N76" s="7"/>
    </row>
    <row r="77" spans="1:14" ht="20" customHeight="1">
      <c r="A77" s="493" t="s">
        <v>214</v>
      </c>
      <c r="B77" s="183" t="s">
        <v>168</v>
      </c>
      <c r="C77" s="42"/>
      <c r="D77" s="42" t="s">
        <v>214</v>
      </c>
      <c r="E77" s="57"/>
      <c r="F77" s="57">
        <f>_xlfn.XLOOKUP($B$77,$C$78:$C$81,E78:E81,0)</f>
        <v>0</v>
      </c>
      <c r="G77" s="57"/>
      <c r="H77" s="57">
        <f>_xlfn.XLOOKUP($B$77,$C$78:$C$81,G78:G81,0)</f>
        <v>0</v>
      </c>
      <c r="I77" s="193"/>
      <c r="J77" s="57">
        <f>_xlfn.XLOOKUP($B$77,$C$78:$C$81,I78:I81,0)</f>
        <v>0</v>
      </c>
      <c r="K77" s="159" t="str">
        <f>_xlfn.XLOOKUP($B$77,$C$78:$C$81,L78:L81,"Select One")</f>
        <v xml:space="preserve">Equipped with our standard percent electrochemical sensor (CAT-2SEN). </v>
      </c>
      <c r="N77" s="42"/>
    </row>
    <row r="78" spans="1:14" ht="20" customHeight="1">
      <c r="A78" s="493"/>
      <c r="B78" s="7"/>
      <c r="C78" s="7" t="s">
        <v>168</v>
      </c>
      <c r="D78" s="7" t="s">
        <v>215</v>
      </c>
      <c r="E78" s="8">
        <f>_xlfn.XLOOKUP($C78,'Configurator Options'!$B$68:$B$72,'Configurator Options'!$C$68:$C$72,0)</f>
        <v>0</v>
      </c>
      <c r="F78" s="8"/>
      <c r="G78" s="59">
        <f>_xlfn.XLOOKUP($C78,'Configurator Options'!$B$68:$B$72,'Configurator Options'!$D$68:$D$72,0)</f>
        <v>0</v>
      </c>
      <c r="H78" s="8"/>
      <c r="I78" s="128">
        <f>_xlfn.XLOOKUP($C78,'Configurator Options'!$B$68:$B$72,'Configurator Options'!$E$68:$E$72,0)</f>
        <v>0</v>
      </c>
      <c r="J78" s="8"/>
      <c r="K78" s="52"/>
      <c r="L78" s="53" t="s">
        <v>216</v>
      </c>
      <c r="M78" s="83"/>
      <c r="N78" s="7" t="s">
        <v>76</v>
      </c>
    </row>
    <row r="79" spans="1:14" ht="20" hidden="1" customHeight="1">
      <c r="A79" s="493"/>
      <c r="B79" s="7"/>
      <c r="C79" s="7"/>
      <c r="D79" s="7"/>
      <c r="E79" s="8">
        <f>_xlfn.XLOOKUP($C79,'Configurator Options'!$B$68:$B$72,'Configurator Options'!$C$68:$C$72,0)</f>
        <v>0</v>
      </c>
      <c r="F79" s="8"/>
      <c r="G79" s="59">
        <f>_xlfn.XLOOKUP($C79,'Configurator Options'!$B$68:$B$72,'Configurator Options'!$D$68:$D$72,0)</f>
        <v>0</v>
      </c>
      <c r="H79" s="8"/>
      <c r="I79" s="128">
        <f>_xlfn.XLOOKUP($C79,'Configurator Options'!$B$68:$B$72,'Configurator Options'!$E$68:$E$72,0)</f>
        <v>0</v>
      </c>
      <c r="J79" s="8"/>
      <c r="K79" s="52"/>
      <c r="L79" s="53"/>
      <c r="M79" s="83"/>
      <c r="N79" s="7"/>
    </row>
    <row r="80" spans="1:14" ht="20" hidden="1" customHeight="1">
      <c r="A80" s="493"/>
      <c r="B80" s="7"/>
      <c r="C80" s="7"/>
      <c r="D80" s="7"/>
      <c r="E80" s="8">
        <f>_xlfn.XLOOKUP($C80,'Configurator Options'!$B$68:$B$72,'Configurator Options'!$C$68:$C$72,0)</f>
        <v>0</v>
      </c>
      <c r="F80" s="8"/>
      <c r="G80" s="59">
        <f>_xlfn.XLOOKUP($C80,'Configurator Options'!$B$68:$B$72,'Configurator Options'!$D$68:$D$72,0)</f>
        <v>0</v>
      </c>
      <c r="H80" s="8"/>
      <c r="I80" s="128">
        <f>_xlfn.XLOOKUP($C80,'Configurator Options'!$B$68:$B$72,'Configurator Options'!$E$68:$E$72,0)</f>
        <v>0</v>
      </c>
      <c r="J80" s="8"/>
      <c r="K80" s="52"/>
      <c r="L80" s="53"/>
      <c r="M80" s="83"/>
      <c r="N80" s="7"/>
    </row>
    <row r="81" spans="1:14" ht="20" hidden="1" customHeight="1">
      <c r="A81" s="493"/>
      <c r="B81" s="7"/>
      <c r="C81" s="7"/>
      <c r="D81" s="7"/>
      <c r="E81" s="8">
        <f>_xlfn.XLOOKUP($C81,'Configurator Options'!$B$68:$B$72,'Configurator Options'!$C$68:$C$72,0)</f>
        <v>0</v>
      </c>
      <c r="F81" s="8"/>
      <c r="G81" s="59">
        <f>_xlfn.XLOOKUP($C81,'Configurator Options'!$B$68:$B$72,'Configurator Options'!$D$68:$D$72,0)</f>
        <v>0</v>
      </c>
      <c r="H81" s="8"/>
      <c r="I81" s="128">
        <f>_xlfn.XLOOKUP($C81,'Configurator Options'!$B$68:$B$72,'Configurator Options'!$E$68:$E$72,0)</f>
        <v>0</v>
      </c>
      <c r="J81" s="8"/>
      <c r="N81" s="7"/>
    </row>
    <row r="82" spans="1:14" ht="20" hidden="1" customHeight="1">
      <c r="A82" s="493" t="s">
        <v>217</v>
      </c>
      <c r="B82" s="182" t="s">
        <v>218</v>
      </c>
      <c r="C82" s="42"/>
      <c r="D82" s="42" t="s">
        <v>217</v>
      </c>
      <c r="E82" s="57"/>
      <c r="F82" s="57">
        <f>_xlfn.XLOOKUP($B$82,$C$83:$C$90,E83:E90,0)</f>
        <v>0</v>
      </c>
      <c r="G82" s="57"/>
      <c r="H82" s="57">
        <f>_xlfn.XLOOKUP($B$82,$C$83:$C$90,G83:G90,0)</f>
        <v>0</v>
      </c>
      <c r="I82" s="193"/>
      <c r="J82" s="57">
        <f>_xlfn.XLOOKUP($B$82,$C$83:$C$90,I83:I90,0)</f>
        <v>0</v>
      </c>
      <c r="K82" s="159" t="str">
        <f>_xlfn.XLOOKUP($B$82,$C$83:$C$90,L83:L90,"Select One")</f>
        <v/>
      </c>
      <c r="N82" s="42"/>
    </row>
    <row r="83" spans="1:14" ht="20" hidden="1" customHeight="1">
      <c r="A83" s="493"/>
      <c r="B83" s="7"/>
      <c r="C83" s="7" t="s">
        <v>218</v>
      </c>
      <c r="D83" s="7" t="s">
        <v>179</v>
      </c>
      <c r="E83" s="8">
        <f>_xlfn.XLOOKUP($C83,'Configurator Options'!$B$73:$B$108,'Configurator Options'!$C$73:$C$108,0)</f>
        <v>0</v>
      </c>
      <c r="F83" s="8"/>
      <c r="G83" s="59">
        <f>_xlfn.XLOOKUP($C83,'Configurator Options'!$B$73:$B$108,'Configurator Options'!$D$73:$D$108,0)</f>
        <v>0</v>
      </c>
      <c r="H83" s="8"/>
      <c r="I83" s="128">
        <f>_xlfn.XLOOKUP($C83,'Configurator Options'!$B$73:$B$108,'Configurator Options'!$E$73:$E$108,0)</f>
        <v>0</v>
      </c>
      <c r="J83" s="8"/>
      <c r="L83" s="110" t="s">
        <v>180</v>
      </c>
      <c r="N83" s="7" t="s">
        <v>76</v>
      </c>
    </row>
    <row r="84" spans="1:14" ht="30.75" hidden="1" customHeight="1">
      <c r="A84" s="493"/>
      <c r="B84" s="7"/>
      <c r="C84" s="7" t="s">
        <v>223</v>
      </c>
      <c r="D84" s="9" t="s">
        <v>224</v>
      </c>
      <c r="E84" s="8">
        <f>_xlfn.XLOOKUP($C84,'Configurator Options'!$B$73:$B$108,'Configurator Options'!$C$73:$C$108,0)</f>
        <v>0</v>
      </c>
      <c r="F84" s="8"/>
      <c r="G84" s="59">
        <f>_xlfn.XLOOKUP($C84,'Configurator Options'!$B$73:$B$108,'Configurator Options'!$D$73:$D$108,0)</f>
        <v>0</v>
      </c>
      <c r="H84" s="8"/>
      <c r="I84" s="128">
        <f>_xlfn.XLOOKUP($C84,'Configurator Options'!$B$73:$B$108,'Configurator Options'!$E$73:$E$108,0)</f>
        <v>0</v>
      </c>
      <c r="J84" s="8"/>
      <c r="L84" s="49" t="s">
        <v>346</v>
      </c>
      <c r="M84" s="82"/>
      <c r="N84" s="7" t="s">
        <v>76</v>
      </c>
    </row>
    <row r="85" spans="1:14" ht="20" hidden="1" customHeight="1">
      <c r="A85" s="493"/>
      <c r="B85" s="7"/>
      <c r="C85" s="7"/>
      <c r="D85" s="7"/>
      <c r="E85" s="8">
        <f>_xlfn.XLOOKUP($C85,'Configurator Options'!$B$73:$B$108,'Configurator Options'!$C$73:$C$108,0)</f>
        <v>0</v>
      </c>
      <c r="F85" s="8"/>
      <c r="G85" s="59">
        <f>_xlfn.XLOOKUP($C85,'Configurator Options'!$B$73:$B$108,'Configurator Options'!$D$73:$D$108,0)</f>
        <v>0</v>
      </c>
      <c r="H85" s="8"/>
      <c r="I85" s="128">
        <f>_xlfn.XLOOKUP($C85,'Configurator Options'!$B$73:$B$108,'Configurator Options'!$E$73:$E$108,0)</f>
        <v>0</v>
      </c>
      <c r="J85" s="8"/>
      <c r="L85" s="49"/>
      <c r="M85" s="82"/>
      <c r="N85" s="7"/>
    </row>
    <row r="86" spans="1:14" ht="20" hidden="1" customHeight="1">
      <c r="A86" s="493"/>
      <c r="B86" s="7"/>
      <c r="C86" s="7"/>
      <c r="D86" s="7"/>
      <c r="E86" s="8">
        <f>_xlfn.XLOOKUP($C86,'Configurator Options'!$B$73:$B$108,'Configurator Options'!$C$73:$C$108,0)</f>
        <v>0</v>
      </c>
      <c r="F86" s="8"/>
      <c r="G86" s="59">
        <f>_xlfn.XLOOKUP($C86,'Configurator Options'!$B$73:$B$108,'Configurator Options'!$D$73:$D$108,0)</f>
        <v>0</v>
      </c>
      <c r="H86" s="8"/>
      <c r="I86" s="128">
        <f>_xlfn.XLOOKUP($C86,'Configurator Options'!$B$73:$B$108,'Configurator Options'!$E$73:$E$108,0)</f>
        <v>0</v>
      </c>
      <c r="J86" s="8"/>
      <c r="N86" s="7"/>
    </row>
    <row r="87" spans="1:14" ht="20" hidden="1" customHeight="1">
      <c r="A87" s="493"/>
      <c r="B87" s="7"/>
      <c r="C87" s="7"/>
      <c r="D87" s="7"/>
      <c r="E87" s="8">
        <f>_xlfn.XLOOKUP($C87,'Configurator Options'!$B$73:$B$108,'Configurator Options'!$C$73:$C$108,0)</f>
        <v>0</v>
      </c>
      <c r="F87" s="8"/>
      <c r="G87" s="59">
        <f>_xlfn.XLOOKUP($C87,'Configurator Options'!$B$73:$B$108,'Configurator Options'!$D$73:$D$108,0)</f>
        <v>0</v>
      </c>
      <c r="H87" s="8"/>
      <c r="I87" s="128">
        <f>_xlfn.XLOOKUP($C87,'Configurator Options'!$B$73:$B$108,'Configurator Options'!$E$73:$E$108,0)</f>
        <v>0</v>
      </c>
      <c r="J87" s="8"/>
      <c r="N87" s="7"/>
    </row>
    <row r="88" spans="1:14" ht="20" hidden="1" customHeight="1">
      <c r="A88" s="493"/>
      <c r="B88" s="7"/>
      <c r="C88" s="7"/>
      <c r="D88" s="7"/>
      <c r="E88" s="8">
        <f>_xlfn.XLOOKUP($C88,'Configurator Options'!$B$73:$B$108,'Configurator Options'!$C$73:$C$108,0)</f>
        <v>0</v>
      </c>
      <c r="F88" s="8"/>
      <c r="G88" s="59">
        <f>_xlfn.XLOOKUP($C88,'Configurator Options'!$B$73:$B$108,'Configurator Options'!$D$73:$D$108,0)</f>
        <v>0</v>
      </c>
      <c r="H88" s="8"/>
      <c r="I88" s="128">
        <f>_xlfn.XLOOKUP($C88,'Configurator Options'!$B$73:$B$108,'Configurator Options'!$E$73:$E$108,0)</f>
        <v>0</v>
      </c>
      <c r="J88" s="8"/>
      <c r="N88" s="7"/>
    </row>
    <row r="89" spans="1:14" ht="20" hidden="1" customHeight="1">
      <c r="A89" s="493"/>
      <c r="B89" s="7"/>
      <c r="C89" s="7"/>
      <c r="D89" s="7"/>
      <c r="E89" s="8">
        <f>_xlfn.XLOOKUP($C89,'Configurator Options'!$B$73:$B$108,'Configurator Options'!$C$73:$C$108,0)</f>
        <v>0</v>
      </c>
      <c r="F89" s="8"/>
      <c r="G89" s="59">
        <f>_xlfn.XLOOKUP($C89,'Configurator Options'!$B$73:$B$108,'Configurator Options'!$D$73:$D$108,0)</f>
        <v>0</v>
      </c>
      <c r="H89" s="8"/>
      <c r="I89" s="128">
        <f>_xlfn.XLOOKUP($C89,'Configurator Options'!$B$73:$B$108,'Configurator Options'!$E$73:$E$108,0)</f>
        <v>0</v>
      </c>
      <c r="J89" s="8"/>
      <c r="N89" s="7"/>
    </row>
    <row r="90" spans="1:14" ht="20" hidden="1" customHeight="1">
      <c r="A90" s="493"/>
      <c r="B90" s="7"/>
      <c r="C90" s="7"/>
      <c r="D90" s="7"/>
      <c r="E90" s="8">
        <f>_xlfn.XLOOKUP($C90,'Configurator Options'!$B$73:$B$108,'Configurator Options'!$C$73:$C$108,0)</f>
        <v>0</v>
      </c>
      <c r="F90" s="8"/>
      <c r="G90" s="59">
        <f>_xlfn.XLOOKUP($C90,'Configurator Options'!$B$73:$B$108,'Configurator Options'!$D$73:$D$108,0)</f>
        <v>0</v>
      </c>
      <c r="H90" s="8"/>
      <c r="I90" s="128">
        <f>_xlfn.XLOOKUP($C90,'Configurator Options'!$B$73:$B$108,'Configurator Options'!$E$73:$E$108,0)</f>
        <v>0</v>
      </c>
      <c r="J90" s="8"/>
      <c r="N90" s="7"/>
    </row>
    <row r="91" spans="1:14" ht="20" customHeight="1">
      <c r="A91" s="493" t="s">
        <v>230</v>
      </c>
      <c r="B91" s="182" t="s">
        <v>168</v>
      </c>
      <c r="C91" s="42"/>
      <c r="D91" s="42" t="s">
        <v>347</v>
      </c>
      <c r="E91" s="57"/>
      <c r="F91" s="57">
        <f>_xlfn.XLOOKUP($B$91,$C$92:$C$97,E92:E97,0)</f>
        <v>0</v>
      </c>
      <c r="G91" s="57"/>
      <c r="H91" s="57">
        <f>_xlfn.XLOOKUP($B$91,$C$92:$C$97,G92:G97,0)</f>
        <v>0</v>
      </c>
      <c r="I91" s="193"/>
      <c r="J91" s="57">
        <f>_xlfn.XLOOKUP($B$91,$C$92:$C$97,I92:I97,0)</f>
        <v>0</v>
      </c>
      <c r="K91" s="159" t="str">
        <f>_xlfn.XLOOKUP($B$91,$C$92:$C$97,L92:L97,"Select One")</f>
        <v xml:space="preserve">Also includes a 4-20mADC analog output. </v>
      </c>
      <c r="N91" s="42"/>
    </row>
    <row r="92" spans="1:14" ht="20" customHeight="1">
      <c r="A92" s="493"/>
      <c r="B92" s="7"/>
      <c r="C92" s="163" t="s">
        <v>168</v>
      </c>
      <c r="D92" s="7" t="s">
        <v>319</v>
      </c>
      <c r="E92" s="8">
        <f>_xlfn.XLOOKUP($C92,'Configurator Options'!$B$109:$B$118,'Configurator Options'!$C$109:$C$118,0)</f>
        <v>0</v>
      </c>
      <c r="F92" s="8"/>
      <c r="G92" s="59">
        <f>_xlfn.XLOOKUP($C92,'Configurator Options'!$B$109:$B$118,'Configurator Options'!$D$109:$D$118,0)</f>
        <v>0</v>
      </c>
      <c r="H92" s="8"/>
      <c r="I92" s="128">
        <f>_xlfn.XLOOKUP($C92,'Configurator Options'!$B$109:$B$118,'Configurator Options'!$E$109:$E$118,0)</f>
        <v>0</v>
      </c>
      <c r="J92" s="8"/>
      <c r="L92" s="53" t="s">
        <v>348</v>
      </c>
      <c r="M92" s="83"/>
      <c r="N92" s="7" t="s">
        <v>76</v>
      </c>
    </row>
    <row r="93" spans="1:14" ht="20" hidden="1" customHeight="1">
      <c r="A93" s="493"/>
      <c r="B93" s="7"/>
      <c r="C93" s="163"/>
      <c r="D93" s="7"/>
      <c r="E93" s="8">
        <f>_xlfn.XLOOKUP($C93,'Configurator Options'!$B$109:$B$118,'Configurator Options'!$C$109:$C$118,0)</f>
        <v>0</v>
      </c>
      <c r="F93" s="8"/>
      <c r="G93" s="59">
        <f>_xlfn.XLOOKUP($C93,'Configurator Options'!$B$109:$B$118,'Configurator Options'!$D$109:$D$118,0)</f>
        <v>0</v>
      </c>
      <c r="H93" s="8"/>
      <c r="I93" s="128">
        <f>_xlfn.XLOOKUP($C93,'Configurator Options'!$B$109:$B$118,'Configurator Options'!$E$109:$E$118,0)</f>
        <v>0</v>
      </c>
      <c r="J93" s="8"/>
      <c r="L93" s="53"/>
      <c r="M93" s="83"/>
      <c r="N93" s="7"/>
    </row>
    <row r="94" spans="1:14" ht="20" hidden="1" customHeight="1">
      <c r="A94" s="493"/>
      <c r="B94" s="7"/>
      <c r="C94" s="163"/>
      <c r="D94" s="7"/>
      <c r="E94" s="8">
        <f>_xlfn.XLOOKUP($C94,'Configurator Options'!$B$109:$B$118,'Configurator Options'!$C$109:$C$118,0)</f>
        <v>0</v>
      </c>
      <c r="F94" s="8"/>
      <c r="G94" s="59">
        <f>_xlfn.XLOOKUP($C94,'Configurator Options'!$B$109:$B$118,'Configurator Options'!$D$109:$D$118,0)</f>
        <v>0</v>
      </c>
      <c r="H94" s="8"/>
      <c r="I94" s="128">
        <f>_xlfn.XLOOKUP($C94,'Configurator Options'!$B$109:$B$118,'Configurator Options'!$E$109:$E$118,0)</f>
        <v>0</v>
      </c>
      <c r="J94" s="8"/>
      <c r="L94" s="53"/>
      <c r="M94" s="83"/>
      <c r="N94" s="7"/>
    </row>
    <row r="95" spans="1:14" ht="20" hidden="1" customHeight="1">
      <c r="A95" s="493"/>
      <c r="B95" s="7"/>
      <c r="C95" s="163"/>
      <c r="D95" s="7"/>
      <c r="E95" s="8">
        <f>_xlfn.XLOOKUP($C95,'Configurator Options'!$B$109:$B$118,'Configurator Options'!$C$109:$C$118,0)</f>
        <v>0</v>
      </c>
      <c r="F95" s="8"/>
      <c r="G95" s="59">
        <f>_xlfn.XLOOKUP($C95,'Configurator Options'!$B$109:$B$118,'Configurator Options'!$D$109:$D$118,0)</f>
        <v>0</v>
      </c>
      <c r="H95" s="8"/>
      <c r="I95" s="128">
        <f>_xlfn.XLOOKUP($C95,'Configurator Options'!$B$109:$B$118,'Configurator Options'!$E$109:$E$118,0)</f>
        <v>0</v>
      </c>
      <c r="J95" s="8"/>
      <c r="L95" s="53"/>
      <c r="M95" s="83"/>
      <c r="N95" s="7"/>
    </row>
    <row r="96" spans="1:14" ht="20" hidden="1" customHeight="1">
      <c r="A96" s="493"/>
      <c r="B96" s="7"/>
      <c r="C96" s="163"/>
      <c r="D96" s="7"/>
      <c r="E96" s="8">
        <f>_xlfn.XLOOKUP($C96,'Configurator Options'!$B$109:$B$118,'Configurator Options'!$C$109:$C$118,0)</f>
        <v>0</v>
      </c>
      <c r="F96" s="8"/>
      <c r="G96" s="59">
        <f>_xlfn.XLOOKUP($C96,'Configurator Options'!$B$109:$B$118,'Configurator Options'!$D$109:$D$118,0)</f>
        <v>0</v>
      </c>
      <c r="H96" s="8"/>
      <c r="I96" s="128">
        <f>_xlfn.XLOOKUP($C96,'Configurator Options'!$B$109:$B$118,'Configurator Options'!$E$109:$E$118,0)</f>
        <v>0</v>
      </c>
      <c r="J96" s="8"/>
      <c r="L96" s="53"/>
      <c r="M96" s="83"/>
      <c r="N96" s="7"/>
    </row>
    <row r="97" spans="1:17" ht="20" hidden="1" customHeight="1">
      <c r="A97" s="493"/>
      <c r="B97" s="7"/>
      <c r="C97" s="163"/>
      <c r="D97" s="7"/>
      <c r="E97" s="8">
        <f>_xlfn.XLOOKUP($C97,'Configurator Options'!$B$109:$B$118,'Configurator Options'!$C$109:$C$118,0)</f>
        <v>0</v>
      </c>
      <c r="F97" s="8"/>
      <c r="G97" s="59">
        <f>_xlfn.XLOOKUP($C97,'Configurator Options'!$B$109:$B$118,'Configurator Options'!$D$109:$D$118,0)</f>
        <v>0</v>
      </c>
      <c r="H97" s="8"/>
      <c r="I97" s="128">
        <f>_xlfn.XLOOKUP($C97,'Configurator Options'!$B$109:$B$118,'Configurator Options'!$E$109:$E$118,0)</f>
        <v>0</v>
      </c>
      <c r="J97" s="8"/>
      <c r="N97" s="7"/>
    </row>
    <row r="98" spans="1:17" ht="45" customHeight="1">
      <c r="B98" s="112">
        <f>COUNTIF(B2:B97,"Select One")</f>
        <v>6</v>
      </c>
      <c r="C98" s="7"/>
      <c r="D98" s="7" t="str">
        <f>IF(B98&lt;&gt;0, "You still have "&amp;B98&amp;" selections to make to complete the configuration.","Configuration Complete - Press CTRL-ALT-F9 to Update Description")</f>
        <v>You still have 6 selections to make to complete the configuration.</v>
      </c>
      <c r="E98" s="9" t="s">
        <v>235</v>
      </c>
      <c r="F98" s="8"/>
      <c r="G98" s="158" t="s">
        <v>236</v>
      </c>
      <c r="H98" s="8"/>
      <c r="I98" s="132"/>
      <c r="J98" s="8"/>
      <c r="P98" s="127" t="b">
        <v>1</v>
      </c>
    </row>
    <row r="99" spans="1:17" ht="23.25" customHeight="1">
      <c r="A99" s="92"/>
      <c r="B99" s="93" t="s">
        <v>237</v>
      </c>
      <c r="C99" s="94" t="str">
        <f>"CAT-"&amp;""&amp;B2&amp;"-"&amp;B6&amp;""&amp;B19&amp;""&amp;B26&amp;"-"&amp;B35&amp;""&amp;B42&amp;""&amp;B49&amp;""&amp;B56&amp;""&amp;B63&amp;""&amp;B70&amp;""&amp;B77&amp;"-"&amp;B82&amp;"-"&amp;B91</f>
        <v>CAT-2510-Select OneSelect OneNM7-XSelect OneSelect OneSelect OneSelect OneXX-XX-X</v>
      </c>
      <c r="D99" s="94"/>
      <c r="E99" s="95">
        <f>ROUND(SUM(F99),0)</f>
        <v>5076</v>
      </c>
      <c r="F99" s="95">
        <f>SUM(F2:F98)</f>
        <v>5075.67</v>
      </c>
      <c r="G99" s="95">
        <f>ROUND(SUM(H99),0)</f>
        <v>5155</v>
      </c>
      <c r="H99" s="95">
        <f>SUM(H2:H98)</f>
        <v>5155</v>
      </c>
      <c r="I99" s="95" t="s">
        <v>238</v>
      </c>
      <c r="J99" s="95">
        <f>SUM(J2:J98)</f>
        <v>4679.09</v>
      </c>
      <c r="K99" s="161"/>
      <c r="L99" s="98"/>
      <c r="M99" s="99">
        <f>MAX(M2:M98)</f>
        <v>100</v>
      </c>
      <c r="N99" s="86" t="str">
        <f>IF(M99=1,"1",IF(M99=2,"2",IF(M99=3,"3",IF(M99=4,"4",IF(M99=5,"5",IF(M99=6,"6",IF(M99=7,"7",IF(M99=8,"8",IF(M99=9,"9",IF(M99=10,"10",IF(M99=11,"11",IF(M99=12,"12",IF(M99="-","-",IF(M99=100,"Call Factory"))))))))))))))</f>
        <v>Call Factory</v>
      </c>
      <c r="O99"/>
      <c r="P99"/>
      <c r="Q99" s="4"/>
    </row>
    <row r="100" spans="1:17" ht="275" customHeight="1">
      <c r="B100" s="154" t="s">
        <v>239</v>
      </c>
      <c r="C100" s="155" t="str">
        <f>C99</f>
        <v>CAT-2510-Select OneSelect OneNM7-XSelect OneSelect OneSelect OneSelect OneXX-XX-X</v>
      </c>
      <c r="D100" s="156" t="str">
        <f>$K$2&amp;""&amp;$K$6&amp;""&amp;$K$19&amp;""&amp;$K$26&amp;""&amp;$K$35&amp;""&amp;$K$42&amp;""&amp;$K$49&amp;""&amp;$K$63&amp;""&amp;$K$56&amp;""&amp;$K$70&amp;""&amp;$K$77&amp;""&amp;$K$82&amp;""&amp;$K$91&amp;"Includes a compression to 1/4 inch quick connect adapter. "&amp;$D$3</f>
        <v>Series 2510 Percent Oxygen Transmitter EX™ with no display. Select OneSelect OneFeatures an explosion proof copper-free aluminum enclosure rated NEMA 7 for use in areas requiring compliances to Class. I. Div. 1 &amp; 2 Groups B, C, &amp; D; Class II. Div. 1 &amp; 2 Groups E, F &amp; G; and Class. III protection. The enclosure is UL Classified, CAS Certified and FM Class No. 3615 approved. Includes flame arrestors, a conduit seal wye fitting with can of sealing compound and fiber. Includes 1/4 inch stainless steel compression gas connection on the inletSelect OneSelect OneSelect OneSelect OneEquipped with our standard percent electrochemical sensor (CAT-2SEN). Also includes a 4-20mADC analog output. Includes a compression to 1/4 inch quick connect adapter. Warranty: 2-year electronics and 1-year sensor</v>
      </c>
      <c r="E100" s="157">
        <f>G99</f>
        <v>5155</v>
      </c>
      <c r="F100" s="85"/>
      <c r="G100" s="215" t="s">
        <v>240</v>
      </c>
      <c r="H100" s="85"/>
      <c r="I100" s="133"/>
      <c r="J100" s="12"/>
    </row>
    <row r="101" spans="1:17">
      <c r="B101" s="71"/>
      <c r="C101" s="71"/>
      <c r="D101" s="36"/>
      <c r="E101" s="226" t="s">
        <v>241</v>
      </c>
      <c r="F101" s="226"/>
      <c r="G101" s="226">
        <f>J99*0.5</f>
        <v>2339.5450000000001</v>
      </c>
      <c r="H101" s="226"/>
      <c r="I101" s="226"/>
      <c r="J101" s="227"/>
      <c r="K101" s="228"/>
      <c r="L101" s="127"/>
      <c r="M101" s="229"/>
      <c r="N101" s="226">
        <f>G101*2</f>
        <v>4679.09</v>
      </c>
    </row>
    <row r="102" spans="1:17">
      <c r="D102" s="33" t="str">
        <f>Contents!B1</f>
        <v>Effective Date: 11/07/2025 All Prices and Lead Times Subject to Change Without Notice - Revision 5.4</v>
      </c>
      <c r="J102" s="13"/>
    </row>
    <row r="103" spans="1:17">
      <c r="D103" s="68" t="s">
        <v>366</v>
      </c>
      <c r="J103" s="13"/>
    </row>
    <row r="104" spans="1:17">
      <c r="A104" s="11"/>
      <c r="B104" s="10"/>
      <c r="C104" s="10"/>
      <c r="D104" s="10"/>
      <c r="E104" s="13"/>
      <c r="F104" s="13"/>
      <c r="G104" s="13"/>
      <c r="H104" s="13"/>
      <c r="I104" s="132"/>
      <c r="J104" s="13"/>
    </row>
    <row r="105" spans="1:17">
      <c r="A105" s="11"/>
      <c r="B105" s="10"/>
      <c r="C105" s="10"/>
      <c r="D105" s="50"/>
      <c r="E105" s="13"/>
      <c r="F105" s="13"/>
      <c r="G105" s="13"/>
      <c r="H105" s="13"/>
      <c r="I105" s="132"/>
      <c r="J105" s="13"/>
    </row>
    <row r="106" spans="1:17">
      <c r="A106" s="11"/>
      <c r="B106" s="10"/>
      <c r="C106" s="10"/>
      <c r="D106" s="52"/>
      <c r="E106" s="13"/>
      <c r="F106" s="13"/>
      <c r="G106" s="13"/>
      <c r="H106" s="13"/>
      <c r="I106" s="132"/>
      <c r="J106" s="13"/>
    </row>
    <row r="107" spans="1:17">
      <c r="A107" s="11"/>
      <c r="B107" s="10"/>
      <c r="C107" s="10"/>
      <c r="D107" s="10"/>
      <c r="E107" s="13"/>
      <c r="F107" s="13"/>
      <c r="G107" s="13"/>
      <c r="H107" s="13"/>
      <c r="I107" s="132"/>
      <c r="J107" s="13"/>
    </row>
    <row r="108" spans="1:17">
      <c r="A108" s="11"/>
      <c r="B108" s="10"/>
      <c r="C108" s="10"/>
      <c r="D108" s="10"/>
      <c r="E108" s="13"/>
      <c r="F108" s="13"/>
      <c r="G108" s="13"/>
      <c r="H108" s="13"/>
      <c r="I108" s="132"/>
      <c r="J108" s="13"/>
    </row>
    <row r="109" spans="1:17">
      <c r="A109" s="11"/>
      <c r="B109" s="10"/>
      <c r="C109" s="10"/>
      <c r="D109" s="10"/>
      <c r="E109" s="13"/>
      <c r="F109" s="13"/>
      <c r="G109" s="13"/>
      <c r="H109" s="13"/>
      <c r="I109" s="132"/>
      <c r="J109" s="13"/>
    </row>
    <row r="110" spans="1:17">
      <c r="A110" s="11"/>
      <c r="B110" s="10"/>
      <c r="C110" s="10"/>
      <c r="D110" s="10"/>
      <c r="E110" s="13"/>
      <c r="F110" s="13"/>
      <c r="G110" s="13"/>
      <c r="H110" s="13"/>
      <c r="I110" s="132"/>
      <c r="J110" s="13"/>
    </row>
    <row r="111" spans="1:17">
      <c r="A111" s="11"/>
      <c r="B111" s="10"/>
      <c r="C111" s="10"/>
      <c r="D111" s="10"/>
      <c r="E111" s="13"/>
      <c r="F111" s="13"/>
      <c r="G111" s="13"/>
      <c r="H111" s="13"/>
      <c r="I111" s="132"/>
      <c r="J111" s="13"/>
    </row>
    <row r="112" spans="1:17">
      <c r="A112" s="11"/>
      <c r="B112" s="10"/>
      <c r="C112" s="10"/>
      <c r="D112" s="10"/>
      <c r="E112" s="13"/>
      <c r="F112" s="13"/>
      <c r="G112" s="13"/>
      <c r="H112" s="13"/>
      <c r="I112" s="132"/>
      <c r="J112" s="13"/>
    </row>
    <row r="113" spans="1:10">
      <c r="A113" s="11"/>
      <c r="B113" s="10"/>
      <c r="C113" s="10"/>
      <c r="D113" s="10"/>
      <c r="E113" s="13"/>
      <c r="F113" s="13"/>
      <c r="G113" s="13"/>
      <c r="H113" s="13"/>
      <c r="I113" s="132"/>
      <c r="J113" s="13"/>
    </row>
    <row r="114" spans="1:10">
      <c r="A114" s="11"/>
      <c r="B114" s="10"/>
      <c r="C114" s="10"/>
      <c r="D114" s="10"/>
      <c r="E114" s="13"/>
      <c r="F114" s="13"/>
      <c r="G114" s="13"/>
      <c r="H114" s="13"/>
      <c r="I114" s="132"/>
      <c r="J114" s="13"/>
    </row>
    <row r="115" spans="1:10">
      <c r="A115" s="11"/>
      <c r="B115" s="10"/>
      <c r="C115" s="10"/>
      <c r="D115" s="10"/>
      <c r="E115" s="13"/>
      <c r="F115" s="13"/>
      <c r="G115" s="13"/>
      <c r="H115" s="13"/>
      <c r="I115" s="132"/>
      <c r="J115" s="13"/>
    </row>
    <row r="116" spans="1:10">
      <c r="A116" s="11"/>
      <c r="B116" s="10"/>
      <c r="C116" s="10"/>
      <c r="D116" s="10"/>
      <c r="E116" s="13"/>
      <c r="F116" s="13"/>
      <c r="G116" s="13"/>
      <c r="H116" s="13"/>
      <c r="I116" s="132"/>
      <c r="J116" s="13"/>
    </row>
    <row r="117" spans="1:10">
      <c r="A117" s="11"/>
      <c r="B117" s="10"/>
      <c r="C117" s="10"/>
      <c r="D117" s="10"/>
      <c r="E117" s="13"/>
      <c r="F117" s="13"/>
      <c r="G117" s="13"/>
      <c r="H117" s="13"/>
      <c r="I117" s="132"/>
      <c r="J117" s="13"/>
    </row>
    <row r="118" spans="1:10">
      <c r="A118" s="11"/>
      <c r="B118" s="10"/>
      <c r="C118" s="10"/>
      <c r="D118" s="10"/>
      <c r="E118" s="13"/>
      <c r="F118" s="13"/>
      <c r="G118" s="13"/>
      <c r="H118" s="13"/>
      <c r="I118" s="132"/>
      <c r="J118" s="13"/>
    </row>
    <row r="119" spans="1:10">
      <c r="A119" s="11"/>
      <c r="B119" s="10"/>
      <c r="C119" s="10"/>
      <c r="D119" s="10"/>
      <c r="E119" s="13"/>
      <c r="F119" s="13"/>
      <c r="G119" s="13"/>
      <c r="H119" s="13"/>
      <c r="I119" s="132"/>
      <c r="J119" s="13"/>
    </row>
    <row r="120" spans="1:10">
      <c r="A120" s="11"/>
      <c r="B120" s="10"/>
      <c r="C120" s="10"/>
      <c r="D120" s="10"/>
      <c r="E120" s="13"/>
      <c r="F120" s="13"/>
      <c r="G120" s="13"/>
      <c r="H120" s="13"/>
      <c r="I120" s="132"/>
      <c r="J120" s="13"/>
    </row>
    <row r="121" spans="1:10">
      <c r="A121" s="11"/>
      <c r="B121" s="10"/>
      <c r="C121" s="10"/>
      <c r="D121" s="10"/>
      <c r="E121" s="13"/>
      <c r="F121" s="13"/>
      <c r="G121" s="13"/>
      <c r="H121" s="13"/>
      <c r="I121" s="132"/>
      <c r="J121" s="13"/>
    </row>
    <row r="122" spans="1:10">
      <c r="A122" s="11"/>
      <c r="B122" s="10"/>
      <c r="C122" s="10"/>
      <c r="D122" s="10"/>
      <c r="E122" s="13"/>
      <c r="F122" s="13"/>
      <c r="G122" s="13"/>
      <c r="H122" s="13"/>
      <c r="I122" s="132"/>
      <c r="J122" s="13"/>
    </row>
    <row r="123" spans="1:10">
      <c r="A123" s="11"/>
      <c r="B123" s="10"/>
      <c r="C123" s="10"/>
      <c r="D123" s="10"/>
      <c r="E123" s="13"/>
      <c r="F123" s="13"/>
      <c r="G123" s="13"/>
      <c r="H123" s="13"/>
      <c r="I123" s="132"/>
      <c r="J123" s="13"/>
    </row>
    <row r="124" spans="1:10">
      <c r="A124" s="11"/>
      <c r="B124" s="10"/>
      <c r="C124" s="10"/>
      <c r="D124" s="10"/>
      <c r="E124" s="13"/>
      <c r="F124" s="13"/>
      <c r="G124" s="13"/>
      <c r="H124" s="13"/>
      <c r="I124" s="132"/>
      <c r="J124" s="13"/>
    </row>
    <row r="125" spans="1:10">
      <c r="A125" s="11"/>
      <c r="B125" s="10"/>
      <c r="C125" s="10"/>
      <c r="D125" s="10"/>
      <c r="E125" s="13"/>
      <c r="F125" s="13"/>
      <c r="G125" s="13"/>
      <c r="H125" s="13"/>
      <c r="I125" s="132"/>
      <c r="J125" s="13"/>
    </row>
    <row r="126" spans="1:10">
      <c r="A126" s="11"/>
      <c r="B126" s="10"/>
      <c r="C126" s="10"/>
      <c r="D126" s="10"/>
      <c r="E126" s="13"/>
      <c r="F126" s="13"/>
      <c r="G126" s="13"/>
      <c r="H126" s="13"/>
      <c r="I126" s="132"/>
      <c r="J126" s="13"/>
    </row>
    <row r="127" spans="1:10">
      <c r="A127" s="11"/>
      <c r="B127" s="10"/>
      <c r="C127" s="10"/>
      <c r="D127" s="10"/>
      <c r="E127" s="13"/>
      <c r="F127" s="13"/>
      <c r="G127" s="13"/>
      <c r="H127" s="13"/>
      <c r="I127" s="132"/>
      <c r="J127" s="13"/>
    </row>
    <row r="128" spans="1:10">
      <c r="A128" s="11"/>
      <c r="B128" s="10"/>
      <c r="C128" s="10"/>
      <c r="D128" s="10"/>
      <c r="E128" s="13"/>
      <c r="F128" s="13"/>
      <c r="G128" s="13"/>
      <c r="H128" s="13"/>
      <c r="I128" s="132"/>
      <c r="J128" s="13"/>
    </row>
    <row r="129" spans="1:10">
      <c r="A129" s="11"/>
      <c r="B129" s="10"/>
      <c r="C129" s="10"/>
      <c r="D129" s="10"/>
      <c r="E129" s="13"/>
      <c r="F129" s="13"/>
      <c r="G129" s="13"/>
      <c r="H129" s="13"/>
      <c r="I129" s="132"/>
      <c r="J129" s="13"/>
    </row>
    <row r="130" spans="1:10">
      <c r="A130" s="11"/>
      <c r="B130" s="10"/>
      <c r="C130" s="10"/>
      <c r="D130" s="10"/>
      <c r="E130" s="13"/>
      <c r="F130" s="13"/>
      <c r="G130" s="13"/>
      <c r="H130" s="13"/>
      <c r="I130" s="132"/>
      <c r="J130" s="13"/>
    </row>
    <row r="131" spans="1:10">
      <c r="A131" s="11"/>
      <c r="B131" s="10"/>
      <c r="C131" s="10"/>
      <c r="D131" s="10"/>
      <c r="E131" s="13"/>
      <c r="F131" s="13"/>
      <c r="G131" s="13"/>
      <c r="H131" s="13"/>
      <c r="I131" s="132"/>
      <c r="J131" s="13"/>
    </row>
    <row r="132" spans="1:10">
      <c r="A132" s="11"/>
      <c r="B132" s="10"/>
      <c r="C132" s="10"/>
      <c r="D132" s="10"/>
      <c r="E132" s="13"/>
      <c r="F132" s="13"/>
      <c r="G132" s="13"/>
      <c r="H132" s="13"/>
      <c r="I132" s="132"/>
      <c r="J132" s="13"/>
    </row>
    <row r="133" spans="1:10">
      <c r="A133" s="11"/>
      <c r="B133" s="10"/>
      <c r="C133" s="10"/>
      <c r="D133" s="10"/>
      <c r="E133" s="13"/>
      <c r="F133" s="13"/>
      <c r="G133" s="13"/>
      <c r="H133" s="13"/>
      <c r="I133" s="132"/>
      <c r="J133" s="13"/>
    </row>
    <row r="134" spans="1:10">
      <c r="A134" s="11"/>
      <c r="B134" s="10"/>
      <c r="C134" s="10"/>
      <c r="D134" s="10"/>
      <c r="E134" s="13"/>
      <c r="F134" s="13"/>
      <c r="G134" s="13"/>
      <c r="H134" s="13"/>
      <c r="I134" s="132"/>
      <c r="J134" s="13"/>
    </row>
    <row r="135" spans="1:10">
      <c r="A135" s="11"/>
      <c r="B135" s="10"/>
      <c r="C135" s="10"/>
      <c r="D135" s="10"/>
      <c r="E135" s="13"/>
      <c r="F135" s="13"/>
      <c r="G135" s="13"/>
      <c r="H135" s="13"/>
      <c r="I135" s="132"/>
      <c r="J135" s="13"/>
    </row>
    <row r="136" spans="1:10">
      <c r="A136" s="11"/>
      <c r="B136" s="10"/>
      <c r="C136" s="10"/>
      <c r="D136" s="10"/>
      <c r="E136" s="13"/>
      <c r="F136" s="13"/>
      <c r="G136" s="13"/>
      <c r="H136" s="13"/>
      <c r="I136" s="132"/>
      <c r="J136" s="13"/>
    </row>
    <row r="137" spans="1:10">
      <c r="A137" s="11"/>
      <c r="B137" s="10"/>
      <c r="C137" s="10"/>
      <c r="D137" s="10"/>
      <c r="E137" s="13"/>
      <c r="F137" s="13"/>
      <c r="G137" s="13"/>
      <c r="H137" s="13"/>
      <c r="I137" s="132"/>
      <c r="J137" s="13"/>
    </row>
    <row r="138" spans="1:10">
      <c r="A138" s="11"/>
      <c r="B138" s="10"/>
      <c r="C138" s="10"/>
      <c r="D138" s="10"/>
      <c r="E138" s="13"/>
      <c r="F138" s="13"/>
      <c r="G138" s="13"/>
      <c r="H138" s="13"/>
      <c r="I138" s="132"/>
      <c r="J138" s="13"/>
    </row>
    <row r="139" spans="1:10">
      <c r="A139" s="11"/>
      <c r="B139" s="10"/>
      <c r="C139" s="10"/>
      <c r="D139" s="10"/>
      <c r="E139" s="13"/>
      <c r="F139" s="13"/>
      <c r="G139" s="13"/>
      <c r="H139" s="13"/>
      <c r="I139" s="132"/>
      <c r="J139" s="13"/>
    </row>
    <row r="140" spans="1:10">
      <c r="A140" s="11"/>
      <c r="B140" s="10"/>
      <c r="C140" s="10"/>
      <c r="D140" s="10"/>
      <c r="E140" s="13"/>
      <c r="F140" s="13"/>
      <c r="G140" s="13"/>
      <c r="H140" s="13"/>
      <c r="I140" s="132"/>
      <c r="J140" s="13"/>
    </row>
    <row r="141" spans="1:10">
      <c r="A141" s="11"/>
      <c r="B141" s="10"/>
      <c r="C141" s="10"/>
      <c r="D141" s="10"/>
      <c r="E141" s="13"/>
      <c r="F141" s="13"/>
      <c r="G141" s="13"/>
      <c r="H141" s="13"/>
      <c r="I141" s="132"/>
      <c r="J141" s="13"/>
    </row>
    <row r="142" spans="1:10">
      <c r="A142" s="11"/>
      <c r="B142" s="10"/>
      <c r="C142" s="10"/>
      <c r="D142" s="10"/>
      <c r="E142" s="13"/>
      <c r="F142" s="13"/>
      <c r="G142" s="13"/>
      <c r="H142" s="13"/>
      <c r="I142" s="132"/>
      <c r="J142" s="13"/>
    </row>
    <row r="143" spans="1:10">
      <c r="A143" s="11"/>
      <c r="B143" s="10"/>
      <c r="C143" s="10"/>
      <c r="D143" s="10"/>
      <c r="E143" s="13"/>
      <c r="F143" s="13"/>
      <c r="G143" s="13"/>
      <c r="H143" s="13"/>
      <c r="I143" s="132"/>
      <c r="J143" s="13"/>
    </row>
    <row r="144" spans="1:10">
      <c r="A144" s="11"/>
      <c r="B144" s="10"/>
      <c r="C144" s="10"/>
      <c r="D144" s="10"/>
      <c r="E144" s="13"/>
      <c r="F144" s="13"/>
      <c r="G144" s="13"/>
      <c r="H144" s="13"/>
      <c r="I144" s="132"/>
      <c r="J144" s="13"/>
    </row>
    <row r="145" spans="1:10">
      <c r="A145" s="11"/>
      <c r="B145" s="10"/>
      <c r="C145" s="10"/>
      <c r="D145" s="10"/>
      <c r="E145" s="13"/>
      <c r="F145" s="13"/>
      <c r="G145" s="13"/>
      <c r="H145" s="13"/>
      <c r="I145" s="132"/>
      <c r="J145" s="13"/>
    </row>
    <row r="146" spans="1:10">
      <c r="A146" s="11"/>
      <c r="B146" s="10"/>
      <c r="C146" s="10"/>
      <c r="D146" s="10"/>
      <c r="E146" s="13"/>
      <c r="F146" s="13"/>
      <c r="G146" s="13"/>
      <c r="H146" s="13"/>
      <c r="I146" s="132"/>
      <c r="J146" s="13"/>
    </row>
    <row r="147" spans="1:10">
      <c r="A147" s="11"/>
      <c r="B147" s="10"/>
      <c r="C147" s="10"/>
      <c r="D147" s="10"/>
      <c r="E147" s="13"/>
      <c r="F147" s="13"/>
      <c r="G147" s="13"/>
      <c r="H147" s="13"/>
      <c r="I147" s="132"/>
      <c r="J147" s="13"/>
    </row>
    <row r="148" spans="1:10">
      <c r="A148" s="11"/>
      <c r="B148" s="10"/>
      <c r="C148" s="10"/>
      <c r="D148" s="10"/>
      <c r="E148" s="13"/>
      <c r="F148" s="13"/>
      <c r="G148" s="13"/>
      <c r="H148" s="13"/>
      <c r="I148" s="132"/>
      <c r="J148" s="13"/>
    </row>
    <row r="149" spans="1:10">
      <c r="A149" s="11"/>
      <c r="B149" s="10"/>
      <c r="C149" s="10"/>
      <c r="D149" s="10"/>
      <c r="E149" s="13"/>
      <c r="F149" s="13"/>
      <c r="G149" s="13"/>
      <c r="H149" s="13"/>
      <c r="I149" s="132"/>
      <c r="J149" s="13"/>
    </row>
    <row r="150" spans="1:10">
      <c r="A150" s="11"/>
      <c r="B150" s="10"/>
      <c r="C150" s="10"/>
      <c r="D150" s="10"/>
      <c r="E150" s="13"/>
      <c r="F150" s="13"/>
      <c r="G150" s="13"/>
      <c r="H150" s="13"/>
      <c r="I150" s="132"/>
      <c r="J150" s="13"/>
    </row>
    <row r="151" spans="1:10">
      <c r="A151" s="11"/>
      <c r="B151" s="10"/>
      <c r="C151" s="10"/>
      <c r="D151" s="10"/>
      <c r="E151" s="13"/>
      <c r="F151" s="13"/>
      <c r="G151" s="13"/>
      <c r="H151" s="13"/>
      <c r="I151" s="132"/>
      <c r="J151" s="13"/>
    </row>
    <row r="152" spans="1:10">
      <c r="A152" s="11"/>
      <c r="B152" s="10"/>
      <c r="C152" s="10"/>
      <c r="D152" s="10"/>
      <c r="E152" s="13"/>
      <c r="F152" s="13"/>
      <c r="G152" s="13"/>
      <c r="H152" s="13"/>
      <c r="I152" s="132"/>
      <c r="J152" s="13"/>
    </row>
    <row r="153" spans="1:10">
      <c r="A153" s="11"/>
      <c r="B153" s="10"/>
      <c r="C153" s="10"/>
      <c r="D153" s="10"/>
      <c r="E153" s="13"/>
      <c r="F153" s="13"/>
      <c r="G153" s="13"/>
      <c r="H153" s="13"/>
      <c r="I153" s="132"/>
      <c r="J153" s="13"/>
    </row>
    <row r="154" spans="1:10">
      <c r="A154" s="11"/>
      <c r="B154" s="10"/>
      <c r="C154" s="10"/>
      <c r="D154" s="10"/>
      <c r="E154" s="13"/>
      <c r="F154" s="13"/>
      <c r="G154" s="13"/>
      <c r="H154" s="13"/>
      <c r="I154" s="132"/>
      <c r="J154" s="13"/>
    </row>
    <row r="155" spans="1:10">
      <c r="A155" s="11"/>
      <c r="B155" s="10"/>
      <c r="C155" s="10"/>
      <c r="D155" s="10"/>
      <c r="E155" s="13"/>
      <c r="F155" s="13"/>
      <c r="G155" s="13"/>
      <c r="H155" s="13"/>
      <c r="I155" s="132"/>
      <c r="J155" s="13"/>
    </row>
    <row r="156" spans="1:10">
      <c r="A156" s="11"/>
      <c r="B156" s="10"/>
      <c r="C156" s="10"/>
      <c r="D156" s="10"/>
      <c r="E156" s="13"/>
      <c r="F156" s="13"/>
      <c r="G156" s="13"/>
      <c r="H156" s="13"/>
      <c r="I156" s="132"/>
      <c r="J156" s="13"/>
    </row>
    <row r="157" spans="1:10">
      <c r="A157" s="11"/>
      <c r="B157" s="10"/>
      <c r="C157" s="10"/>
      <c r="D157" s="10"/>
      <c r="E157" s="13"/>
      <c r="F157" s="13"/>
      <c r="G157" s="13"/>
      <c r="H157" s="13"/>
      <c r="I157" s="132"/>
      <c r="J157" s="13"/>
    </row>
    <row r="158" spans="1:10">
      <c r="A158" s="11"/>
      <c r="B158" s="10"/>
      <c r="C158" s="10"/>
      <c r="D158" s="10"/>
      <c r="E158" s="13"/>
      <c r="F158" s="13"/>
      <c r="G158" s="13"/>
      <c r="H158" s="13"/>
      <c r="I158" s="132"/>
      <c r="J158" s="13"/>
    </row>
    <row r="159" spans="1:10">
      <c r="A159" s="11"/>
      <c r="B159" s="10"/>
      <c r="C159" s="10"/>
      <c r="D159" s="10"/>
      <c r="E159" s="13"/>
      <c r="F159" s="13"/>
      <c r="G159" s="13"/>
      <c r="H159" s="13"/>
      <c r="I159" s="132"/>
      <c r="J159" s="13"/>
    </row>
    <row r="160" spans="1:10">
      <c r="A160" s="11"/>
      <c r="B160" s="10"/>
      <c r="C160" s="10"/>
      <c r="D160" s="10"/>
      <c r="E160" s="13"/>
      <c r="F160" s="13"/>
      <c r="G160" s="13"/>
      <c r="H160" s="13"/>
      <c r="I160" s="132"/>
      <c r="J160" s="13"/>
    </row>
    <row r="161" spans="1:10">
      <c r="A161" s="11"/>
      <c r="B161" s="10"/>
      <c r="C161" s="10"/>
      <c r="D161" s="10"/>
      <c r="E161" s="13"/>
      <c r="F161" s="13"/>
      <c r="G161" s="13"/>
      <c r="H161" s="13"/>
      <c r="I161" s="132"/>
      <c r="J161" s="13"/>
    </row>
    <row r="162" spans="1:10">
      <c r="A162" s="11"/>
      <c r="B162" s="10"/>
      <c r="C162" s="10"/>
      <c r="D162" s="10"/>
      <c r="E162" s="13"/>
      <c r="F162" s="13"/>
      <c r="G162" s="13"/>
      <c r="H162" s="13"/>
      <c r="I162" s="132"/>
      <c r="J162" s="13"/>
    </row>
    <row r="163" spans="1:10">
      <c r="A163" s="11"/>
      <c r="B163" s="10"/>
      <c r="C163" s="10"/>
      <c r="D163" s="10"/>
      <c r="E163" s="13"/>
      <c r="F163" s="13"/>
      <c r="G163" s="13"/>
      <c r="H163" s="13"/>
      <c r="I163" s="132"/>
      <c r="J163" s="13"/>
    </row>
    <row r="164" spans="1:10">
      <c r="A164" s="11"/>
      <c r="B164" s="10"/>
      <c r="C164" s="10"/>
      <c r="D164" s="10"/>
      <c r="E164" s="13"/>
      <c r="F164" s="13"/>
      <c r="G164" s="13"/>
      <c r="H164" s="13"/>
      <c r="I164" s="132"/>
      <c r="J164" s="13"/>
    </row>
    <row r="165" spans="1:10">
      <c r="A165" s="11"/>
      <c r="B165" s="10"/>
      <c r="C165" s="10"/>
      <c r="D165" s="10"/>
      <c r="E165" s="13"/>
      <c r="F165" s="13"/>
      <c r="G165" s="13"/>
      <c r="H165" s="13"/>
      <c r="I165" s="132"/>
      <c r="J165" s="13"/>
    </row>
    <row r="166" spans="1:10">
      <c r="A166" s="11"/>
      <c r="B166" s="10"/>
      <c r="C166" s="10"/>
      <c r="D166" s="10"/>
      <c r="E166" s="13"/>
      <c r="F166" s="13"/>
      <c r="G166" s="13"/>
      <c r="H166" s="13"/>
      <c r="I166" s="132"/>
      <c r="J166" s="13"/>
    </row>
    <row r="167" spans="1:10">
      <c r="A167" s="11"/>
      <c r="B167" s="10"/>
      <c r="C167" s="10"/>
      <c r="D167" s="10"/>
      <c r="E167" s="13"/>
      <c r="F167" s="13"/>
      <c r="G167" s="13"/>
      <c r="H167" s="13"/>
      <c r="I167" s="132"/>
      <c r="J167" s="13"/>
    </row>
    <row r="168" spans="1:10">
      <c r="A168" s="11"/>
      <c r="B168" s="10"/>
      <c r="C168" s="10"/>
      <c r="D168" s="10"/>
      <c r="E168" s="13"/>
      <c r="F168" s="13"/>
      <c r="G168" s="13"/>
      <c r="H168" s="13"/>
      <c r="I168" s="132"/>
      <c r="J168" s="13"/>
    </row>
    <row r="169" spans="1:10">
      <c r="A169" s="11"/>
      <c r="B169" s="10"/>
      <c r="C169" s="10"/>
      <c r="D169" s="10"/>
      <c r="E169" s="13"/>
      <c r="F169" s="13"/>
      <c r="G169" s="13"/>
      <c r="H169" s="13"/>
      <c r="I169" s="132"/>
      <c r="J169" s="13"/>
    </row>
    <row r="170" spans="1:10">
      <c r="A170" s="11"/>
      <c r="B170" s="10"/>
      <c r="C170" s="10"/>
      <c r="D170" s="10"/>
      <c r="E170" s="13"/>
      <c r="F170" s="13"/>
      <c r="G170" s="13"/>
      <c r="H170" s="13"/>
      <c r="I170" s="132"/>
      <c r="J170" s="13"/>
    </row>
    <row r="171" spans="1:10">
      <c r="A171" s="11"/>
      <c r="B171" s="10"/>
      <c r="C171" s="10"/>
      <c r="D171" s="10"/>
      <c r="E171" s="13"/>
      <c r="F171" s="13"/>
      <c r="G171" s="13"/>
      <c r="H171" s="13"/>
      <c r="I171" s="132"/>
      <c r="J171" s="13"/>
    </row>
    <row r="172" spans="1:10">
      <c r="A172" s="11"/>
      <c r="B172" s="10"/>
      <c r="C172" s="10"/>
      <c r="D172" s="10"/>
      <c r="E172" s="13"/>
      <c r="F172" s="13"/>
      <c r="G172" s="13"/>
      <c r="H172" s="13"/>
      <c r="I172" s="132"/>
      <c r="J172" s="13"/>
    </row>
    <row r="173" spans="1:10">
      <c r="A173" s="11"/>
      <c r="B173" s="10"/>
      <c r="C173" s="10"/>
      <c r="D173" s="10"/>
      <c r="E173" s="13"/>
      <c r="F173" s="13"/>
      <c r="G173" s="13"/>
      <c r="H173" s="13"/>
      <c r="I173" s="132"/>
      <c r="J173" s="13"/>
    </row>
    <row r="174" spans="1:10">
      <c r="A174" s="11"/>
      <c r="B174" s="10"/>
      <c r="C174" s="10"/>
      <c r="D174" s="10"/>
      <c r="E174" s="13"/>
      <c r="F174" s="13"/>
      <c r="G174" s="13"/>
      <c r="H174" s="13"/>
      <c r="I174" s="132"/>
      <c r="J174" s="13"/>
    </row>
    <row r="175" spans="1:10">
      <c r="A175" s="11"/>
      <c r="B175" s="10"/>
      <c r="C175" s="10"/>
      <c r="D175" s="10"/>
      <c r="E175" s="13"/>
      <c r="F175" s="13"/>
      <c r="G175" s="13"/>
      <c r="H175" s="13"/>
      <c r="I175" s="132"/>
      <c r="J175" s="13"/>
    </row>
    <row r="176" spans="1:10">
      <c r="A176" s="11"/>
      <c r="B176" s="10"/>
      <c r="C176" s="10"/>
      <c r="D176" s="10"/>
      <c r="E176" s="13"/>
      <c r="F176" s="13"/>
      <c r="G176" s="13"/>
      <c r="H176" s="13"/>
      <c r="I176" s="132"/>
      <c r="J176" s="13"/>
    </row>
    <row r="177" spans="1:10">
      <c r="A177" s="11"/>
      <c r="B177" s="10"/>
      <c r="C177" s="10"/>
      <c r="D177" s="10"/>
      <c r="E177" s="13"/>
      <c r="F177" s="13"/>
      <c r="G177" s="13"/>
      <c r="H177" s="13"/>
      <c r="I177" s="132"/>
      <c r="J177" s="13"/>
    </row>
    <row r="178" spans="1:10">
      <c r="A178" s="11"/>
      <c r="B178" s="10"/>
      <c r="C178" s="10"/>
      <c r="D178" s="10"/>
      <c r="E178" s="13"/>
      <c r="F178" s="13"/>
      <c r="G178" s="13"/>
      <c r="H178" s="13"/>
      <c r="I178" s="132"/>
      <c r="J178" s="13"/>
    </row>
    <row r="179" spans="1:10">
      <c r="A179" s="11"/>
      <c r="B179" s="10"/>
      <c r="C179" s="10"/>
      <c r="D179" s="10"/>
      <c r="E179" s="13"/>
      <c r="F179" s="13"/>
      <c r="G179" s="13"/>
      <c r="H179" s="13"/>
      <c r="I179" s="132"/>
      <c r="J179" s="13"/>
    </row>
    <row r="180" spans="1:10">
      <c r="A180" s="11"/>
      <c r="B180" s="10"/>
      <c r="C180" s="10"/>
      <c r="D180" s="10"/>
      <c r="E180" s="13"/>
      <c r="F180" s="13"/>
      <c r="G180" s="13"/>
      <c r="H180" s="13"/>
      <c r="I180" s="132"/>
      <c r="J180" s="13"/>
    </row>
    <row r="181" spans="1:10">
      <c r="A181" s="11"/>
      <c r="B181" s="10"/>
      <c r="C181" s="10"/>
      <c r="D181" s="10"/>
      <c r="E181" s="13"/>
      <c r="F181" s="13"/>
      <c r="G181" s="13"/>
      <c r="H181" s="13"/>
      <c r="I181" s="132"/>
      <c r="J181" s="13"/>
    </row>
    <row r="182" spans="1:10">
      <c r="A182" s="11"/>
      <c r="B182" s="10"/>
      <c r="C182" s="10"/>
      <c r="D182" s="10"/>
      <c r="E182" s="13"/>
      <c r="F182" s="13"/>
      <c r="G182" s="13"/>
      <c r="H182" s="13"/>
      <c r="I182" s="132"/>
      <c r="J182" s="13"/>
    </row>
    <row r="183" spans="1:10">
      <c r="A183" s="11"/>
      <c r="B183" s="10"/>
      <c r="C183" s="10"/>
      <c r="D183" s="10"/>
      <c r="E183" s="13"/>
      <c r="F183" s="13"/>
      <c r="G183" s="13"/>
      <c r="H183" s="13"/>
      <c r="I183" s="132"/>
      <c r="J183" s="13"/>
    </row>
    <row r="184" spans="1:10">
      <c r="A184" s="11"/>
      <c r="B184" s="10"/>
      <c r="C184" s="10"/>
      <c r="D184" s="10"/>
      <c r="E184" s="13"/>
      <c r="F184" s="13"/>
      <c r="G184" s="13"/>
      <c r="H184" s="13"/>
      <c r="I184" s="132"/>
      <c r="J184" s="13"/>
    </row>
    <row r="185" spans="1:10">
      <c r="A185" s="11"/>
      <c r="B185" s="10"/>
      <c r="C185" s="10"/>
      <c r="D185" s="10"/>
      <c r="E185" s="13"/>
      <c r="F185" s="13"/>
      <c r="G185" s="13"/>
      <c r="H185" s="13"/>
      <c r="I185" s="132"/>
      <c r="J185" s="13"/>
    </row>
    <row r="186" spans="1:10">
      <c r="A186" s="11"/>
      <c r="B186" s="10"/>
      <c r="C186" s="10"/>
      <c r="D186" s="10"/>
      <c r="E186" s="13"/>
      <c r="F186" s="13"/>
      <c r="G186" s="13"/>
      <c r="H186" s="13"/>
      <c r="I186" s="132"/>
      <c r="J186" s="13"/>
    </row>
    <row r="187" spans="1:10">
      <c r="A187" s="11"/>
      <c r="B187" s="10"/>
      <c r="C187" s="10"/>
      <c r="D187" s="10"/>
      <c r="E187" s="13"/>
      <c r="F187" s="13"/>
      <c r="G187" s="13"/>
      <c r="H187" s="13"/>
      <c r="I187" s="132"/>
      <c r="J187" s="13"/>
    </row>
    <row r="188" spans="1:10">
      <c r="A188" s="11"/>
      <c r="B188" s="10"/>
      <c r="C188" s="10"/>
      <c r="D188" s="10"/>
      <c r="E188" s="13"/>
      <c r="F188" s="13"/>
      <c r="G188" s="13"/>
      <c r="H188" s="13"/>
      <c r="I188" s="132"/>
      <c r="J188" s="13"/>
    </row>
    <row r="189" spans="1:10">
      <c r="A189" s="11"/>
      <c r="B189" s="10"/>
      <c r="C189" s="10"/>
      <c r="D189" s="10"/>
      <c r="E189" s="13"/>
      <c r="F189" s="13"/>
      <c r="G189" s="13"/>
      <c r="H189" s="13"/>
      <c r="I189" s="132"/>
      <c r="J189" s="13"/>
    </row>
    <row r="190" spans="1:10">
      <c r="A190" s="11"/>
      <c r="B190" s="10"/>
      <c r="C190" s="10"/>
      <c r="D190" s="10"/>
      <c r="E190" s="13"/>
      <c r="F190" s="13"/>
      <c r="G190" s="13"/>
      <c r="H190" s="13"/>
      <c r="I190" s="132"/>
      <c r="J190" s="13"/>
    </row>
    <row r="191" spans="1:10">
      <c r="A191" s="11"/>
      <c r="B191" s="10"/>
      <c r="C191" s="10"/>
      <c r="D191" s="10"/>
      <c r="E191" s="13"/>
      <c r="F191" s="13"/>
      <c r="G191" s="13"/>
      <c r="H191" s="13"/>
      <c r="I191" s="132"/>
      <c r="J191" s="13"/>
    </row>
    <row r="192" spans="1:10">
      <c r="A192" s="11"/>
      <c r="B192" s="10"/>
      <c r="C192" s="10"/>
      <c r="D192" s="10"/>
      <c r="E192" s="13"/>
      <c r="F192" s="13"/>
      <c r="G192" s="13"/>
      <c r="H192" s="13"/>
      <c r="I192" s="132"/>
      <c r="J192" s="13"/>
    </row>
    <row r="193" spans="1:10">
      <c r="A193" s="11"/>
      <c r="B193" s="10"/>
      <c r="C193" s="10"/>
      <c r="D193" s="10"/>
      <c r="E193" s="13"/>
      <c r="F193" s="13"/>
      <c r="G193" s="13"/>
      <c r="H193" s="13"/>
      <c r="I193" s="132"/>
      <c r="J193" s="13"/>
    </row>
    <row r="194" spans="1:10">
      <c r="A194" s="11"/>
      <c r="B194" s="10"/>
      <c r="C194" s="10"/>
      <c r="D194" s="10"/>
      <c r="E194" s="13"/>
      <c r="F194" s="13"/>
      <c r="G194" s="13"/>
      <c r="H194" s="13"/>
      <c r="I194" s="132"/>
      <c r="J194" s="13"/>
    </row>
    <row r="195" spans="1:10">
      <c r="A195" s="11"/>
      <c r="B195" s="10"/>
      <c r="C195" s="10"/>
      <c r="D195" s="10"/>
      <c r="E195" s="13"/>
      <c r="F195" s="13"/>
      <c r="G195" s="13"/>
      <c r="H195" s="13"/>
      <c r="I195" s="132"/>
      <c r="J195" s="13"/>
    </row>
    <row r="196" spans="1:10">
      <c r="A196" s="11"/>
      <c r="B196" s="10"/>
      <c r="C196" s="10"/>
      <c r="D196" s="10"/>
      <c r="E196" s="13"/>
      <c r="F196" s="13"/>
      <c r="G196" s="13"/>
      <c r="H196" s="13"/>
      <c r="I196" s="132"/>
      <c r="J196" s="13"/>
    </row>
    <row r="197" spans="1:10">
      <c r="A197" s="11"/>
      <c r="B197" s="10"/>
      <c r="C197" s="10"/>
      <c r="D197" s="10"/>
      <c r="E197" s="13"/>
      <c r="F197" s="13"/>
      <c r="G197" s="13"/>
      <c r="H197" s="13"/>
      <c r="I197" s="132"/>
      <c r="J197" s="13"/>
    </row>
    <row r="198" spans="1:10">
      <c r="A198" s="11"/>
      <c r="B198" s="10"/>
      <c r="C198" s="10"/>
      <c r="D198" s="10"/>
      <c r="E198" s="13"/>
      <c r="F198" s="13"/>
      <c r="G198" s="13"/>
      <c r="H198" s="13"/>
      <c r="I198" s="132"/>
      <c r="J198" s="13"/>
    </row>
    <row r="199" spans="1:10">
      <c r="A199" s="11"/>
      <c r="B199" s="10"/>
      <c r="C199" s="10"/>
      <c r="D199" s="10"/>
      <c r="E199" s="13"/>
      <c r="F199" s="13"/>
      <c r="G199" s="13"/>
      <c r="H199" s="13"/>
      <c r="I199" s="132"/>
      <c r="J199" s="13"/>
    </row>
    <row r="200" spans="1:10">
      <c r="A200" s="11"/>
      <c r="B200" s="10"/>
      <c r="C200" s="10"/>
      <c r="D200" s="10"/>
      <c r="E200" s="13"/>
      <c r="F200" s="13"/>
      <c r="G200" s="13"/>
      <c r="H200" s="13"/>
      <c r="I200" s="132"/>
      <c r="J200" s="13"/>
    </row>
    <row r="201" spans="1:10">
      <c r="A201" s="11"/>
      <c r="B201" s="10"/>
      <c r="C201" s="10"/>
      <c r="D201" s="10"/>
      <c r="E201" s="13"/>
      <c r="F201" s="13"/>
      <c r="G201" s="13"/>
      <c r="H201" s="13"/>
      <c r="I201" s="132"/>
      <c r="J201" s="13"/>
    </row>
    <row r="202" spans="1:10">
      <c r="A202" s="11"/>
      <c r="B202" s="10"/>
      <c r="C202" s="10"/>
      <c r="D202" s="10"/>
      <c r="E202" s="13"/>
      <c r="F202" s="13"/>
      <c r="G202" s="13"/>
      <c r="H202" s="13"/>
      <c r="I202" s="132"/>
      <c r="J202" s="13"/>
    </row>
    <row r="203" spans="1:10">
      <c r="A203" s="11"/>
      <c r="B203" s="10"/>
      <c r="C203" s="10"/>
      <c r="D203" s="10"/>
      <c r="E203" s="13"/>
      <c r="F203" s="13"/>
      <c r="G203" s="13"/>
      <c r="H203" s="13"/>
      <c r="I203" s="132"/>
      <c r="J203" s="13"/>
    </row>
    <row r="204" spans="1:10">
      <c r="A204" s="11"/>
      <c r="B204" s="10"/>
      <c r="C204" s="10"/>
      <c r="D204" s="10"/>
      <c r="E204" s="13"/>
      <c r="F204" s="13"/>
      <c r="G204" s="13"/>
      <c r="H204" s="13"/>
      <c r="I204" s="132"/>
      <c r="J204" s="13"/>
    </row>
    <row r="205" spans="1:10">
      <c r="A205" s="11"/>
      <c r="B205" s="10"/>
      <c r="C205" s="10"/>
      <c r="D205" s="10"/>
      <c r="E205" s="13"/>
      <c r="F205" s="13"/>
      <c r="G205" s="13"/>
      <c r="H205" s="13"/>
      <c r="I205" s="132"/>
      <c r="J205" s="13"/>
    </row>
    <row r="206" spans="1:10">
      <c r="A206" s="11"/>
      <c r="B206" s="10"/>
      <c r="C206" s="10"/>
      <c r="D206" s="10"/>
      <c r="E206" s="13"/>
      <c r="F206" s="13"/>
      <c r="G206" s="13"/>
      <c r="H206" s="13"/>
      <c r="I206" s="132"/>
      <c r="J206" s="13"/>
    </row>
    <row r="207" spans="1:10">
      <c r="A207" s="11"/>
      <c r="B207" s="10"/>
      <c r="C207" s="10"/>
      <c r="D207" s="10"/>
      <c r="E207" s="13"/>
      <c r="F207" s="13"/>
      <c r="G207" s="13"/>
      <c r="H207" s="13"/>
      <c r="I207" s="132"/>
      <c r="J207" s="13"/>
    </row>
    <row r="208" spans="1:10">
      <c r="A208" s="11"/>
      <c r="B208" s="10"/>
      <c r="C208" s="10"/>
      <c r="D208" s="10"/>
      <c r="E208" s="13"/>
      <c r="F208" s="13"/>
      <c r="G208" s="13"/>
      <c r="H208" s="13"/>
      <c r="I208" s="132"/>
      <c r="J208" s="13"/>
    </row>
    <row r="209" spans="1:10">
      <c r="A209" s="11"/>
      <c r="B209" s="10"/>
      <c r="C209" s="10"/>
      <c r="D209" s="10"/>
      <c r="E209" s="13"/>
      <c r="F209" s="13"/>
      <c r="G209" s="13"/>
      <c r="H209" s="13"/>
      <c r="I209" s="132"/>
      <c r="J209" s="13"/>
    </row>
    <row r="210" spans="1:10">
      <c r="A210" s="11"/>
      <c r="B210" s="10"/>
      <c r="C210" s="10"/>
      <c r="D210" s="10"/>
      <c r="E210" s="13"/>
      <c r="F210" s="13"/>
      <c r="G210" s="13"/>
      <c r="H210" s="13"/>
      <c r="I210" s="132"/>
      <c r="J210" s="13"/>
    </row>
    <row r="211" spans="1:10">
      <c r="A211" s="11"/>
      <c r="B211" s="10"/>
      <c r="C211" s="10"/>
      <c r="D211" s="10"/>
      <c r="E211" s="13"/>
      <c r="F211" s="13"/>
      <c r="G211" s="13"/>
      <c r="H211" s="13"/>
      <c r="I211" s="132"/>
      <c r="J211" s="13"/>
    </row>
    <row r="212" spans="1:10">
      <c r="A212" s="11"/>
      <c r="B212" s="10"/>
      <c r="C212" s="10"/>
      <c r="D212" s="10"/>
      <c r="E212" s="13"/>
      <c r="F212" s="13"/>
      <c r="G212" s="13"/>
      <c r="H212" s="13"/>
      <c r="I212" s="132"/>
      <c r="J212" s="13"/>
    </row>
    <row r="213" spans="1:10">
      <c r="A213" s="11"/>
      <c r="B213" s="10"/>
      <c r="C213" s="10"/>
      <c r="D213" s="10"/>
      <c r="E213" s="13"/>
      <c r="F213" s="13"/>
      <c r="G213" s="13"/>
      <c r="H213" s="13"/>
      <c r="I213" s="132"/>
      <c r="J213" s="13"/>
    </row>
    <row r="214" spans="1:10">
      <c r="A214" s="11"/>
      <c r="B214" s="10"/>
      <c r="C214" s="10"/>
      <c r="D214" s="10"/>
      <c r="E214" s="13"/>
      <c r="F214" s="13"/>
      <c r="G214" s="13"/>
      <c r="H214" s="13"/>
      <c r="I214" s="132"/>
      <c r="J214" s="13"/>
    </row>
    <row r="215" spans="1:10">
      <c r="A215" s="11"/>
      <c r="B215" s="10"/>
      <c r="C215" s="10"/>
      <c r="D215" s="10"/>
      <c r="E215" s="13"/>
      <c r="F215" s="13"/>
      <c r="G215" s="13"/>
      <c r="H215" s="13"/>
      <c r="I215" s="132"/>
      <c r="J215" s="13"/>
    </row>
    <row r="216" spans="1:10">
      <c r="A216" s="11"/>
      <c r="B216" s="10"/>
      <c r="C216" s="10"/>
      <c r="D216" s="10"/>
      <c r="E216" s="13"/>
      <c r="F216" s="13"/>
      <c r="G216" s="13"/>
      <c r="H216" s="13"/>
      <c r="I216" s="132"/>
      <c r="J216" s="13"/>
    </row>
    <row r="217" spans="1:10">
      <c r="A217" s="11"/>
      <c r="B217" s="10"/>
      <c r="C217" s="10"/>
      <c r="D217" s="10"/>
      <c r="E217" s="13"/>
      <c r="F217" s="13"/>
      <c r="G217" s="13"/>
      <c r="H217" s="13"/>
      <c r="I217" s="132"/>
      <c r="J217" s="13"/>
    </row>
    <row r="218" spans="1:10">
      <c r="A218" s="11"/>
      <c r="B218" s="10"/>
      <c r="C218" s="10"/>
      <c r="D218" s="10"/>
      <c r="E218" s="13"/>
      <c r="F218" s="13"/>
      <c r="G218" s="13"/>
      <c r="H218" s="13"/>
      <c r="I218" s="132"/>
      <c r="J218" s="13"/>
    </row>
    <row r="219" spans="1:10">
      <c r="A219" s="11"/>
      <c r="B219" s="10"/>
      <c r="C219" s="10"/>
      <c r="D219" s="10"/>
      <c r="E219" s="13"/>
      <c r="F219" s="13"/>
      <c r="G219" s="13"/>
      <c r="H219" s="13"/>
      <c r="I219" s="132"/>
      <c r="J219" s="13"/>
    </row>
    <row r="220" spans="1:10">
      <c r="A220" s="11"/>
      <c r="B220" s="10"/>
      <c r="C220" s="10"/>
      <c r="D220" s="10"/>
      <c r="E220" s="13"/>
      <c r="F220" s="13"/>
      <c r="G220" s="13"/>
      <c r="H220" s="13"/>
      <c r="I220" s="132"/>
      <c r="J220" s="13"/>
    </row>
    <row r="221" spans="1:10">
      <c r="A221" s="11"/>
      <c r="B221" s="10"/>
      <c r="C221" s="10"/>
      <c r="D221" s="10"/>
      <c r="E221" s="13"/>
      <c r="F221" s="13"/>
      <c r="G221" s="13"/>
      <c r="H221" s="13"/>
      <c r="I221" s="132"/>
      <c r="J221" s="13"/>
    </row>
    <row r="222" spans="1:10">
      <c r="A222" s="11"/>
      <c r="B222" s="10"/>
      <c r="C222" s="10"/>
      <c r="D222" s="10"/>
      <c r="E222" s="13"/>
      <c r="F222" s="13"/>
      <c r="G222" s="13"/>
      <c r="H222" s="13"/>
      <c r="I222" s="132"/>
      <c r="J222" s="13"/>
    </row>
    <row r="223" spans="1:10">
      <c r="A223" s="11"/>
      <c r="B223" s="10"/>
      <c r="C223" s="10"/>
      <c r="D223" s="10"/>
      <c r="E223" s="13"/>
      <c r="F223" s="13"/>
      <c r="G223" s="13"/>
      <c r="H223" s="13"/>
      <c r="I223" s="132"/>
      <c r="J223" s="13"/>
    </row>
    <row r="224" spans="1:10">
      <c r="A224" s="11"/>
      <c r="B224" s="10"/>
      <c r="C224" s="10"/>
      <c r="D224" s="10"/>
      <c r="E224" s="13"/>
      <c r="F224" s="13"/>
      <c r="G224" s="13"/>
      <c r="H224" s="13"/>
      <c r="I224" s="132"/>
      <c r="J224" s="13"/>
    </row>
    <row r="225" spans="1:10">
      <c r="A225" s="11"/>
      <c r="B225" s="10"/>
      <c r="C225" s="10"/>
      <c r="D225" s="10"/>
      <c r="E225" s="13"/>
      <c r="F225" s="13"/>
      <c r="G225" s="13"/>
      <c r="H225" s="13"/>
      <c r="I225" s="132"/>
      <c r="J225" s="13"/>
    </row>
    <row r="226" spans="1:10">
      <c r="A226" s="11"/>
      <c r="B226" s="10"/>
      <c r="C226" s="10"/>
      <c r="D226" s="10"/>
      <c r="E226" s="13"/>
      <c r="F226" s="13"/>
      <c r="G226" s="13"/>
      <c r="H226" s="13"/>
      <c r="I226" s="132"/>
      <c r="J226" s="13"/>
    </row>
    <row r="227" spans="1:10">
      <c r="A227" s="11"/>
      <c r="B227" s="10"/>
      <c r="C227" s="10"/>
      <c r="D227" s="10"/>
      <c r="E227" s="13"/>
      <c r="F227" s="13"/>
      <c r="G227" s="13"/>
      <c r="H227" s="13"/>
      <c r="I227" s="132"/>
      <c r="J227" s="13"/>
    </row>
    <row r="228" spans="1:10">
      <c r="A228" s="11"/>
      <c r="B228" s="10"/>
      <c r="C228" s="10"/>
      <c r="D228" s="10"/>
      <c r="E228" s="13"/>
      <c r="F228" s="13"/>
      <c r="G228" s="13"/>
      <c r="H228" s="13"/>
      <c r="I228" s="132"/>
      <c r="J228" s="13"/>
    </row>
    <row r="229" spans="1:10">
      <c r="A229" s="11"/>
      <c r="B229" s="10"/>
      <c r="C229" s="10"/>
      <c r="D229" s="10"/>
      <c r="E229" s="13"/>
      <c r="F229" s="13"/>
      <c r="G229" s="13"/>
      <c r="H229" s="13"/>
      <c r="I229" s="132"/>
      <c r="J229" s="13"/>
    </row>
    <row r="230" spans="1:10">
      <c r="A230" s="11"/>
      <c r="B230" s="10"/>
      <c r="C230" s="10"/>
      <c r="D230" s="10"/>
      <c r="E230" s="13"/>
      <c r="F230" s="13"/>
      <c r="G230" s="13"/>
      <c r="H230" s="13"/>
      <c r="I230" s="132"/>
      <c r="J230" s="13"/>
    </row>
    <row r="231" spans="1:10">
      <c r="A231" s="11"/>
      <c r="B231" s="10"/>
      <c r="C231" s="10"/>
      <c r="D231" s="10"/>
      <c r="E231" s="13"/>
      <c r="F231" s="13"/>
      <c r="G231" s="13"/>
      <c r="H231" s="13"/>
      <c r="I231" s="132"/>
      <c r="J231" s="13"/>
    </row>
    <row r="232" spans="1:10">
      <c r="A232" s="11"/>
      <c r="B232" s="10"/>
      <c r="C232" s="10"/>
      <c r="D232" s="10"/>
      <c r="E232" s="13"/>
      <c r="F232" s="13"/>
      <c r="G232" s="13"/>
      <c r="H232" s="13"/>
      <c r="I232" s="132"/>
      <c r="J232" s="13"/>
    </row>
    <row r="233" spans="1:10">
      <c r="A233" s="11"/>
      <c r="B233" s="10"/>
      <c r="C233" s="10"/>
      <c r="D233" s="10"/>
      <c r="E233" s="13"/>
      <c r="F233" s="13"/>
      <c r="G233" s="13"/>
      <c r="H233" s="13"/>
      <c r="I233" s="132"/>
      <c r="J233" s="13"/>
    </row>
    <row r="234" spans="1:10">
      <c r="A234" s="11"/>
      <c r="B234" s="10"/>
      <c r="C234" s="10"/>
      <c r="D234" s="10"/>
      <c r="E234" s="13"/>
      <c r="F234" s="13"/>
      <c r="G234" s="13"/>
      <c r="H234" s="13"/>
      <c r="I234" s="132"/>
      <c r="J234" s="13"/>
    </row>
    <row r="235" spans="1:10">
      <c r="A235" s="11"/>
      <c r="B235" s="10"/>
      <c r="C235" s="10"/>
      <c r="D235" s="10"/>
      <c r="E235" s="13"/>
      <c r="F235" s="13"/>
      <c r="G235" s="13"/>
      <c r="H235" s="13"/>
      <c r="I235" s="132"/>
      <c r="J235" s="13"/>
    </row>
    <row r="236" spans="1:10">
      <c r="A236" s="11"/>
      <c r="B236" s="10"/>
      <c r="C236" s="10"/>
      <c r="D236" s="10"/>
      <c r="E236" s="13"/>
      <c r="F236" s="13"/>
      <c r="G236" s="13"/>
      <c r="H236" s="13"/>
      <c r="I236" s="132"/>
      <c r="J236" s="13"/>
    </row>
    <row r="237" spans="1:10">
      <c r="A237" s="11"/>
      <c r="B237" s="10"/>
      <c r="C237" s="10"/>
      <c r="D237" s="10"/>
      <c r="E237" s="13"/>
      <c r="F237" s="13"/>
      <c r="G237" s="13"/>
      <c r="H237" s="13"/>
      <c r="I237" s="132"/>
      <c r="J237" s="13"/>
    </row>
    <row r="238" spans="1:10">
      <c r="A238" s="11"/>
      <c r="B238" s="10"/>
      <c r="C238" s="10"/>
      <c r="D238" s="10"/>
      <c r="E238" s="13"/>
      <c r="F238" s="13"/>
      <c r="G238" s="13"/>
      <c r="H238" s="13"/>
      <c r="I238" s="132"/>
      <c r="J238" s="13"/>
    </row>
    <row r="239" spans="1:10">
      <c r="A239" s="11"/>
      <c r="B239" s="10"/>
      <c r="C239" s="10"/>
      <c r="D239" s="10"/>
      <c r="E239" s="13"/>
      <c r="F239" s="13"/>
      <c r="G239" s="13"/>
      <c r="H239" s="13"/>
      <c r="I239" s="132"/>
      <c r="J239" s="13"/>
    </row>
    <row r="240" spans="1:10">
      <c r="A240" s="11"/>
      <c r="B240" s="10"/>
      <c r="C240" s="10"/>
      <c r="D240" s="10"/>
      <c r="E240" s="13"/>
      <c r="F240" s="13"/>
      <c r="G240" s="13"/>
      <c r="H240" s="13"/>
      <c r="I240" s="132"/>
      <c r="J240" s="13"/>
    </row>
    <row r="241" spans="1:10">
      <c r="A241" s="11"/>
      <c r="B241" s="10"/>
      <c r="C241" s="10"/>
      <c r="D241" s="10"/>
      <c r="E241" s="13"/>
      <c r="F241" s="13"/>
      <c r="G241" s="13"/>
      <c r="H241" s="13"/>
      <c r="I241" s="132"/>
      <c r="J241" s="13"/>
    </row>
    <row r="242" spans="1:10">
      <c r="A242" s="11"/>
      <c r="B242" s="10"/>
      <c r="C242" s="10"/>
      <c r="D242" s="10"/>
      <c r="E242" s="13"/>
      <c r="F242" s="13"/>
      <c r="G242" s="13"/>
      <c r="H242" s="13"/>
      <c r="I242" s="132"/>
      <c r="J242" s="13"/>
    </row>
    <row r="243" spans="1:10">
      <c r="A243" s="11"/>
      <c r="B243" s="10"/>
      <c r="C243" s="10"/>
      <c r="D243" s="10"/>
      <c r="E243" s="13"/>
      <c r="F243" s="13"/>
      <c r="G243" s="13"/>
      <c r="H243" s="13"/>
      <c r="I243" s="132"/>
      <c r="J243" s="13"/>
    </row>
    <row r="244" spans="1:10">
      <c r="A244" s="11"/>
      <c r="B244" s="10"/>
      <c r="C244" s="10"/>
      <c r="D244" s="10"/>
      <c r="E244" s="13"/>
      <c r="F244" s="13"/>
      <c r="G244" s="13"/>
      <c r="H244" s="13"/>
      <c r="I244" s="132"/>
      <c r="J244" s="13"/>
    </row>
    <row r="245" spans="1:10">
      <c r="A245" s="11"/>
      <c r="B245" s="10"/>
      <c r="C245" s="10"/>
      <c r="D245" s="10"/>
      <c r="E245" s="13"/>
      <c r="F245" s="13"/>
      <c r="G245" s="13"/>
      <c r="H245" s="13"/>
      <c r="I245" s="132"/>
      <c r="J245" s="13"/>
    </row>
    <row r="246" spans="1:10">
      <c r="A246" s="11"/>
      <c r="B246" s="10"/>
      <c r="C246" s="10"/>
      <c r="D246" s="10"/>
      <c r="E246" s="13"/>
      <c r="F246" s="13"/>
      <c r="G246" s="13"/>
      <c r="H246" s="13"/>
      <c r="I246" s="132"/>
      <c r="J246" s="13"/>
    </row>
    <row r="247" spans="1:10">
      <c r="A247" s="11"/>
      <c r="B247" s="10"/>
      <c r="C247" s="10"/>
      <c r="D247" s="10"/>
      <c r="E247" s="13"/>
      <c r="F247" s="13"/>
      <c r="G247" s="13"/>
      <c r="H247" s="13"/>
      <c r="I247" s="132"/>
      <c r="J247" s="13"/>
    </row>
    <row r="248" spans="1:10">
      <c r="A248" s="11"/>
      <c r="B248" s="10"/>
      <c r="C248" s="10"/>
      <c r="D248" s="10"/>
      <c r="E248" s="13"/>
      <c r="F248" s="13"/>
      <c r="G248" s="13"/>
      <c r="H248" s="13"/>
      <c r="I248" s="132"/>
      <c r="J248" s="13"/>
    </row>
    <row r="249" spans="1:10">
      <c r="A249" s="11"/>
      <c r="B249" s="10"/>
      <c r="C249" s="10"/>
      <c r="D249" s="10"/>
      <c r="E249" s="13"/>
      <c r="F249" s="13"/>
      <c r="G249" s="13"/>
      <c r="H249" s="13"/>
      <c r="I249" s="132"/>
      <c r="J249" s="13"/>
    </row>
    <row r="250" spans="1:10">
      <c r="A250" s="11"/>
      <c r="B250" s="10"/>
      <c r="C250" s="10"/>
      <c r="D250" s="10"/>
      <c r="E250" s="13"/>
      <c r="F250" s="13"/>
      <c r="G250" s="13"/>
      <c r="H250" s="13"/>
      <c r="I250" s="132"/>
      <c r="J250" s="13"/>
    </row>
    <row r="251" spans="1:10">
      <c r="A251" s="11"/>
      <c r="B251" s="10"/>
      <c r="C251" s="10"/>
      <c r="D251" s="10"/>
      <c r="E251" s="13"/>
      <c r="F251" s="13"/>
      <c r="G251" s="13"/>
      <c r="H251" s="13"/>
      <c r="I251" s="132"/>
      <c r="J251" s="13"/>
    </row>
    <row r="252" spans="1:10">
      <c r="A252" s="11"/>
      <c r="B252" s="10"/>
      <c r="C252" s="10"/>
      <c r="D252" s="10"/>
      <c r="E252" s="13"/>
      <c r="F252" s="13"/>
      <c r="G252" s="13"/>
      <c r="H252" s="13"/>
      <c r="I252" s="132"/>
      <c r="J252" s="13"/>
    </row>
    <row r="253" spans="1:10">
      <c r="A253" s="11"/>
      <c r="B253" s="10"/>
      <c r="C253" s="10"/>
      <c r="D253" s="10"/>
      <c r="E253" s="13"/>
      <c r="F253" s="13"/>
      <c r="G253" s="13"/>
      <c r="H253" s="13"/>
      <c r="I253" s="132"/>
      <c r="J253" s="13"/>
    </row>
    <row r="254" spans="1:10">
      <c r="A254" s="11"/>
      <c r="B254" s="10"/>
      <c r="C254" s="10"/>
      <c r="D254" s="10"/>
      <c r="E254" s="13"/>
      <c r="F254" s="13"/>
      <c r="G254" s="13"/>
      <c r="H254" s="13"/>
      <c r="I254" s="132"/>
      <c r="J254" s="13"/>
    </row>
    <row r="255" spans="1:10">
      <c r="A255" s="11"/>
      <c r="B255" s="10"/>
      <c r="C255" s="10"/>
      <c r="D255" s="10"/>
      <c r="E255" s="13"/>
      <c r="F255" s="13"/>
      <c r="G255" s="13"/>
      <c r="H255" s="13"/>
      <c r="I255" s="132"/>
      <c r="J255" s="13"/>
    </row>
    <row r="256" spans="1:10">
      <c r="A256" s="11"/>
      <c r="B256" s="10"/>
      <c r="C256" s="10"/>
      <c r="D256" s="10"/>
      <c r="E256" s="13"/>
      <c r="F256" s="13"/>
      <c r="G256" s="13"/>
      <c r="H256" s="13"/>
      <c r="I256" s="132"/>
      <c r="J256" s="13"/>
    </row>
    <row r="257" spans="1:10">
      <c r="A257" s="11"/>
      <c r="B257" s="10"/>
      <c r="C257" s="10"/>
      <c r="D257" s="10"/>
      <c r="E257" s="13"/>
      <c r="F257" s="13"/>
      <c r="G257" s="13"/>
      <c r="H257" s="13"/>
      <c r="I257" s="132"/>
      <c r="J257" s="13"/>
    </row>
    <row r="258" spans="1:10">
      <c r="A258" s="11"/>
      <c r="B258" s="10"/>
      <c r="C258" s="10"/>
      <c r="D258" s="10"/>
      <c r="E258" s="13"/>
      <c r="F258" s="13"/>
      <c r="G258" s="13"/>
      <c r="H258" s="13"/>
      <c r="I258" s="132"/>
      <c r="J258" s="13"/>
    </row>
    <row r="259" spans="1:10">
      <c r="A259" s="11"/>
      <c r="B259" s="10"/>
      <c r="C259" s="10"/>
      <c r="D259" s="10"/>
      <c r="E259" s="13"/>
      <c r="F259" s="13"/>
      <c r="G259" s="13"/>
      <c r="H259" s="13"/>
      <c r="I259" s="132"/>
      <c r="J259" s="13"/>
    </row>
    <row r="260" spans="1:10">
      <c r="A260" s="11"/>
      <c r="B260" s="10"/>
      <c r="C260" s="10"/>
      <c r="D260" s="10"/>
      <c r="E260" s="13"/>
      <c r="F260" s="13"/>
      <c r="G260" s="13"/>
      <c r="H260" s="13"/>
      <c r="I260" s="132"/>
      <c r="J260" s="13"/>
    </row>
    <row r="261" spans="1:10">
      <c r="A261" s="11"/>
      <c r="B261" s="10"/>
      <c r="C261" s="10"/>
      <c r="D261" s="10"/>
      <c r="E261" s="13"/>
      <c r="F261" s="13"/>
      <c r="G261" s="13"/>
      <c r="H261" s="13"/>
      <c r="I261" s="132"/>
      <c r="J261" s="13"/>
    </row>
    <row r="262" spans="1:10">
      <c r="A262" s="11"/>
      <c r="B262" s="10"/>
      <c r="C262" s="10"/>
      <c r="D262" s="10"/>
      <c r="E262" s="13"/>
      <c r="F262" s="13"/>
      <c r="G262" s="13"/>
      <c r="H262" s="13"/>
      <c r="I262" s="132"/>
      <c r="J262" s="13"/>
    </row>
    <row r="263" spans="1:10">
      <c r="A263" s="11"/>
      <c r="B263" s="10"/>
      <c r="C263" s="10"/>
      <c r="D263" s="10"/>
      <c r="E263" s="13"/>
      <c r="F263" s="13"/>
      <c r="G263" s="13"/>
      <c r="H263" s="13"/>
      <c r="I263" s="132"/>
      <c r="J263" s="13"/>
    </row>
    <row r="264" spans="1:10">
      <c r="A264" s="11"/>
      <c r="B264" s="10"/>
      <c r="C264" s="10"/>
      <c r="D264" s="10"/>
      <c r="E264" s="13"/>
      <c r="F264" s="13"/>
      <c r="G264" s="13"/>
      <c r="H264" s="13"/>
      <c r="I264" s="132"/>
      <c r="J264" s="13"/>
    </row>
    <row r="265" spans="1:10">
      <c r="A265" s="11"/>
      <c r="B265" s="10"/>
      <c r="C265" s="10"/>
      <c r="D265" s="10"/>
      <c r="E265" s="13"/>
      <c r="F265" s="13"/>
      <c r="G265" s="13"/>
      <c r="H265" s="13"/>
      <c r="I265" s="132"/>
      <c r="J265" s="13"/>
    </row>
    <row r="266" spans="1:10">
      <c r="A266" s="11"/>
      <c r="B266" s="10"/>
      <c r="C266" s="10"/>
      <c r="D266" s="10"/>
      <c r="E266" s="13"/>
      <c r="F266" s="13"/>
      <c r="G266" s="13"/>
      <c r="H266" s="13"/>
      <c r="I266" s="132"/>
      <c r="J266" s="13"/>
    </row>
    <row r="267" spans="1:10">
      <c r="A267" s="11"/>
      <c r="B267" s="10"/>
      <c r="C267" s="10"/>
      <c r="D267" s="10"/>
      <c r="E267" s="13"/>
      <c r="F267" s="13"/>
      <c r="G267" s="13"/>
      <c r="H267" s="13"/>
      <c r="I267" s="132"/>
      <c r="J267" s="13"/>
    </row>
    <row r="268" spans="1:10">
      <c r="A268" s="11"/>
      <c r="B268" s="10"/>
      <c r="C268" s="10"/>
      <c r="D268" s="10"/>
      <c r="E268" s="13"/>
      <c r="F268" s="13"/>
      <c r="G268" s="13"/>
      <c r="H268" s="13"/>
      <c r="I268" s="132"/>
      <c r="J268" s="13"/>
    </row>
    <row r="269" spans="1:10">
      <c r="A269" s="11"/>
      <c r="B269" s="10"/>
      <c r="C269" s="10"/>
      <c r="D269" s="10"/>
      <c r="E269" s="13"/>
      <c r="F269" s="13"/>
      <c r="G269" s="13"/>
      <c r="H269" s="13"/>
      <c r="I269" s="132"/>
      <c r="J269" s="13"/>
    </row>
    <row r="270" spans="1:10">
      <c r="A270" s="11"/>
      <c r="B270" s="10"/>
      <c r="C270" s="10"/>
      <c r="D270" s="10"/>
      <c r="E270" s="13"/>
      <c r="F270" s="13"/>
      <c r="G270" s="13"/>
      <c r="H270" s="13"/>
      <c r="I270" s="132"/>
      <c r="J270" s="13"/>
    </row>
    <row r="271" spans="1:10">
      <c r="A271" s="11"/>
      <c r="B271" s="10"/>
      <c r="C271" s="10"/>
      <c r="D271" s="10"/>
      <c r="E271" s="13"/>
      <c r="F271" s="13"/>
      <c r="G271" s="13"/>
      <c r="H271" s="13"/>
      <c r="I271" s="132"/>
      <c r="J271" s="13"/>
    </row>
    <row r="272" spans="1:10">
      <c r="A272" s="11"/>
      <c r="B272" s="10"/>
      <c r="C272" s="10"/>
      <c r="D272" s="10"/>
      <c r="E272" s="13"/>
      <c r="F272" s="13"/>
      <c r="G272" s="13"/>
      <c r="H272" s="13"/>
      <c r="I272" s="132"/>
      <c r="J272" s="13"/>
    </row>
    <row r="273" spans="1:10">
      <c r="A273" s="11"/>
      <c r="B273" s="10"/>
      <c r="C273" s="10"/>
      <c r="D273" s="10"/>
      <c r="E273" s="13"/>
      <c r="F273" s="13"/>
      <c r="G273" s="13"/>
      <c r="H273" s="13"/>
      <c r="I273" s="132"/>
      <c r="J273" s="13"/>
    </row>
    <row r="274" spans="1:10">
      <c r="A274" s="11"/>
      <c r="B274" s="10"/>
      <c r="C274" s="10"/>
      <c r="D274" s="10"/>
      <c r="E274" s="13"/>
      <c r="F274" s="13"/>
      <c r="G274" s="13"/>
      <c r="H274" s="13"/>
      <c r="I274" s="132"/>
      <c r="J274" s="13"/>
    </row>
    <row r="275" spans="1:10">
      <c r="A275" s="11"/>
      <c r="B275" s="10"/>
      <c r="C275" s="10"/>
      <c r="D275" s="10"/>
      <c r="E275" s="13"/>
      <c r="F275" s="13"/>
      <c r="G275" s="13"/>
      <c r="H275" s="13"/>
      <c r="I275" s="132"/>
      <c r="J275" s="13"/>
    </row>
    <row r="276" spans="1:10">
      <c r="A276" s="11"/>
      <c r="B276" s="10"/>
      <c r="C276" s="10"/>
      <c r="D276" s="10"/>
      <c r="E276" s="13"/>
      <c r="F276" s="13"/>
      <c r="G276" s="13"/>
      <c r="H276" s="13"/>
      <c r="I276" s="132"/>
      <c r="J276" s="13"/>
    </row>
    <row r="277" spans="1:10">
      <c r="A277" s="11"/>
      <c r="B277" s="10"/>
      <c r="C277" s="10"/>
      <c r="D277" s="10"/>
      <c r="E277" s="13"/>
      <c r="F277" s="13"/>
      <c r="G277" s="13"/>
      <c r="H277" s="13"/>
      <c r="I277" s="132"/>
      <c r="J277" s="13"/>
    </row>
    <row r="278" spans="1:10">
      <c r="A278" s="11"/>
      <c r="B278" s="10"/>
      <c r="C278" s="10"/>
      <c r="D278" s="10"/>
      <c r="E278" s="13"/>
      <c r="F278" s="13"/>
      <c r="G278" s="13"/>
      <c r="H278" s="13"/>
      <c r="I278" s="132"/>
      <c r="J278" s="13"/>
    </row>
    <row r="279" spans="1:10">
      <c r="A279" s="11"/>
      <c r="B279" s="10"/>
      <c r="C279" s="10"/>
      <c r="D279" s="10"/>
      <c r="E279" s="13"/>
      <c r="F279" s="13"/>
      <c r="G279" s="13"/>
      <c r="H279" s="13"/>
      <c r="I279" s="132"/>
      <c r="J279" s="13"/>
    </row>
    <row r="280" spans="1:10">
      <c r="A280" s="11"/>
      <c r="B280" s="10"/>
      <c r="C280" s="10"/>
      <c r="D280" s="10"/>
      <c r="E280" s="13"/>
      <c r="F280" s="13"/>
      <c r="G280" s="13"/>
      <c r="H280" s="13"/>
      <c r="I280" s="132"/>
      <c r="J280" s="13"/>
    </row>
    <row r="281" spans="1:10">
      <c r="A281" s="11"/>
      <c r="B281" s="10"/>
      <c r="C281" s="10"/>
      <c r="D281" s="10"/>
      <c r="E281" s="13"/>
      <c r="F281" s="13"/>
      <c r="G281" s="13"/>
      <c r="H281" s="13"/>
      <c r="I281" s="132"/>
      <c r="J281" s="13"/>
    </row>
    <row r="282" spans="1:10">
      <c r="A282" s="11"/>
      <c r="B282" s="10"/>
      <c r="C282" s="10"/>
      <c r="D282" s="10"/>
      <c r="E282" s="13"/>
      <c r="F282" s="13"/>
      <c r="G282" s="13"/>
      <c r="H282" s="13"/>
      <c r="I282" s="132"/>
      <c r="J282" s="13"/>
    </row>
    <row r="283" spans="1:10">
      <c r="A283" s="11"/>
      <c r="B283" s="10"/>
      <c r="C283" s="10"/>
      <c r="D283" s="10"/>
      <c r="E283" s="13"/>
      <c r="F283" s="13"/>
      <c r="G283" s="13"/>
      <c r="H283" s="13"/>
      <c r="I283" s="132"/>
      <c r="J283" s="13"/>
    </row>
    <row r="284" spans="1:10">
      <c r="A284" s="11"/>
      <c r="B284" s="10"/>
      <c r="C284" s="10"/>
      <c r="D284" s="10"/>
      <c r="E284" s="13"/>
      <c r="F284" s="13"/>
      <c r="G284" s="13"/>
      <c r="H284" s="13"/>
      <c r="I284" s="132"/>
      <c r="J284" s="13"/>
    </row>
    <row r="285" spans="1:10">
      <c r="A285" s="11"/>
      <c r="B285" s="10"/>
      <c r="C285" s="10"/>
      <c r="D285" s="10"/>
      <c r="E285" s="13"/>
      <c r="F285" s="13"/>
      <c r="G285" s="13"/>
      <c r="H285" s="13"/>
      <c r="I285" s="132"/>
      <c r="J285" s="13"/>
    </row>
    <row r="286" spans="1:10">
      <c r="A286" s="11"/>
      <c r="B286" s="10"/>
      <c r="C286" s="10"/>
      <c r="D286" s="10"/>
      <c r="E286" s="13"/>
      <c r="F286" s="13"/>
      <c r="G286" s="13"/>
      <c r="H286" s="13"/>
      <c r="I286" s="132"/>
      <c r="J286" s="13"/>
    </row>
    <row r="287" spans="1:10">
      <c r="A287" s="11"/>
      <c r="B287" s="10"/>
      <c r="C287" s="10"/>
      <c r="D287" s="10"/>
      <c r="E287" s="13"/>
      <c r="F287" s="13"/>
      <c r="G287" s="13"/>
      <c r="H287" s="13"/>
      <c r="I287" s="132"/>
      <c r="J287" s="13"/>
    </row>
    <row r="288" spans="1:10">
      <c r="A288" s="11"/>
      <c r="B288" s="10"/>
      <c r="C288" s="10"/>
      <c r="D288" s="10"/>
      <c r="E288" s="13"/>
      <c r="F288" s="13"/>
      <c r="G288" s="13"/>
      <c r="H288" s="13"/>
      <c r="I288" s="132"/>
      <c r="J288" s="13"/>
    </row>
    <row r="289" spans="1:10">
      <c r="A289" s="11"/>
      <c r="B289" s="10"/>
      <c r="C289" s="10"/>
      <c r="D289" s="10"/>
      <c r="E289" s="13"/>
      <c r="F289" s="13"/>
      <c r="G289" s="13"/>
      <c r="H289" s="13"/>
      <c r="I289" s="132"/>
      <c r="J289" s="13"/>
    </row>
    <row r="290" spans="1:10">
      <c r="A290" s="11"/>
      <c r="B290" s="10"/>
      <c r="C290" s="10"/>
      <c r="D290" s="10"/>
      <c r="E290" s="13"/>
      <c r="F290" s="13"/>
      <c r="G290" s="13"/>
      <c r="H290" s="13"/>
      <c r="I290" s="132"/>
      <c r="J290" s="13"/>
    </row>
    <row r="291" spans="1:10">
      <c r="A291" s="11"/>
      <c r="B291" s="10"/>
      <c r="C291" s="10"/>
      <c r="D291" s="10"/>
      <c r="E291" s="13"/>
      <c r="F291" s="13"/>
      <c r="G291" s="13"/>
      <c r="H291" s="13"/>
      <c r="I291" s="132"/>
      <c r="J291" s="13"/>
    </row>
    <row r="292" spans="1:10">
      <c r="A292" s="11"/>
      <c r="B292" s="10"/>
      <c r="C292" s="10"/>
      <c r="D292" s="10"/>
      <c r="E292" s="13"/>
      <c r="F292" s="13"/>
      <c r="G292" s="13"/>
      <c r="H292" s="13"/>
      <c r="I292" s="132"/>
      <c r="J292" s="13"/>
    </row>
    <row r="293" spans="1:10">
      <c r="A293" s="11"/>
      <c r="B293" s="10"/>
      <c r="C293" s="10"/>
      <c r="D293" s="10"/>
      <c r="E293" s="13"/>
      <c r="F293" s="13"/>
      <c r="G293" s="13"/>
      <c r="H293" s="13"/>
      <c r="I293" s="132"/>
      <c r="J293" s="13"/>
    </row>
    <row r="294" spans="1:10">
      <c r="A294" s="11"/>
      <c r="B294" s="10"/>
      <c r="C294" s="10"/>
      <c r="D294" s="10"/>
      <c r="E294" s="13"/>
      <c r="F294" s="13"/>
      <c r="G294" s="13"/>
      <c r="H294" s="13"/>
      <c r="I294" s="132"/>
      <c r="J294" s="13"/>
    </row>
    <row r="295" spans="1:10">
      <c r="A295" s="11"/>
      <c r="B295" s="10"/>
      <c r="C295" s="10"/>
      <c r="D295" s="10"/>
      <c r="E295" s="13"/>
      <c r="F295" s="13"/>
      <c r="G295" s="13"/>
      <c r="H295" s="13"/>
      <c r="I295" s="132"/>
      <c r="J295" s="13"/>
    </row>
    <row r="296" spans="1:10">
      <c r="A296" s="11"/>
      <c r="B296" s="10"/>
      <c r="C296" s="10"/>
      <c r="D296" s="10"/>
      <c r="E296" s="13"/>
      <c r="F296" s="13"/>
      <c r="G296" s="13"/>
      <c r="H296" s="13"/>
      <c r="I296" s="132"/>
      <c r="J296" s="13"/>
    </row>
    <row r="297" spans="1:10">
      <c r="A297" s="11"/>
      <c r="B297" s="10"/>
      <c r="C297" s="10"/>
      <c r="D297" s="10"/>
      <c r="E297" s="13"/>
      <c r="F297" s="13"/>
      <c r="G297" s="13"/>
      <c r="H297" s="13"/>
      <c r="I297" s="132"/>
      <c r="J297" s="13"/>
    </row>
    <row r="298" spans="1:10">
      <c r="A298" s="11"/>
      <c r="B298" s="10"/>
      <c r="C298" s="10"/>
      <c r="D298" s="10"/>
      <c r="E298" s="13"/>
      <c r="F298" s="13"/>
      <c r="G298" s="13"/>
      <c r="H298" s="13"/>
      <c r="I298" s="132"/>
      <c r="J298" s="13"/>
    </row>
    <row r="299" spans="1:10">
      <c r="A299" s="11"/>
      <c r="B299" s="10"/>
      <c r="C299" s="10"/>
      <c r="D299" s="10"/>
      <c r="E299" s="13"/>
      <c r="F299" s="13"/>
      <c r="G299" s="13"/>
      <c r="H299" s="13"/>
      <c r="I299" s="132"/>
      <c r="J299" s="13"/>
    </row>
    <row r="300" spans="1:10">
      <c r="A300" s="11"/>
      <c r="B300" s="10"/>
      <c r="C300" s="10"/>
      <c r="D300" s="10"/>
      <c r="E300" s="13"/>
      <c r="F300" s="13"/>
      <c r="G300" s="13"/>
      <c r="H300" s="13"/>
      <c r="I300" s="132"/>
      <c r="J300" s="13"/>
    </row>
    <row r="301" spans="1:10">
      <c r="A301" s="11"/>
      <c r="B301" s="10"/>
      <c r="C301" s="10"/>
      <c r="D301" s="10"/>
      <c r="E301" s="13"/>
      <c r="F301" s="13"/>
      <c r="G301" s="13"/>
      <c r="H301" s="13"/>
      <c r="I301" s="132"/>
      <c r="J301" s="13"/>
    </row>
    <row r="302" spans="1:10">
      <c r="A302" s="11"/>
      <c r="B302" s="10"/>
      <c r="C302" s="10"/>
      <c r="D302" s="10"/>
      <c r="E302" s="13"/>
      <c r="F302" s="13"/>
      <c r="G302" s="13"/>
      <c r="H302" s="13"/>
      <c r="I302" s="132"/>
      <c r="J302" s="13"/>
    </row>
    <row r="303" spans="1:10">
      <c r="A303" s="11"/>
      <c r="B303" s="10"/>
      <c r="C303" s="10"/>
      <c r="D303" s="10"/>
      <c r="E303" s="13"/>
      <c r="F303" s="13"/>
      <c r="G303" s="13"/>
      <c r="H303" s="13"/>
      <c r="I303" s="132"/>
      <c r="J303" s="13"/>
    </row>
    <row r="304" spans="1:10">
      <c r="A304" s="11"/>
      <c r="B304" s="10"/>
      <c r="C304" s="10"/>
      <c r="D304" s="10"/>
      <c r="E304" s="13"/>
      <c r="F304" s="13"/>
      <c r="G304" s="13"/>
      <c r="H304" s="13"/>
      <c r="I304" s="132"/>
      <c r="J304" s="13"/>
    </row>
    <row r="305" spans="1:10">
      <c r="A305" s="11"/>
      <c r="B305" s="10"/>
      <c r="C305" s="10"/>
      <c r="D305" s="10"/>
      <c r="E305" s="13"/>
      <c r="F305" s="13"/>
      <c r="G305" s="13"/>
      <c r="H305" s="13"/>
      <c r="I305" s="132"/>
      <c r="J305" s="13"/>
    </row>
    <row r="306" spans="1:10">
      <c r="A306" s="11"/>
      <c r="B306" s="10"/>
      <c r="C306" s="10"/>
      <c r="D306" s="10"/>
      <c r="E306" s="13"/>
      <c r="F306" s="13"/>
      <c r="G306" s="13"/>
      <c r="H306" s="13"/>
      <c r="I306" s="132"/>
      <c r="J306" s="13"/>
    </row>
    <row r="307" spans="1:10">
      <c r="A307" s="11"/>
      <c r="B307" s="10"/>
      <c r="C307" s="10"/>
      <c r="D307" s="10"/>
      <c r="E307" s="13"/>
      <c r="F307" s="13"/>
      <c r="G307" s="13"/>
      <c r="H307" s="13"/>
      <c r="I307" s="132"/>
      <c r="J307" s="13"/>
    </row>
    <row r="308" spans="1:10">
      <c r="A308" s="11"/>
      <c r="B308" s="10"/>
      <c r="C308" s="10"/>
      <c r="D308" s="10"/>
      <c r="E308" s="13"/>
      <c r="F308" s="13"/>
      <c r="G308" s="13"/>
      <c r="H308" s="13"/>
      <c r="I308" s="132"/>
      <c r="J308" s="13"/>
    </row>
    <row r="309" spans="1:10">
      <c r="A309" s="11"/>
      <c r="B309" s="10"/>
      <c r="C309" s="10"/>
      <c r="D309" s="10"/>
      <c r="E309" s="13"/>
      <c r="F309" s="13"/>
      <c r="G309" s="13"/>
      <c r="H309" s="13"/>
      <c r="I309" s="132"/>
      <c r="J309" s="13"/>
    </row>
    <row r="310" spans="1:10">
      <c r="A310" s="11"/>
      <c r="B310" s="10"/>
      <c r="C310" s="10"/>
      <c r="D310" s="10"/>
      <c r="E310" s="13"/>
      <c r="F310" s="13"/>
      <c r="G310" s="13"/>
      <c r="H310" s="13"/>
      <c r="I310" s="132"/>
      <c r="J310" s="13"/>
    </row>
    <row r="311" spans="1:10">
      <c r="A311" s="11"/>
      <c r="B311" s="10"/>
      <c r="C311" s="10"/>
      <c r="D311" s="10"/>
      <c r="E311" s="13"/>
      <c r="F311" s="13"/>
      <c r="G311" s="13"/>
      <c r="H311" s="13"/>
      <c r="I311" s="132"/>
      <c r="J311" s="13"/>
    </row>
    <row r="312" spans="1:10">
      <c r="A312" s="11"/>
      <c r="B312" s="10"/>
      <c r="C312" s="10"/>
      <c r="D312" s="10"/>
      <c r="E312" s="13"/>
      <c r="F312" s="13"/>
      <c r="G312" s="13"/>
      <c r="H312" s="13"/>
      <c r="I312" s="132"/>
      <c r="J312" s="13"/>
    </row>
    <row r="313" spans="1:10">
      <c r="A313" s="11"/>
      <c r="B313" s="10"/>
      <c r="C313" s="10"/>
      <c r="D313" s="10"/>
      <c r="E313" s="13"/>
      <c r="F313" s="13"/>
      <c r="G313" s="13"/>
      <c r="H313" s="13"/>
      <c r="I313" s="132"/>
      <c r="J313" s="13"/>
    </row>
    <row r="314" spans="1:10">
      <c r="A314" s="11"/>
      <c r="B314" s="10"/>
      <c r="C314" s="10"/>
      <c r="D314" s="10"/>
      <c r="E314" s="13"/>
      <c r="F314" s="13"/>
      <c r="G314" s="13"/>
      <c r="H314" s="13"/>
      <c r="I314" s="132"/>
      <c r="J314" s="13"/>
    </row>
    <row r="315" spans="1:10">
      <c r="A315" s="11"/>
      <c r="B315" s="10"/>
      <c r="C315" s="10"/>
      <c r="D315" s="10"/>
      <c r="E315" s="13"/>
      <c r="F315" s="13"/>
      <c r="G315" s="13"/>
      <c r="H315" s="13"/>
      <c r="I315" s="132"/>
      <c r="J315" s="13"/>
    </row>
    <row r="316" spans="1:10">
      <c r="A316" s="11"/>
      <c r="B316" s="10"/>
      <c r="C316" s="10"/>
      <c r="D316" s="10"/>
      <c r="E316" s="13"/>
      <c r="F316" s="13"/>
      <c r="G316" s="13"/>
      <c r="H316" s="13"/>
      <c r="I316" s="132"/>
      <c r="J316" s="13"/>
    </row>
    <row r="317" spans="1:10">
      <c r="A317" s="11"/>
      <c r="B317" s="10"/>
      <c r="C317" s="10"/>
      <c r="D317" s="10"/>
      <c r="E317" s="13"/>
      <c r="F317" s="13"/>
      <c r="G317" s="13"/>
      <c r="H317" s="13"/>
      <c r="I317" s="132"/>
      <c r="J317" s="13"/>
    </row>
    <row r="318" spans="1:10">
      <c r="A318" s="11"/>
      <c r="B318" s="10"/>
      <c r="C318" s="10"/>
      <c r="D318" s="10"/>
      <c r="E318" s="13"/>
      <c r="F318" s="13"/>
      <c r="G318" s="13"/>
      <c r="H318" s="13"/>
      <c r="I318" s="132"/>
      <c r="J318" s="13"/>
    </row>
    <row r="319" spans="1:10">
      <c r="A319" s="11"/>
      <c r="B319" s="10"/>
      <c r="C319" s="10"/>
      <c r="D319" s="10"/>
      <c r="E319" s="13"/>
      <c r="F319" s="13"/>
      <c r="G319" s="13"/>
      <c r="H319" s="13"/>
      <c r="I319" s="132"/>
      <c r="J319" s="13"/>
    </row>
    <row r="320" spans="1:10">
      <c r="A320" s="11"/>
      <c r="B320" s="10"/>
      <c r="C320" s="10"/>
      <c r="D320" s="10"/>
      <c r="E320" s="13"/>
      <c r="F320" s="13"/>
      <c r="G320" s="13"/>
      <c r="H320" s="13"/>
      <c r="I320" s="132"/>
      <c r="J320" s="13"/>
    </row>
    <row r="321" spans="1:10">
      <c r="A321" s="11"/>
      <c r="B321" s="10"/>
      <c r="C321" s="10"/>
      <c r="D321" s="10"/>
      <c r="E321" s="13"/>
      <c r="F321" s="13"/>
      <c r="G321" s="13"/>
      <c r="H321" s="13"/>
      <c r="I321" s="132"/>
      <c r="J321" s="13"/>
    </row>
    <row r="322" spans="1:10">
      <c r="A322" s="11"/>
      <c r="B322" s="10"/>
      <c r="C322" s="10"/>
      <c r="D322" s="10"/>
      <c r="E322" s="13"/>
      <c r="F322" s="13"/>
      <c r="G322" s="13"/>
      <c r="H322" s="13"/>
      <c r="I322" s="132"/>
      <c r="J322" s="13"/>
    </row>
    <row r="323" spans="1:10">
      <c r="A323" s="11"/>
      <c r="B323" s="10"/>
      <c r="C323" s="10"/>
      <c r="D323" s="10"/>
      <c r="E323" s="13"/>
      <c r="F323" s="13"/>
      <c r="G323" s="13"/>
      <c r="H323" s="13"/>
      <c r="I323" s="132"/>
      <c r="J323" s="13"/>
    </row>
    <row r="324" spans="1:10">
      <c r="A324" s="11"/>
      <c r="B324" s="10"/>
      <c r="C324" s="10"/>
      <c r="D324" s="10"/>
      <c r="E324" s="13"/>
      <c r="F324" s="13"/>
      <c r="G324" s="13"/>
      <c r="H324" s="13"/>
      <c r="I324" s="132"/>
      <c r="J324" s="13"/>
    </row>
    <row r="325" spans="1:10">
      <c r="A325" s="11"/>
      <c r="B325" s="10"/>
      <c r="C325" s="10"/>
      <c r="D325" s="10"/>
      <c r="E325" s="13"/>
      <c r="F325" s="13"/>
      <c r="G325" s="13"/>
      <c r="H325" s="13"/>
      <c r="I325" s="132"/>
      <c r="J325" s="13"/>
    </row>
    <row r="326" spans="1:10">
      <c r="A326" s="11"/>
      <c r="B326" s="10"/>
      <c r="C326" s="10"/>
      <c r="D326" s="10"/>
      <c r="E326" s="13"/>
      <c r="F326" s="13"/>
      <c r="G326" s="13"/>
      <c r="H326" s="13"/>
      <c r="I326" s="132"/>
      <c r="J326" s="13"/>
    </row>
    <row r="327" spans="1:10">
      <c r="A327" s="11"/>
      <c r="B327" s="10"/>
      <c r="C327" s="10"/>
      <c r="D327" s="10"/>
      <c r="E327" s="13"/>
      <c r="F327" s="13"/>
      <c r="G327" s="13"/>
      <c r="H327" s="13"/>
      <c r="I327" s="132"/>
      <c r="J327" s="13"/>
    </row>
    <row r="328" spans="1:10">
      <c r="A328" s="11"/>
      <c r="B328" s="10"/>
      <c r="C328" s="10"/>
      <c r="D328" s="10"/>
      <c r="E328" s="13"/>
      <c r="F328" s="13"/>
      <c r="G328" s="13"/>
      <c r="H328" s="13"/>
      <c r="I328" s="132"/>
      <c r="J328" s="13"/>
    </row>
    <row r="329" spans="1:10">
      <c r="A329" s="11"/>
      <c r="B329" s="10"/>
      <c r="C329" s="10"/>
      <c r="D329" s="10"/>
      <c r="E329" s="13"/>
      <c r="F329" s="13"/>
      <c r="G329" s="13"/>
      <c r="H329" s="13"/>
      <c r="I329" s="132"/>
      <c r="J329" s="13"/>
    </row>
    <row r="330" spans="1:10">
      <c r="A330" s="11"/>
      <c r="B330" s="10"/>
      <c r="C330" s="10"/>
      <c r="D330" s="10"/>
      <c r="E330" s="13"/>
      <c r="F330" s="13"/>
      <c r="G330" s="13"/>
      <c r="H330" s="13"/>
      <c r="I330" s="132"/>
      <c r="J330" s="13"/>
    </row>
    <row r="331" spans="1:10">
      <c r="A331" s="11"/>
      <c r="B331" s="10"/>
      <c r="C331" s="10"/>
      <c r="D331" s="10"/>
      <c r="E331" s="13"/>
      <c r="F331" s="13"/>
      <c r="G331" s="13"/>
      <c r="H331" s="13"/>
      <c r="I331" s="132"/>
      <c r="J331" s="13"/>
    </row>
    <row r="332" spans="1:10">
      <c r="A332" s="11"/>
      <c r="B332" s="10"/>
      <c r="C332" s="10"/>
      <c r="D332" s="10"/>
      <c r="E332" s="13"/>
      <c r="F332" s="13"/>
      <c r="G332" s="13"/>
      <c r="H332" s="13"/>
      <c r="I332" s="132"/>
      <c r="J332" s="13"/>
    </row>
    <row r="333" spans="1:10">
      <c r="A333" s="11"/>
      <c r="B333" s="10"/>
      <c r="C333" s="10"/>
      <c r="D333" s="10"/>
      <c r="E333" s="13"/>
      <c r="F333" s="13"/>
      <c r="G333" s="13"/>
      <c r="H333" s="13"/>
      <c r="I333" s="132"/>
      <c r="J333" s="13"/>
    </row>
    <row r="334" spans="1:10">
      <c r="A334" s="11"/>
      <c r="B334" s="10"/>
      <c r="C334" s="10"/>
      <c r="D334" s="10"/>
      <c r="E334" s="13"/>
      <c r="F334" s="13"/>
      <c r="G334" s="13"/>
      <c r="H334" s="13"/>
      <c r="I334" s="132"/>
      <c r="J334" s="13"/>
    </row>
    <row r="335" spans="1:10">
      <c r="A335" s="11"/>
      <c r="B335" s="10"/>
      <c r="C335" s="10"/>
      <c r="D335" s="10"/>
      <c r="E335" s="13"/>
      <c r="F335" s="13"/>
      <c r="G335" s="13"/>
      <c r="H335" s="13"/>
      <c r="I335" s="132"/>
      <c r="J335" s="13"/>
    </row>
    <row r="336" spans="1:10">
      <c r="A336" s="11"/>
      <c r="B336" s="10"/>
      <c r="C336" s="10"/>
      <c r="D336" s="10"/>
      <c r="E336" s="13"/>
      <c r="F336" s="13"/>
      <c r="G336" s="13"/>
      <c r="H336" s="13"/>
      <c r="I336" s="132"/>
      <c r="J336" s="13"/>
    </row>
    <row r="337" spans="1:10">
      <c r="A337" s="11"/>
      <c r="B337" s="10"/>
      <c r="C337" s="10"/>
      <c r="D337" s="10"/>
      <c r="E337" s="13"/>
      <c r="F337" s="13"/>
      <c r="G337" s="13"/>
      <c r="H337" s="13"/>
      <c r="I337" s="132"/>
      <c r="J337" s="13"/>
    </row>
    <row r="338" spans="1:10">
      <c r="A338" s="11"/>
      <c r="B338" s="10"/>
      <c r="C338" s="10"/>
      <c r="D338" s="10"/>
      <c r="E338" s="13"/>
      <c r="F338" s="13"/>
      <c r="G338" s="13"/>
      <c r="H338" s="13"/>
      <c r="I338" s="132"/>
      <c r="J338" s="13"/>
    </row>
    <row r="339" spans="1:10">
      <c r="A339" s="11"/>
      <c r="B339" s="10"/>
      <c r="C339" s="10"/>
      <c r="D339" s="10"/>
      <c r="E339" s="13"/>
      <c r="F339" s="13"/>
      <c r="G339" s="13"/>
      <c r="H339" s="13"/>
      <c r="I339" s="132"/>
      <c r="J339" s="13"/>
    </row>
    <row r="340" spans="1:10">
      <c r="A340" s="11"/>
      <c r="B340" s="10"/>
      <c r="C340" s="10"/>
      <c r="D340" s="10"/>
      <c r="E340" s="13"/>
      <c r="F340" s="13"/>
      <c r="G340" s="13"/>
      <c r="H340" s="13"/>
      <c r="I340" s="132"/>
      <c r="J340" s="13"/>
    </row>
    <row r="341" spans="1:10">
      <c r="A341" s="11"/>
      <c r="B341" s="10"/>
      <c r="C341" s="10"/>
      <c r="D341" s="10"/>
      <c r="E341" s="13"/>
      <c r="F341" s="13"/>
      <c r="G341" s="13"/>
      <c r="H341" s="13"/>
      <c r="I341" s="132"/>
      <c r="J341" s="13"/>
    </row>
    <row r="342" spans="1:10">
      <c r="A342" s="11"/>
      <c r="B342" s="10"/>
      <c r="C342" s="10"/>
      <c r="D342" s="10"/>
      <c r="E342" s="13"/>
      <c r="F342" s="13"/>
      <c r="G342" s="13"/>
      <c r="H342" s="13"/>
      <c r="I342" s="132"/>
      <c r="J342" s="13"/>
    </row>
    <row r="343" spans="1:10">
      <c r="A343" s="11"/>
      <c r="B343" s="10"/>
      <c r="C343" s="10"/>
      <c r="D343" s="10"/>
      <c r="E343" s="13"/>
      <c r="F343" s="13"/>
      <c r="G343" s="13"/>
      <c r="H343" s="13"/>
      <c r="I343" s="132"/>
      <c r="J343" s="13"/>
    </row>
    <row r="344" spans="1:10">
      <c r="A344" s="11"/>
      <c r="B344" s="10"/>
      <c r="C344" s="10"/>
      <c r="D344" s="10"/>
      <c r="E344" s="13"/>
      <c r="F344" s="13"/>
      <c r="G344" s="13"/>
      <c r="H344" s="13"/>
      <c r="I344" s="132"/>
      <c r="J344" s="13"/>
    </row>
    <row r="345" spans="1:10">
      <c r="A345" s="11"/>
      <c r="B345" s="10"/>
      <c r="C345" s="10"/>
      <c r="D345" s="10"/>
      <c r="E345" s="13"/>
      <c r="F345" s="13"/>
      <c r="G345" s="13"/>
      <c r="H345" s="13"/>
      <c r="I345" s="132"/>
      <c r="J345" s="13"/>
    </row>
    <row r="346" spans="1:10">
      <c r="A346" s="11"/>
      <c r="B346" s="10"/>
      <c r="C346" s="10"/>
      <c r="D346" s="10"/>
      <c r="E346" s="13"/>
      <c r="F346" s="13"/>
      <c r="G346" s="13"/>
      <c r="H346" s="13"/>
      <c r="I346" s="132"/>
      <c r="J346" s="13"/>
    </row>
    <row r="347" spans="1:10">
      <c r="A347" s="11"/>
      <c r="B347" s="10"/>
      <c r="C347" s="10"/>
      <c r="D347" s="10"/>
      <c r="E347" s="13"/>
      <c r="F347" s="13"/>
      <c r="G347" s="13"/>
      <c r="H347" s="13"/>
      <c r="I347" s="132"/>
      <c r="J347" s="13"/>
    </row>
    <row r="348" spans="1:10">
      <c r="A348" s="11"/>
      <c r="B348" s="10"/>
      <c r="C348" s="10"/>
      <c r="D348" s="10"/>
      <c r="E348" s="13"/>
      <c r="F348" s="13"/>
      <c r="G348" s="13"/>
      <c r="H348" s="13"/>
      <c r="I348" s="132"/>
      <c r="J348" s="13"/>
    </row>
    <row r="349" spans="1:10">
      <c r="A349" s="11"/>
      <c r="B349" s="10"/>
      <c r="C349" s="10"/>
      <c r="D349" s="10"/>
      <c r="E349" s="13"/>
      <c r="F349" s="13"/>
      <c r="G349" s="13"/>
      <c r="H349" s="13"/>
      <c r="I349" s="132"/>
      <c r="J349" s="13"/>
    </row>
    <row r="350" spans="1:10">
      <c r="A350" s="11"/>
      <c r="B350" s="10"/>
      <c r="C350" s="10"/>
      <c r="D350" s="10"/>
      <c r="E350" s="13"/>
      <c r="F350" s="13"/>
      <c r="G350" s="13"/>
      <c r="H350" s="13"/>
      <c r="I350" s="132"/>
      <c r="J350" s="13"/>
    </row>
    <row r="351" spans="1:10">
      <c r="A351" s="11"/>
      <c r="B351" s="10"/>
      <c r="C351" s="10"/>
      <c r="D351" s="10"/>
      <c r="E351" s="13"/>
      <c r="F351" s="13"/>
      <c r="G351" s="13"/>
      <c r="H351" s="13"/>
      <c r="I351" s="132"/>
      <c r="J351" s="13"/>
    </row>
    <row r="352" spans="1:10">
      <c r="A352" s="11"/>
      <c r="B352" s="10"/>
      <c r="C352" s="10"/>
      <c r="D352" s="10"/>
      <c r="E352" s="13"/>
      <c r="F352" s="13"/>
      <c r="G352" s="13"/>
      <c r="H352" s="13"/>
      <c r="I352" s="132"/>
      <c r="J352" s="13"/>
    </row>
    <row r="353" spans="1:10">
      <c r="A353" s="11"/>
      <c r="B353" s="10"/>
      <c r="C353" s="10"/>
      <c r="D353" s="10"/>
      <c r="E353" s="13"/>
      <c r="F353" s="13"/>
      <c r="G353" s="13"/>
      <c r="H353" s="13"/>
      <c r="I353" s="132"/>
      <c r="J353" s="13"/>
    </row>
    <row r="354" spans="1:10">
      <c r="A354" s="11"/>
      <c r="B354" s="10"/>
      <c r="C354" s="10"/>
      <c r="D354" s="10"/>
      <c r="E354" s="13"/>
      <c r="F354" s="13"/>
      <c r="G354" s="13"/>
      <c r="H354" s="13"/>
      <c r="I354" s="132"/>
      <c r="J354" s="13"/>
    </row>
    <row r="355" spans="1:10">
      <c r="A355" s="11"/>
      <c r="B355" s="10"/>
      <c r="C355" s="10"/>
      <c r="D355" s="10"/>
      <c r="E355" s="13"/>
      <c r="F355" s="13"/>
      <c r="G355" s="13"/>
      <c r="H355" s="13"/>
      <c r="I355" s="132"/>
      <c r="J355" s="13"/>
    </row>
    <row r="356" spans="1:10">
      <c r="A356" s="11"/>
      <c r="B356" s="10"/>
      <c r="C356" s="10"/>
      <c r="D356" s="10"/>
      <c r="E356" s="13"/>
      <c r="F356" s="13"/>
      <c r="G356" s="13"/>
      <c r="H356" s="13"/>
      <c r="I356" s="132"/>
      <c r="J356" s="13"/>
    </row>
    <row r="357" spans="1:10">
      <c r="A357" s="11"/>
      <c r="B357" s="10"/>
      <c r="C357" s="10"/>
      <c r="D357" s="10"/>
      <c r="E357" s="13"/>
      <c r="F357" s="13"/>
      <c r="G357" s="13"/>
      <c r="H357" s="13"/>
      <c r="I357" s="132"/>
      <c r="J357" s="13"/>
    </row>
    <row r="358" spans="1:10">
      <c r="A358" s="11"/>
      <c r="B358" s="10"/>
      <c r="C358" s="10"/>
      <c r="D358" s="10"/>
      <c r="E358" s="13"/>
      <c r="F358" s="13"/>
      <c r="G358" s="13"/>
      <c r="H358" s="13"/>
      <c r="I358" s="132"/>
      <c r="J358" s="13"/>
    </row>
    <row r="359" spans="1:10">
      <c r="A359" s="11"/>
      <c r="B359" s="10"/>
      <c r="C359" s="10"/>
      <c r="D359" s="10"/>
      <c r="E359" s="13"/>
      <c r="F359" s="13"/>
      <c r="G359" s="13"/>
      <c r="H359" s="13"/>
      <c r="I359" s="132"/>
      <c r="J359" s="13"/>
    </row>
    <row r="360" spans="1:10">
      <c r="A360" s="11"/>
      <c r="B360" s="10"/>
      <c r="C360" s="10"/>
      <c r="D360" s="10"/>
      <c r="E360" s="13"/>
      <c r="F360" s="13"/>
      <c r="G360" s="13"/>
      <c r="H360" s="13"/>
      <c r="I360" s="132"/>
      <c r="J360" s="13"/>
    </row>
    <row r="361" spans="1:10">
      <c r="A361" s="11"/>
      <c r="B361" s="10"/>
      <c r="C361" s="10"/>
      <c r="D361" s="10"/>
      <c r="E361" s="13"/>
      <c r="F361" s="13"/>
      <c r="G361" s="13"/>
      <c r="H361" s="13"/>
      <c r="I361" s="132"/>
      <c r="J361" s="13"/>
    </row>
    <row r="362" spans="1:10">
      <c r="A362" s="11"/>
      <c r="B362" s="10"/>
      <c r="C362" s="10"/>
      <c r="D362" s="10"/>
      <c r="E362" s="13"/>
      <c r="F362" s="13"/>
      <c r="G362" s="13"/>
      <c r="H362" s="13"/>
      <c r="I362" s="132"/>
      <c r="J362" s="13"/>
    </row>
    <row r="363" spans="1:10">
      <c r="A363" s="11"/>
      <c r="B363" s="10"/>
      <c r="C363" s="10"/>
      <c r="D363" s="10"/>
      <c r="E363" s="13"/>
      <c r="F363" s="13"/>
      <c r="G363" s="13"/>
      <c r="H363" s="13"/>
      <c r="I363" s="132"/>
      <c r="J363" s="13"/>
    </row>
    <row r="364" spans="1:10">
      <c r="A364" s="11"/>
      <c r="B364" s="10"/>
      <c r="C364" s="10"/>
      <c r="D364" s="10"/>
      <c r="E364" s="13"/>
      <c r="F364" s="13"/>
      <c r="G364" s="13"/>
      <c r="H364" s="13"/>
      <c r="I364" s="132"/>
      <c r="J364" s="13"/>
    </row>
    <row r="365" spans="1:10">
      <c r="A365" s="11"/>
      <c r="B365" s="10"/>
      <c r="C365" s="10"/>
      <c r="D365" s="10"/>
      <c r="E365" s="13"/>
      <c r="F365" s="13"/>
      <c r="G365" s="13"/>
      <c r="H365" s="13"/>
      <c r="I365" s="132"/>
      <c r="J365" s="13"/>
    </row>
    <row r="366" spans="1:10">
      <c r="A366" s="11"/>
      <c r="B366" s="10"/>
      <c r="C366" s="10"/>
      <c r="D366" s="10"/>
      <c r="E366" s="13"/>
      <c r="F366" s="13"/>
      <c r="G366" s="13"/>
      <c r="H366" s="13"/>
      <c r="I366" s="132"/>
      <c r="J366" s="13"/>
    </row>
    <row r="367" spans="1:10">
      <c r="A367" s="11"/>
      <c r="B367" s="10"/>
      <c r="C367" s="10"/>
      <c r="D367" s="10"/>
      <c r="E367" s="13"/>
      <c r="F367" s="13"/>
      <c r="G367" s="13"/>
      <c r="H367" s="13"/>
      <c r="I367" s="132"/>
      <c r="J367" s="13"/>
    </row>
    <row r="368" spans="1:10">
      <c r="A368" s="11"/>
      <c r="B368" s="10"/>
      <c r="C368" s="10"/>
      <c r="D368" s="10"/>
      <c r="E368" s="13"/>
      <c r="F368" s="13"/>
      <c r="G368" s="13"/>
      <c r="H368" s="13"/>
      <c r="I368" s="132"/>
      <c r="J368" s="13"/>
    </row>
    <row r="369" spans="1:10">
      <c r="A369" s="11"/>
      <c r="B369" s="10"/>
      <c r="C369" s="10"/>
      <c r="D369" s="10"/>
      <c r="E369" s="13"/>
      <c r="F369" s="13"/>
      <c r="G369" s="13"/>
      <c r="H369" s="13"/>
      <c r="I369" s="132"/>
      <c r="J369" s="13"/>
    </row>
    <row r="370" spans="1:10">
      <c r="A370" s="11"/>
      <c r="B370" s="10"/>
      <c r="C370" s="10"/>
      <c r="D370" s="10"/>
      <c r="E370" s="13"/>
      <c r="F370" s="13"/>
      <c r="G370" s="13"/>
      <c r="H370" s="13"/>
      <c r="I370" s="132"/>
      <c r="J370" s="13"/>
    </row>
    <row r="371" spans="1:10">
      <c r="A371" s="11"/>
      <c r="B371" s="10"/>
      <c r="C371" s="10"/>
      <c r="D371" s="10"/>
      <c r="E371" s="13"/>
      <c r="F371" s="13"/>
      <c r="G371" s="13"/>
      <c r="H371" s="13"/>
      <c r="I371" s="132"/>
      <c r="J371" s="13"/>
    </row>
    <row r="372" spans="1:10">
      <c r="A372" s="11"/>
      <c r="B372" s="10"/>
      <c r="C372" s="10"/>
      <c r="D372" s="10"/>
      <c r="E372" s="13"/>
      <c r="F372" s="13"/>
      <c r="G372" s="13"/>
      <c r="H372" s="13"/>
      <c r="I372" s="132"/>
      <c r="J372" s="13"/>
    </row>
    <row r="373" spans="1:10">
      <c r="A373" s="11"/>
      <c r="B373" s="10"/>
      <c r="C373" s="10"/>
      <c r="D373" s="10"/>
      <c r="E373" s="13"/>
      <c r="F373" s="13"/>
      <c r="G373" s="13"/>
      <c r="H373" s="13"/>
      <c r="I373" s="132"/>
      <c r="J373" s="13"/>
    </row>
    <row r="374" spans="1:10">
      <c r="A374" s="11"/>
      <c r="B374" s="10"/>
      <c r="C374" s="10"/>
      <c r="D374" s="10"/>
      <c r="E374" s="13"/>
      <c r="F374" s="13"/>
      <c r="G374" s="13"/>
      <c r="H374" s="13"/>
      <c r="I374" s="132"/>
      <c r="J374" s="13"/>
    </row>
    <row r="375" spans="1:10">
      <c r="A375" s="11"/>
      <c r="B375" s="10"/>
      <c r="C375" s="10"/>
      <c r="D375" s="10"/>
      <c r="E375" s="13"/>
      <c r="F375" s="13"/>
      <c r="G375" s="13"/>
      <c r="H375" s="13"/>
      <c r="I375" s="132"/>
      <c r="J375" s="13"/>
    </row>
    <row r="376" spans="1:10">
      <c r="A376" s="11"/>
      <c r="B376" s="10"/>
      <c r="C376" s="10"/>
      <c r="D376" s="10"/>
      <c r="E376" s="13"/>
      <c r="F376" s="13"/>
      <c r="G376" s="13"/>
      <c r="H376" s="13"/>
      <c r="I376" s="132"/>
      <c r="J376" s="13"/>
    </row>
    <row r="377" spans="1:10">
      <c r="A377" s="11"/>
      <c r="B377" s="10"/>
      <c r="C377" s="10"/>
      <c r="D377" s="10"/>
      <c r="E377" s="13"/>
      <c r="F377" s="13"/>
      <c r="G377" s="13"/>
      <c r="H377" s="13"/>
      <c r="I377" s="132"/>
      <c r="J377" s="13"/>
    </row>
    <row r="378" spans="1:10">
      <c r="A378" s="11"/>
      <c r="B378" s="10"/>
      <c r="C378" s="10"/>
      <c r="D378" s="10"/>
      <c r="E378" s="13"/>
      <c r="F378" s="13"/>
      <c r="G378" s="13"/>
      <c r="H378" s="13"/>
      <c r="I378" s="132"/>
      <c r="J378" s="13"/>
    </row>
    <row r="379" spans="1:10">
      <c r="A379" s="11"/>
      <c r="B379" s="10"/>
      <c r="C379" s="10"/>
      <c r="D379" s="10"/>
      <c r="E379" s="13"/>
      <c r="F379" s="13"/>
      <c r="G379" s="13"/>
      <c r="H379" s="13"/>
      <c r="I379" s="132"/>
      <c r="J379" s="13"/>
    </row>
    <row r="380" spans="1:10">
      <c r="A380" s="11"/>
      <c r="B380" s="10"/>
      <c r="C380" s="10"/>
      <c r="D380" s="10"/>
      <c r="E380" s="13"/>
      <c r="F380" s="13"/>
      <c r="G380" s="13"/>
      <c r="H380" s="13"/>
      <c r="I380" s="132"/>
      <c r="J380" s="13"/>
    </row>
    <row r="381" spans="1:10">
      <c r="A381" s="11"/>
      <c r="B381" s="10"/>
      <c r="C381" s="10"/>
      <c r="D381" s="10"/>
      <c r="E381" s="13"/>
      <c r="F381" s="13"/>
      <c r="G381" s="13"/>
      <c r="H381" s="13"/>
      <c r="I381" s="132"/>
      <c r="J381" s="13"/>
    </row>
    <row r="382" spans="1:10">
      <c r="A382" s="11"/>
      <c r="B382" s="10"/>
      <c r="C382" s="10"/>
      <c r="D382" s="10"/>
      <c r="E382" s="13"/>
      <c r="F382" s="13"/>
      <c r="G382" s="13"/>
      <c r="H382" s="13"/>
      <c r="I382" s="132"/>
      <c r="J382" s="13"/>
    </row>
    <row r="383" spans="1:10">
      <c r="A383" s="11"/>
      <c r="B383" s="10"/>
      <c r="C383" s="10"/>
      <c r="D383" s="10"/>
      <c r="E383" s="13"/>
      <c r="F383" s="13"/>
      <c r="G383" s="13"/>
      <c r="H383" s="13"/>
      <c r="I383" s="132"/>
      <c r="J383" s="13"/>
    </row>
    <row r="384" spans="1:10">
      <c r="A384" s="11"/>
      <c r="B384" s="10"/>
      <c r="C384" s="10"/>
      <c r="D384" s="10"/>
      <c r="E384" s="13"/>
      <c r="F384" s="13"/>
      <c r="G384" s="13"/>
      <c r="H384" s="13"/>
      <c r="I384" s="132"/>
      <c r="J384" s="13"/>
    </row>
    <row r="385" spans="1:10">
      <c r="A385" s="11"/>
      <c r="B385" s="10"/>
      <c r="C385" s="10"/>
      <c r="D385" s="10"/>
      <c r="E385" s="13"/>
      <c r="F385" s="13"/>
      <c r="G385" s="13"/>
      <c r="H385" s="13"/>
      <c r="I385" s="132"/>
      <c r="J385" s="13"/>
    </row>
    <row r="386" spans="1:10">
      <c r="A386" s="11"/>
      <c r="B386" s="10"/>
      <c r="C386" s="10"/>
      <c r="D386" s="10"/>
      <c r="E386" s="13"/>
      <c r="F386" s="13"/>
      <c r="G386" s="13"/>
      <c r="H386" s="13"/>
      <c r="I386" s="132"/>
      <c r="J386" s="13"/>
    </row>
    <row r="387" spans="1:10">
      <c r="A387" s="11"/>
      <c r="B387" s="10"/>
      <c r="C387" s="10"/>
      <c r="D387" s="10"/>
      <c r="E387" s="13"/>
      <c r="F387" s="13"/>
      <c r="G387" s="13"/>
      <c r="H387" s="13"/>
      <c r="I387" s="132"/>
      <c r="J387" s="13"/>
    </row>
    <row r="388" spans="1:10">
      <c r="A388" s="11"/>
      <c r="B388" s="10"/>
      <c r="C388" s="10"/>
      <c r="D388" s="10"/>
      <c r="E388" s="13"/>
      <c r="F388" s="13"/>
      <c r="G388" s="13"/>
      <c r="H388" s="13"/>
      <c r="I388" s="132"/>
      <c r="J388" s="13"/>
    </row>
    <row r="389" spans="1:10">
      <c r="A389" s="11"/>
      <c r="B389" s="10"/>
      <c r="C389" s="10"/>
      <c r="D389" s="10"/>
      <c r="E389" s="13"/>
      <c r="F389" s="13"/>
      <c r="G389" s="13"/>
      <c r="H389" s="13"/>
      <c r="I389" s="132"/>
      <c r="J389" s="13"/>
    </row>
    <row r="390" spans="1:10">
      <c r="A390" s="11"/>
      <c r="B390" s="10"/>
      <c r="C390" s="10"/>
      <c r="D390" s="10"/>
      <c r="E390" s="13"/>
      <c r="F390" s="13"/>
      <c r="G390" s="13"/>
      <c r="H390" s="13"/>
      <c r="I390" s="132"/>
      <c r="J390" s="13"/>
    </row>
    <row r="391" spans="1:10">
      <c r="A391" s="11"/>
      <c r="B391" s="10"/>
      <c r="C391" s="10"/>
      <c r="D391" s="10"/>
      <c r="E391" s="13"/>
      <c r="F391" s="13"/>
      <c r="G391" s="13"/>
      <c r="H391" s="13"/>
      <c r="I391" s="132"/>
      <c r="J391" s="13"/>
    </row>
    <row r="392" spans="1:10">
      <c r="A392" s="11"/>
      <c r="B392" s="10"/>
      <c r="C392" s="10"/>
      <c r="D392" s="10"/>
      <c r="E392" s="13"/>
      <c r="F392" s="13"/>
      <c r="G392" s="13"/>
      <c r="H392" s="13"/>
      <c r="I392" s="132"/>
      <c r="J392" s="13"/>
    </row>
    <row r="393" spans="1:10">
      <c r="A393" s="11"/>
      <c r="B393" s="10"/>
      <c r="C393" s="10"/>
      <c r="D393" s="10"/>
      <c r="E393" s="13"/>
      <c r="F393" s="13"/>
      <c r="G393" s="13"/>
      <c r="H393" s="13"/>
      <c r="I393" s="132"/>
      <c r="J393" s="13"/>
    </row>
    <row r="394" spans="1:10">
      <c r="A394" s="11"/>
      <c r="B394" s="10"/>
      <c r="C394" s="10"/>
      <c r="D394" s="10"/>
      <c r="E394" s="13"/>
      <c r="F394" s="13"/>
      <c r="G394" s="13"/>
      <c r="H394" s="13"/>
      <c r="I394" s="132"/>
      <c r="J394" s="13"/>
    </row>
    <row r="395" spans="1:10">
      <c r="A395" s="11"/>
      <c r="B395" s="10"/>
      <c r="C395" s="10"/>
      <c r="D395" s="10"/>
      <c r="E395" s="13"/>
      <c r="F395" s="13"/>
      <c r="G395" s="13"/>
      <c r="H395" s="13"/>
      <c r="I395" s="132"/>
      <c r="J395" s="13"/>
    </row>
    <row r="396" spans="1:10">
      <c r="A396" s="11"/>
      <c r="B396" s="10"/>
      <c r="C396" s="10"/>
      <c r="D396" s="10"/>
      <c r="E396" s="13"/>
      <c r="F396" s="13"/>
      <c r="G396" s="13"/>
      <c r="H396" s="13"/>
      <c r="I396" s="132"/>
      <c r="J396" s="13"/>
    </row>
    <row r="397" spans="1:10">
      <c r="A397" s="11"/>
      <c r="B397" s="10"/>
      <c r="C397" s="10"/>
      <c r="D397" s="10"/>
      <c r="E397" s="13"/>
      <c r="F397" s="13"/>
      <c r="G397" s="13"/>
      <c r="H397" s="13"/>
      <c r="I397" s="132"/>
      <c r="J397" s="13"/>
    </row>
    <row r="398" spans="1:10">
      <c r="A398" s="11"/>
      <c r="B398" s="10"/>
      <c r="C398" s="10"/>
      <c r="D398" s="10"/>
      <c r="E398" s="13"/>
      <c r="F398" s="13"/>
      <c r="G398" s="13"/>
      <c r="H398" s="13"/>
      <c r="I398" s="132"/>
      <c r="J398" s="13"/>
    </row>
    <row r="399" spans="1:10">
      <c r="A399" s="11"/>
      <c r="B399" s="10"/>
      <c r="C399" s="10"/>
      <c r="D399" s="10"/>
      <c r="E399" s="13"/>
      <c r="F399" s="13"/>
      <c r="G399" s="13"/>
      <c r="H399" s="13"/>
      <c r="I399" s="132"/>
      <c r="J399" s="13"/>
    </row>
    <row r="400" spans="1:10">
      <c r="A400" s="11"/>
      <c r="B400" s="10"/>
      <c r="C400" s="10"/>
      <c r="D400" s="10"/>
      <c r="E400" s="13"/>
      <c r="F400" s="13"/>
      <c r="G400" s="13"/>
      <c r="H400" s="13"/>
      <c r="I400" s="132"/>
      <c r="J400" s="13"/>
    </row>
    <row r="401" spans="1:10">
      <c r="A401" s="11"/>
      <c r="B401" s="10"/>
      <c r="C401" s="10"/>
      <c r="D401" s="10"/>
      <c r="E401" s="13"/>
      <c r="F401" s="13"/>
      <c r="G401" s="13"/>
      <c r="H401" s="13"/>
      <c r="I401" s="132"/>
      <c r="J401" s="13"/>
    </row>
    <row r="402" spans="1:10">
      <c r="A402" s="11"/>
      <c r="B402" s="10"/>
      <c r="C402" s="10"/>
      <c r="D402" s="10"/>
      <c r="E402" s="13"/>
      <c r="F402" s="13"/>
      <c r="G402" s="13"/>
      <c r="H402" s="13"/>
      <c r="I402" s="132"/>
      <c r="J402" s="13"/>
    </row>
    <row r="403" spans="1:10">
      <c r="A403" s="11"/>
      <c r="B403" s="10"/>
      <c r="C403" s="10"/>
      <c r="D403" s="10"/>
      <c r="E403" s="13"/>
      <c r="F403" s="13"/>
      <c r="G403" s="13"/>
      <c r="H403" s="13"/>
      <c r="I403" s="132"/>
      <c r="J403" s="13"/>
    </row>
    <row r="404" spans="1:10">
      <c r="A404" s="11"/>
      <c r="B404" s="10"/>
      <c r="C404" s="10"/>
      <c r="D404" s="10"/>
      <c r="E404" s="13"/>
      <c r="F404" s="13"/>
      <c r="G404" s="13"/>
      <c r="H404" s="13"/>
      <c r="I404" s="132"/>
      <c r="J404" s="13"/>
    </row>
    <row r="405" spans="1:10">
      <c r="A405" s="11"/>
      <c r="B405" s="10"/>
      <c r="C405" s="10"/>
      <c r="D405" s="10"/>
      <c r="E405" s="13"/>
      <c r="F405" s="13"/>
      <c r="G405" s="13"/>
      <c r="H405" s="13"/>
      <c r="I405" s="132"/>
      <c r="J405" s="13"/>
    </row>
    <row r="406" spans="1:10">
      <c r="A406" s="11"/>
      <c r="B406" s="10"/>
      <c r="C406" s="10"/>
      <c r="D406" s="10"/>
      <c r="E406" s="13"/>
      <c r="F406" s="13"/>
      <c r="G406" s="13"/>
      <c r="H406" s="13"/>
      <c r="I406" s="132"/>
      <c r="J406" s="13"/>
    </row>
    <row r="407" spans="1:10">
      <c r="A407" s="11"/>
      <c r="B407" s="10"/>
      <c r="C407" s="10"/>
      <c r="D407" s="10"/>
      <c r="E407" s="13"/>
      <c r="F407" s="13"/>
      <c r="G407" s="13"/>
      <c r="H407" s="13"/>
      <c r="I407" s="132"/>
      <c r="J407" s="13"/>
    </row>
    <row r="408" spans="1:10">
      <c r="A408" s="11"/>
      <c r="B408" s="10"/>
      <c r="C408" s="10"/>
      <c r="D408" s="10"/>
      <c r="E408" s="13"/>
      <c r="F408" s="13"/>
      <c r="G408" s="13"/>
      <c r="H408" s="13"/>
      <c r="I408" s="132"/>
      <c r="J408" s="13"/>
    </row>
    <row r="409" spans="1:10">
      <c r="A409" s="11"/>
      <c r="B409" s="10"/>
      <c r="C409" s="10"/>
      <c r="D409" s="10"/>
      <c r="E409" s="13"/>
      <c r="F409" s="13"/>
      <c r="G409" s="13"/>
      <c r="H409" s="13"/>
      <c r="I409" s="132"/>
      <c r="J409" s="13"/>
    </row>
    <row r="410" spans="1:10">
      <c r="A410" s="11"/>
      <c r="B410" s="10"/>
      <c r="C410" s="10"/>
      <c r="D410" s="10"/>
      <c r="E410" s="13"/>
      <c r="F410" s="13"/>
      <c r="G410" s="13"/>
      <c r="H410" s="13"/>
      <c r="I410" s="132"/>
      <c r="J410" s="13"/>
    </row>
    <row r="411" spans="1:10">
      <c r="A411" s="11"/>
      <c r="B411" s="10"/>
      <c r="C411" s="10"/>
      <c r="D411" s="10"/>
      <c r="E411" s="13"/>
      <c r="F411" s="13"/>
      <c r="G411" s="13"/>
      <c r="H411" s="13"/>
      <c r="I411" s="132"/>
      <c r="J411" s="13"/>
    </row>
    <row r="412" spans="1:10">
      <c r="A412" s="11"/>
      <c r="B412" s="10"/>
      <c r="C412" s="10"/>
      <c r="D412" s="10"/>
      <c r="E412" s="13"/>
      <c r="F412" s="13"/>
      <c r="G412" s="13"/>
      <c r="H412" s="13"/>
      <c r="I412" s="132"/>
      <c r="J412" s="13"/>
    </row>
    <row r="413" spans="1:10">
      <c r="A413" s="11"/>
      <c r="B413" s="10"/>
      <c r="C413" s="10"/>
      <c r="D413" s="10"/>
      <c r="E413" s="13"/>
      <c r="F413" s="13"/>
      <c r="G413" s="13"/>
      <c r="H413" s="13"/>
      <c r="I413" s="132"/>
      <c r="J413" s="13"/>
    </row>
    <row r="414" spans="1:10">
      <c r="A414" s="11"/>
      <c r="B414" s="10"/>
      <c r="C414" s="10"/>
      <c r="D414" s="10"/>
      <c r="E414" s="13"/>
      <c r="F414" s="13"/>
      <c r="G414" s="13"/>
      <c r="H414" s="13"/>
      <c r="I414" s="132"/>
      <c r="J414" s="13"/>
    </row>
    <row r="415" spans="1:10">
      <c r="A415" s="11"/>
      <c r="B415" s="10"/>
      <c r="C415" s="10"/>
      <c r="D415" s="10"/>
      <c r="E415" s="13"/>
      <c r="F415" s="13"/>
      <c r="G415" s="13"/>
      <c r="H415" s="13"/>
      <c r="I415" s="132"/>
      <c r="J415" s="13"/>
    </row>
    <row r="416" spans="1:10">
      <c r="A416" s="11"/>
      <c r="B416" s="10"/>
      <c r="C416" s="10"/>
      <c r="D416" s="10"/>
      <c r="E416" s="13"/>
      <c r="F416" s="13"/>
      <c r="G416" s="13"/>
      <c r="H416" s="13"/>
      <c r="I416" s="132"/>
      <c r="J416" s="13"/>
    </row>
    <row r="417" spans="1:10">
      <c r="A417" s="11"/>
      <c r="B417" s="10"/>
      <c r="C417" s="10"/>
      <c r="D417" s="10"/>
      <c r="E417" s="13"/>
      <c r="F417" s="13"/>
      <c r="G417" s="13"/>
      <c r="H417" s="13"/>
      <c r="I417" s="132"/>
      <c r="J417" s="13"/>
    </row>
    <row r="418" spans="1:10">
      <c r="A418" s="11"/>
      <c r="B418" s="10"/>
      <c r="C418" s="10"/>
      <c r="D418" s="10"/>
      <c r="E418" s="13"/>
      <c r="F418" s="13"/>
      <c r="G418" s="13"/>
      <c r="H418" s="13"/>
      <c r="I418" s="132"/>
      <c r="J418" s="13"/>
    </row>
    <row r="419" spans="1:10">
      <c r="A419" s="11"/>
      <c r="B419" s="10"/>
      <c r="C419" s="10"/>
      <c r="D419" s="10"/>
      <c r="E419" s="13"/>
      <c r="F419" s="13"/>
      <c r="G419" s="13"/>
      <c r="H419" s="13"/>
      <c r="I419" s="132"/>
      <c r="J419" s="13"/>
    </row>
    <row r="420" spans="1:10">
      <c r="A420" s="11"/>
      <c r="B420" s="10"/>
      <c r="C420" s="10"/>
      <c r="D420" s="10"/>
      <c r="E420" s="13"/>
      <c r="F420" s="13"/>
      <c r="G420" s="13"/>
      <c r="H420" s="13"/>
      <c r="I420" s="132"/>
      <c r="J420" s="13"/>
    </row>
    <row r="421" spans="1:10">
      <c r="A421" s="11"/>
      <c r="B421" s="10"/>
      <c r="C421" s="10"/>
      <c r="D421" s="10"/>
      <c r="E421" s="13"/>
      <c r="F421" s="13"/>
      <c r="G421" s="13"/>
      <c r="H421" s="13"/>
      <c r="I421" s="132"/>
      <c r="J421" s="13"/>
    </row>
    <row r="422" spans="1:10">
      <c r="A422" s="11"/>
      <c r="B422" s="10"/>
      <c r="C422" s="10"/>
      <c r="D422" s="10"/>
      <c r="E422" s="13"/>
      <c r="F422" s="13"/>
      <c r="G422" s="13"/>
      <c r="H422" s="13"/>
      <c r="I422" s="132"/>
      <c r="J422" s="13"/>
    </row>
    <row r="423" spans="1:10">
      <c r="A423" s="11"/>
      <c r="B423" s="10"/>
      <c r="C423" s="10"/>
      <c r="D423" s="10"/>
      <c r="E423" s="13"/>
      <c r="F423" s="13"/>
      <c r="G423" s="13"/>
      <c r="H423" s="13"/>
      <c r="I423" s="132"/>
      <c r="J423" s="13"/>
    </row>
    <row r="424" spans="1:10">
      <c r="A424" s="11"/>
      <c r="B424" s="10"/>
      <c r="C424" s="10"/>
      <c r="D424" s="10"/>
      <c r="E424" s="13"/>
      <c r="F424" s="13"/>
      <c r="G424" s="13"/>
      <c r="H424" s="13"/>
      <c r="I424" s="132"/>
      <c r="J424" s="13"/>
    </row>
    <row r="425" spans="1:10">
      <c r="A425" s="11"/>
      <c r="B425" s="10"/>
      <c r="C425" s="10"/>
      <c r="D425" s="10"/>
      <c r="E425" s="13"/>
      <c r="F425" s="13"/>
      <c r="G425" s="13"/>
      <c r="H425" s="13"/>
      <c r="I425" s="132"/>
      <c r="J425" s="13"/>
    </row>
    <row r="426" spans="1:10">
      <c r="A426" s="11"/>
      <c r="B426" s="10"/>
      <c r="C426" s="10"/>
      <c r="D426" s="10"/>
      <c r="E426" s="13"/>
      <c r="F426" s="13"/>
      <c r="G426" s="13"/>
      <c r="H426" s="13"/>
      <c r="I426" s="132"/>
      <c r="J426" s="13"/>
    </row>
    <row r="427" spans="1:10">
      <c r="A427" s="11"/>
      <c r="B427" s="10"/>
      <c r="C427" s="10"/>
      <c r="D427" s="10"/>
      <c r="E427" s="13"/>
      <c r="F427" s="13"/>
      <c r="G427" s="13"/>
      <c r="H427" s="13"/>
      <c r="I427" s="132"/>
      <c r="J427" s="13"/>
    </row>
    <row r="428" spans="1:10">
      <c r="A428" s="11"/>
      <c r="B428" s="10"/>
      <c r="C428" s="10"/>
      <c r="D428" s="10"/>
      <c r="E428" s="13"/>
      <c r="F428" s="13"/>
      <c r="G428" s="13"/>
      <c r="H428" s="13"/>
      <c r="I428" s="132"/>
      <c r="J428" s="13"/>
    </row>
    <row r="429" spans="1:10">
      <c r="A429" s="11"/>
      <c r="B429" s="10"/>
      <c r="C429" s="10"/>
      <c r="D429" s="10"/>
      <c r="E429" s="13"/>
      <c r="F429" s="13"/>
      <c r="G429" s="13"/>
      <c r="H429" s="13"/>
      <c r="I429" s="132"/>
      <c r="J429" s="13"/>
    </row>
    <row r="430" spans="1:10">
      <c r="A430" s="11"/>
      <c r="B430" s="10"/>
      <c r="C430" s="10"/>
      <c r="D430" s="10"/>
      <c r="E430" s="13"/>
      <c r="F430" s="13"/>
      <c r="G430" s="13"/>
      <c r="H430" s="13"/>
      <c r="I430" s="132"/>
      <c r="J430" s="13"/>
    </row>
    <row r="431" spans="1:10">
      <c r="A431" s="11"/>
      <c r="B431" s="10"/>
      <c r="C431" s="10"/>
      <c r="D431" s="10"/>
      <c r="E431" s="13"/>
      <c r="F431" s="13"/>
      <c r="G431" s="13"/>
      <c r="H431" s="13"/>
      <c r="I431" s="132"/>
      <c r="J431" s="13"/>
    </row>
    <row r="432" spans="1:10">
      <c r="A432" s="11"/>
      <c r="B432" s="10"/>
      <c r="C432" s="10"/>
      <c r="D432" s="10"/>
      <c r="E432" s="13"/>
      <c r="F432" s="13"/>
      <c r="G432" s="13"/>
      <c r="H432" s="13"/>
      <c r="I432" s="132"/>
      <c r="J432" s="13"/>
    </row>
    <row r="433" spans="1:10">
      <c r="A433" s="11"/>
      <c r="B433" s="10"/>
      <c r="C433" s="10"/>
      <c r="D433" s="10"/>
      <c r="E433" s="13"/>
      <c r="F433" s="13"/>
      <c r="G433" s="13"/>
      <c r="H433" s="13"/>
      <c r="I433" s="132"/>
      <c r="J433" s="13"/>
    </row>
    <row r="434" spans="1:10">
      <c r="A434" s="11"/>
      <c r="B434" s="10"/>
      <c r="C434" s="10"/>
      <c r="D434" s="10"/>
      <c r="E434" s="13"/>
      <c r="F434" s="13"/>
      <c r="G434" s="13"/>
      <c r="H434" s="13"/>
      <c r="I434" s="132"/>
      <c r="J434" s="13"/>
    </row>
    <row r="435" spans="1:10">
      <c r="A435" s="11"/>
      <c r="B435" s="10"/>
      <c r="C435" s="10"/>
      <c r="D435" s="10"/>
      <c r="E435" s="13"/>
      <c r="F435" s="13"/>
      <c r="G435" s="13"/>
      <c r="H435" s="13"/>
      <c r="I435" s="132"/>
      <c r="J435" s="13"/>
    </row>
    <row r="436" spans="1:10">
      <c r="A436" s="11"/>
      <c r="B436" s="10"/>
      <c r="C436" s="10"/>
      <c r="D436" s="10"/>
      <c r="E436" s="13"/>
      <c r="F436" s="13"/>
      <c r="G436" s="13"/>
      <c r="H436" s="13"/>
      <c r="I436" s="132"/>
      <c r="J436" s="13"/>
    </row>
    <row r="437" spans="1:10">
      <c r="A437" s="11"/>
      <c r="B437" s="10"/>
      <c r="C437" s="10"/>
      <c r="D437" s="10"/>
      <c r="E437" s="13"/>
      <c r="F437" s="13"/>
      <c r="G437" s="13"/>
      <c r="H437" s="13"/>
      <c r="I437" s="132"/>
      <c r="J437" s="13"/>
    </row>
    <row r="438" spans="1:10">
      <c r="A438" s="11"/>
      <c r="B438" s="10"/>
      <c r="C438" s="10"/>
      <c r="D438" s="10"/>
      <c r="E438" s="13"/>
      <c r="F438" s="13"/>
      <c r="G438" s="13"/>
      <c r="H438" s="13"/>
      <c r="I438" s="132"/>
      <c r="J438" s="13"/>
    </row>
    <row r="439" spans="1:10">
      <c r="A439" s="11"/>
      <c r="B439" s="10"/>
      <c r="C439" s="10"/>
      <c r="D439" s="10"/>
      <c r="E439" s="13"/>
      <c r="F439" s="13"/>
      <c r="G439" s="13"/>
      <c r="H439" s="13"/>
      <c r="I439" s="132"/>
      <c r="J439" s="13"/>
    </row>
    <row r="440" spans="1:10">
      <c r="A440" s="11"/>
      <c r="B440" s="10"/>
      <c r="C440" s="10"/>
      <c r="D440" s="10"/>
      <c r="E440" s="13"/>
      <c r="F440" s="13"/>
      <c r="G440" s="13"/>
      <c r="H440" s="13"/>
      <c r="I440" s="132"/>
      <c r="J440" s="13"/>
    </row>
    <row r="441" spans="1:10">
      <c r="A441" s="11"/>
      <c r="B441" s="10"/>
      <c r="C441" s="10"/>
      <c r="D441" s="10"/>
      <c r="E441" s="13"/>
      <c r="F441" s="13"/>
      <c r="G441" s="13"/>
      <c r="H441" s="13"/>
      <c r="I441" s="132"/>
      <c r="J441" s="13"/>
    </row>
    <row r="442" spans="1:10">
      <c r="A442" s="11"/>
      <c r="B442" s="10"/>
      <c r="C442" s="10"/>
      <c r="D442" s="10"/>
      <c r="E442" s="13"/>
      <c r="F442" s="13"/>
      <c r="G442" s="13"/>
      <c r="H442" s="13"/>
      <c r="I442" s="132"/>
      <c r="J442" s="13"/>
    </row>
    <row r="443" spans="1:10">
      <c r="A443" s="11"/>
      <c r="B443" s="10"/>
      <c r="C443" s="10"/>
      <c r="D443" s="10"/>
      <c r="E443" s="13"/>
      <c r="F443" s="13"/>
      <c r="G443" s="13"/>
      <c r="H443" s="13"/>
      <c r="I443" s="132"/>
      <c r="J443" s="13"/>
    </row>
    <row r="444" spans="1:10">
      <c r="A444" s="11"/>
      <c r="B444" s="10"/>
      <c r="C444" s="10"/>
      <c r="D444" s="10"/>
      <c r="E444" s="13"/>
      <c r="F444" s="13"/>
      <c r="G444" s="13"/>
      <c r="H444" s="13"/>
      <c r="I444" s="132"/>
      <c r="J444" s="13"/>
    </row>
    <row r="445" spans="1:10">
      <c r="A445" s="11"/>
      <c r="B445" s="10"/>
      <c r="C445" s="10"/>
      <c r="D445" s="10"/>
      <c r="E445" s="13"/>
      <c r="F445" s="13"/>
      <c r="G445" s="13"/>
      <c r="H445" s="13"/>
      <c r="I445" s="132"/>
      <c r="J445" s="13"/>
    </row>
    <row r="446" spans="1:10">
      <c r="A446" s="11"/>
      <c r="B446" s="10"/>
      <c r="C446" s="10"/>
      <c r="D446" s="10"/>
      <c r="E446" s="13"/>
      <c r="F446" s="13"/>
      <c r="G446" s="13"/>
      <c r="H446" s="13"/>
      <c r="I446" s="132"/>
      <c r="J446" s="13"/>
    </row>
    <row r="447" spans="1:10">
      <c r="A447" s="11"/>
      <c r="B447" s="10"/>
      <c r="C447" s="10"/>
      <c r="D447" s="10"/>
      <c r="E447" s="13"/>
      <c r="F447" s="13"/>
      <c r="G447" s="13"/>
      <c r="H447" s="13"/>
      <c r="I447" s="132"/>
      <c r="J447" s="13"/>
    </row>
    <row r="448" spans="1:10">
      <c r="A448" s="11"/>
      <c r="B448" s="10"/>
      <c r="C448" s="10"/>
      <c r="D448" s="10"/>
      <c r="E448" s="13"/>
      <c r="F448" s="13"/>
      <c r="G448" s="13"/>
      <c r="H448" s="13"/>
      <c r="I448" s="132"/>
      <c r="J448" s="13"/>
    </row>
    <row r="449" spans="1:10">
      <c r="A449" s="11"/>
      <c r="B449" s="10"/>
      <c r="C449" s="10"/>
      <c r="D449" s="10"/>
      <c r="E449" s="13"/>
      <c r="F449" s="13"/>
      <c r="G449" s="13"/>
      <c r="H449" s="13"/>
      <c r="I449" s="132"/>
      <c r="J449" s="13"/>
    </row>
    <row r="450" spans="1:10">
      <c r="A450" s="11"/>
      <c r="B450" s="10"/>
      <c r="C450" s="10"/>
      <c r="D450" s="10"/>
      <c r="E450" s="13"/>
      <c r="F450" s="13"/>
      <c r="G450" s="13"/>
      <c r="H450" s="13"/>
      <c r="I450" s="132"/>
      <c r="J450" s="13"/>
    </row>
    <row r="451" spans="1:10">
      <c r="A451" s="11"/>
      <c r="B451" s="10"/>
      <c r="C451" s="10"/>
      <c r="D451" s="10"/>
      <c r="E451" s="13"/>
      <c r="F451" s="13"/>
      <c r="G451" s="13"/>
      <c r="H451" s="13"/>
      <c r="I451" s="132"/>
      <c r="J451" s="13"/>
    </row>
    <row r="452" spans="1:10">
      <c r="A452" s="11"/>
      <c r="B452" s="10"/>
      <c r="C452" s="10"/>
      <c r="D452" s="10"/>
      <c r="E452" s="13"/>
      <c r="F452" s="13"/>
      <c r="G452" s="13"/>
      <c r="H452" s="13"/>
      <c r="I452" s="132"/>
      <c r="J452" s="13"/>
    </row>
    <row r="453" spans="1:10">
      <c r="A453" s="11"/>
      <c r="B453" s="10"/>
      <c r="C453" s="10"/>
      <c r="D453" s="10"/>
      <c r="E453" s="13"/>
      <c r="F453" s="13"/>
      <c r="G453" s="13"/>
      <c r="H453" s="13"/>
      <c r="I453" s="132"/>
      <c r="J453" s="13"/>
    </row>
    <row r="454" spans="1:10">
      <c r="A454" s="11"/>
      <c r="B454" s="10"/>
      <c r="C454" s="10"/>
      <c r="D454" s="10"/>
      <c r="E454" s="13"/>
      <c r="F454" s="13"/>
      <c r="G454" s="13"/>
      <c r="H454" s="13"/>
      <c r="I454" s="132"/>
      <c r="J454" s="13"/>
    </row>
    <row r="455" spans="1:10">
      <c r="A455" s="11"/>
      <c r="B455" s="10"/>
      <c r="C455" s="10"/>
      <c r="D455" s="10"/>
      <c r="E455" s="13"/>
      <c r="F455" s="13"/>
      <c r="G455" s="13"/>
      <c r="H455" s="13"/>
      <c r="I455" s="132"/>
      <c r="J455" s="13"/>
    </row>
    <row r="456" spans="1:10">
      <c r="A456" s="11"/>
      <c r="B456" s="10"/>
      <c r="C456" s="10"/>
      <c r="D456" s="10"/>
      <c r="E456" s="13"/>
      <c r="F456" s="13"/>
      <c r="G456" s="13"/>
      <c r="H456" s="13"/>
      <c r="I456" s="132"/>
      <c r="J456" s="13"/>
    </row>
    <row r="457" spans="1:10">
      <c r="A457" s="11"/>
      <c r="B457" s="10"/>
      <c r="C457" s="10"/>
      <c r="D457" s="10"/>
      <c r="E457" s="13"/>
      <c r="F457" s="13"/>
      <c r="G457" s="13"/>
      <c r="H457" s="13"/>
      <c r="I457" s="132"/>
      <c r="J457" s="13"/>
    </row>
    <row r="458" spans="1:10">
      <c r="A458" s="11"/>
      <c r="B458" s="10"/>
      <c r="C458" s="10"/>
      <c r="D458" s="10"/>
      <c r="E458" s="13"/>
      <c r="F458" s="13"/>
      <c r="G458" s="13"/>
      <c r="H458" s="13"/>
      <c r="I458" s="132"/>
      <c r="J458" s="13"/>
    </row>
    <row r="459" spans="1:10">
      <c r="A459" s="11"/>
      <c r="B459" s="10"/>
      <c r="C459" s="10"/>
      <c r="D459" s="10"/>
      <c r="E459" s="13"/>
      <c r="F459" s="13"/>
      <c r="G459" s="13"/>
      <c r="H459" s="13"/>
      <c r="I459" s="132"/>
      <c r="J459" s="13"/>
    </row>
    <row r="460" spans="1:10">
      <c r="A460" s="11"/>
      <c r="B460" s="10"/>
      <c r="C460" s="10"/>
      <c r="D460" s="10"/>
      <c r="E460" s="13"/>
      <c r="F460" s="13"/>
      <c r="G460" s="13"/>
      <c r="H460" s="13"/>
      <c r="I460" s="132"/>
      <c r="J460" s="13"/>
    </row>
    <row r="461" spans="1:10">
      <c r="A461" s="11"/>
      <c r="B461" s="10"/>
      <c r="C461" s="10"/>
      <c r="D461" s="10"/>
      <c r="E461" s="13"/>
      <c r="F461" s="13"/>
      <c r="G461" s="13"/>
      <c r="H461" s="13"/>
      <c r="I461" s="132"/>
      <c r="J461" s="13"/>
    </row>
    <row r="462" spans="1:10">
      <c r="A462" s="11"/>
      <c r="B462" s="10"/>
      <c r="C462" s="10"/>
      <c r="D462" s="10"/>
      <c r="E462" s="13"/>
      <c r="F462" s="13"/>
      <c r="G462" s="13"/>
      <c r="H462" s="13"/>
      <c r="I462" s="132"/>
      <c r="J462" s="13"/>
    </row>
    <row r="463" spans="1:10">
      <c r="A463" s="11"/>
      <c r="B463" s="10"/>
      <c r="C463" s="10"/>
      <c r="D463" s="10"/>
      <c r="E463" s="13"/>
      <c r="F463" s="13"/>
      <c r="G463" s="13"/>
      <c r="H463" s="13"/>
      <c r="I463" s="132"/>
      <c r="J463" s="13"/>
    </row>
    <row r="464" spans="1:10">
      <c r="A464" s="11"/>
      <c r="B464" s="10"/>
      <c r="C464" s="10"/>
      <c r="D464" s="10"/>
      <c r="E464" s="13"/>
      <c r="F464" s="13"/>
      <c r="G464" s="13"/>
      <c r="H464" s="13"/>
      <c r="I464" s="132"/>
      <c r="J464" s="13"/>
    </row>
    <row r="465" spans="1:10">
      <c r="A465" s="11"/>
      <c r="B465" s="10"/>
      <c r="C465" s="10"/>
      <c r="D465" s="10"/>
      <c r="E465" s="13"/>
      <c r="F465" s="13"/>
      <c r="G465" s="13"/>
      <c r="H465" s="13"/>
      <c r="I465" s="132"/>
      <c r="J465" s="13"/>
    </row>
    <row r="466" spans="1:10">
      <c r="A466" s="11"/>
      <c r="B466" s="10"/>
      <c r="C466" s="10"/>
      <c r="D466" s="10"/>
      <c r="E466" s="13"/>
      <c r="F466" s="13"/>
      <c r="G466" s="13"/>
      <c r="H466" s="13"/>
      <c r="I466" s="132"/>
      <c r="J466" s="13"/>
    </row>
    <row r="467" spans="1:10">
      <c r="A467" s="11"/>
      <c r="B467" s="10"/>
      <c r="C467" s="10"/>
      <c r="D467" s="10"/>
      <c r="E467" s="13"/>
      <c r="F467" s="13"/>
      <c r="G467" s="13"/>
      <c r="H467" s="13"/>
      <c r="I467" s="132"/>
      <c r="J467" s="13"/>
    </row>
    <row r="468" spans="1:10">
      <c r="A468" s="11"/>
      <c r="B468" s="10"/>
      <c r="C468" s="10"/>
      <c r="D468" s="10"/>
      <c r="E468" s="13"/>
      <c r="F468" s="13"/>
      <c r="G468" s="13"/>
      <c r="H468" s="13"/>
      <c r="I468" s="132"/>
      <c r="J468" s="13"/>
    </row>
    <row r="469" spans="1:10">
      <c r="A469" s="11"/>
      <c r="B469" s="10"/>
      <c r="C469" s="10"/>
      <c r="D469" s="10"/>
      <c r="E469" s="13"/>
      <c r="F469" s="13"/>
      <c r="G469" s="13"/>
      <c r="H469" s="13"/>
      <c r="I469" s="132"/>
      <c r="J469" s="13"/>
    </row>
    <row r="470" spans="1:10">
      <c r="A470" s="11"/>
      <c r="B470" s="10"/>
      <c r="C470" s="10"/>
      <c r="D470" s="10"/>
      <c r="E470" s="13"/>
      <c r="F470" s="13"/>
      <c r="G470" s="13"/>
      <c r="H470" s="13"/>
      <c r="I470" s="132"/>
      <c r="J470" s="13"/>
    </row>
    <row r="471" spans="1:10">
      <c r="A471" s="11"/>
      <c r="B471" s="10"/>
      <c r="C471" s="10"/>
      <c r="D471" s="10"/>
      <c r="E471" s="13"/>
      <c r="F471" s="13"/>
      <c r="G471" s="13"/>
      <c r="H471" s="13"/>
      <c r="I471" s="132"/>
      <c r="J471" s="13"/>
    </row>
    <row r="472" spans="1:10">
      <c r="A472" s="11"/>
      <c r="B472" s="10"/>
      <c r="C472" s="10"/>
      <c r="D472" s="10"/>
      <c r="E472" s="13"/>
      <c r="F472" s="13"/>
      <c r="G472" s="13"/>
      <c r="H472" s="13"/>
      <c r="I472" s="132"/>
      <c r="J472" s="13"/>
    </row>
    <row r="473" spans="1:10">
      <c r="A473" s="11"/>
      <c r="B473" s="10"/>
      <c r="C473" s="10"/>
      <c r="D473" s="10"/>
      <c r="E473" s="13"/>
      <c r="F473" s="13"/>
      <c r="G473" s="13"/>
      <c r="H473" s="13"/>
      <c r="I473" s="132"/>
      <c r="J473" s="13"/>
    </row>
    <row r="474" spans="1:10">
      <c r="A474" s="11"/>
      <c r="B474" s="10"/>
      <c r="C474" s="10"/>
      <c r="D474" s="10"/>
      <c r="E474" s="13"/>
      <c r="F474" s="13"/>
      <c r="G474" s="13"/>
      <c r="H474" s="13"/>
      <c r="I474" s="132"/>
      <c r="J474" s="13"/>
    </row>
    <row r="475" spans="1:10">
      <c r="A475" s="11"/>
      <c r="B475" s="10"/>
      <c r="C475" s="10"/>
      <c r="D475" s="10"/>
      <c r="E475" s="13"/>
      <c r="F475" s="13"/>
      <c r="G475" s="13"/>
      <c r="H475" s="13"/>
      <c r="I475" s="132"/>
      <c r="J475" s="13"/>
    </row>
    <row r="476" spans="1:10">
      <c r="A476" s="11"/>
      <c r="B476" s="10"/>
      <c r="C476" s="10"/>
      <c r="D476" s="10"/>
      <c r="E476" s="13"/>
      <c r="F476" s="13"/>
      <c r="G476" s="13"/>
      <c r="H476" s="13"/>
      <c r="I476" s="132"/>
      <c r="J476" s="13"/>
    </row>
    <row r="477" spans="1:10">
      <c r="A477" s="11"/>
      <c r="B477" s="10"/>
      <c r="C477" s="10"/>
      <c r="D477" s="10"/>
      <c r="E477" s="13"/>
      <c r="F477" s="13"/>
      <c r="G477" s="13"/>
      <c r="H477" s="13"/>
      <c r="I477" s="132"/>
      <c r="J477" s="13"/>
    </row>
    <row r="478" spans="1:10">
      <c r="A478" s="11"/>
      <c r="B478" s="10"/>
      <c r="C478" s="10"/>
      <c r="D478" s="10"/>
      <c r="E478" s="13"/>
      <c r="F478" s="13"/>
      <c r="G478" s="13"/>
      <c r="H478" s="13"/>
      <c r="I478" s="132"/>
      <c r="J478" s="13"/>
    </row>
    <row r="479" spans="1:10">
      <c r="A479" s="11"/>
      <c r="B479" s="10"/>
      <c r="C479" s="10"/>
      <c r="D479" s="10"/>
      <c r="E479" s="13"/>
      <c r="F479" s="13"/>
      <c r="G479" s="13"/>
      <c r="H479" s="13"/>
      <c r="I479" s="132"/>
      <c r="J479" s="13"/>
    </row>
    <row r="480" spans="1:10">
      <c r="A480" s="11"/>
      <c r="B480" s="10"/>
      <c r="C480" s="10"/>
      <c r="D480" s="10"/>
      <c r="E480" s="13"/>
      <c r="F480" s="13"/>
      <c r="G480" s="13"/>
      <c r="H480" s="13"/>
      <c r="I480" s="132"/>
      <c r="J480" s="13"/>
    </row>
    <row r="481" spans="1:10">
      <c r="A481" s="11"/>
      <c r="B481" s="10"/>
      <c r="C481" s="10"/>
      <c r="D481" s="10"/>
      <c r="E481" s="13"/>
      <c r="F481" s="13"/>
      <c r="G481" s="13"/>
      <c r="H481" s="13"/>
      <c r="I481" s="132"/>
      <c r="J481" s="13"/>
    </row>
    <row r="482" spans="1:10">
      <c r="A482" s="11"/>
      <c r="B482" s="10"/>
      <c r="C482" s="10"/>
      <c r="D482" s="10"/>
      <c r="E482" s="13"/>
      <c r="F482" s="13"/>
      <c r="G482" s="13"/>
      <c r="H482" s="13"/>
      <c r="I482" s="132"/>
      <c r="J482" s="13"/>
    </row>
    <row r="483" spans="1:10">
      <c r="A483" s="11"/>
      <c r="B483" s="10"/>
      <c r="C483" s="10"/>
      <c r="D483" s="10"/>
      <c r="E483" s="13"/>
      <c r="F483" s="13"/>
      <c r="G483" s="13"/>
      <c r="H483" s="13"/>
      <c r="I483" s="132"/>
      <c r="J483" s="13"/>
    </row>
    <row r="484" spans="1:10">
      <c r="A484" s="11"/>
      <c r="B484" s="10"/>
      <c r="C484" s="10"/>
      <c r="D484" s="10"/>
      <c r="E484" s="13"/>
      <c r="F484" s="13"/>
      <c r="G484" s="13"/>
      <c r="H484" s="13"/>
      <c r="I484" s="132"/>
      <c r="J484" s="13"/>
    </row>
    <row r="485" spans="1:10">
      <c r="A485" s="11"/>
      <c r="B485" s="10"/>
      <c r="C485" s="10"/>
      <c r="D485" s="10"/>
      <c r="E485" s="13"/>
      <c r="F485" s="13"/>
      <c r="G485" s="13"/>
      <c r="H485" s="13"/>
      <c r="I485" s="132"/>
      <c r="J485" s="13"/>
    </row>
    <row r="486" spans="1:10">
      <c r="A486" s="11"/>
      <c r="B486" s="10"/>
      <c r="C486" s="10"/>
      <c r="D486" s="10"/>
      <c r="E486" s="13"/>
      <c r="F486" s="13"/>
      <c r="G486" s="13"/>
      <c r="H486" s="13"/>
      <c r="I486" s="132"/>
      <c r="J486" s="13"/>
    </row>
    <row r="487" spans="1:10">
      <c r="A487" s="11"/>
      <c r="B487" s="10"/>
      <c r="C487" s="10"/>
      <c r="D487" s="10"/>
      <c r="E487" s="13"/>
      <c r="F487" s="13"/>
      <c r="G487" s="13"/>
      <c r="H487" s="13"/>
      <c r="I487" s="132"/>
      <c r="J487" s="13"/>
    </row>
    <row r="488" spans="1:10">
      <c r="A488" s="11"/>
      <c r="B488" s="10"/>
      <c r="C488" s="10"/>
      <c r="D488" s="10"/>
      <c r="E488" s="13"/>
      <c r="F488" s="13"/>
      <c r="G488" s="13"/>
      <c r="H488" s="13"/>
      <c r="I488" s="132"/>
      <c r="J488" s="13"/>
    </row>
    <row r="489" spans="1:10">
      <c r="A489" s="11"/>
      <c r="B489" s="10"/>
      <c r="C489" s="10"/>
      <c r="D489" s="10"/>
      <c r="E489" s="13"/>
      <c r="F489" s="13"/>
      <c r="G489" s="13"/>
      <c r="H489" s="13"/>
      <c r="I489" s="132"/>
      <c r="J489" s="13"/>
    </row>
    <row r="490" spans="1:10">
      <c r="A490" s="11"/>
      <c r="B490" s="10"/>
      <c r="C490" s="10"/>
      <c r="D490" s="10"/>
      <c r="E490" s="13"/>
      <c r="F490" s="13"/>
      <c r="G490" s="13"/>
      <c r="H490" s="13"/>
      <c r="I490" s="132"/>
      <c r="J490" s="13"/>
    </row>
    <row r="491" spans="1:10">
      <c r="A491" s="11"/>
      <c r="B491" s="10"/>
      <c r="C491" s="10"/>
      <c r="D491" s="10"/>
      <c r="E491" s="13"/>
      <c r="F491" s="13"/>
      <c r="G491" s="13"/>
      <c r="H491" s="13"/>
      <c r="I491" s="132"/>
      <c r="J491" s="13"/>
    </row>
    <row r="492" spans="1:10">
      <c r="A492" s="11"/>
      <c r="B492" s="10"/>
      <c r="C492" s="10"/>
      <c r="D492" s="10"/>
      <c r="E492" s="13"/>
      <c r="F492" s="13"/>
      <c r="G492" s="13"/>
      <c r="H492" s="13"/>
      <c r="I492" s="132"/>
      <c r="J492" s="13"/>
    </row>
    <row r="493" spans="1:10">
      <c r="A493" s="11"/>
      <c r="B493" s="10"/>
      <c r="C493" s="10"/>
      <c r="D493" s="10"/>
      <c r="E493" s="13"/>
      <c r="F493" s="13"/>
      <c r="G493" s="13"/>
      <c r="H493" s="13"/>
      <c r="I493" s="132"/>
      <c r="J493" s="13"/>
    </row>
    <row r="494" spans="1:10">
      <c r="A494" s="11"/>
      <c r="B494" s="10"/>
      <c r="C494" s="10"/>
      <c r="D494" s="10"/>
      <c r="E494" s="13"/>
      <c r="F494" s="13"/>
      <c r="G494" s="13"/>
      <c r="H494" s="13"/>
      <c r="I494" s="132"/>
      <c r="J494" s="13"/>
    </row>
    <row r="495" spans="1:10">
      <c r="A495" s="11"/>
      <c r="B495" s="10"/>
      <c r="C495" s="10"/>
      <c r="D495" s="10"/>
      <c r="E495" s="13"/>
      <c r="F495" s="13"/>
      <c r="G495" s="13"/>
      <c r="H495" s="13"/>
      <c r="I495" s="132"/>
      <c r="J495" s="13"/>
    </row>
    <row r="496" spans="1:10">
      <c r="A496" s="11"/>
      <c r="B496" s="10"/>
      <c r="C496" s="10"/>
      <c r="D496" s="10"/>
      <c r="E496" s="13"/>
      <c r="F496" s="13"/>
      <c r="G496" s="13"/>
      <c r="H496" s="13"/>
      <c r="I496" s="132"/>
      <c r="J496" s="13"/>
    </row>
    <row r="497" spans="1:10">
      <c r="A497" s="11"/>
      <c r="B497" s="10"/>
      <c r="C497" s="10"/>
      <c r="D497" s="10"/>
      <c r="E497" s="13"/>
      <c r="F497" s="13"/>
      <c r="G497" s="13"/>
      <c r="H497" s="13"/>
      <c r="I497" s="132"/>
      <c r="J497" s="13"/>
    </row>
    <row r="498" spans="1:10">
      <c r="A498" s="11"/>
      <c r="B498" s="10"/>
      <c r="C498" s="10"/>
      <c r="D498" s="10"/>
      <c r="E498" s="13"/>
      <c r="F498" s="13"/>
      <c r="G498" s="13"/>
      <c r="H498" s="13"/>
      <c r="I498" s="132"/>
      <c r="J498" s="13"/>
    </row>
    <row r="499" spans="1:10">
      <c r="A499" s="11"/>
      <c r="B499" s="10"/>
      <c r="C499" s="10"/>
      <c r="D499" s="10"/>
      <c r="E499" s="13"/>
      <c r="F499" s="13"/>
      <c r="G499" s="13"/>
      <c r="H499" s="13"/>
      <c r="I499" s="132"/>
      <c r="J499" s="13"/>
    </row>
    <row r="500" spans="1:10">
      <c r="A500" s="11"/>
      <c r="B500" s="10"/>
      <c r="C500" s="10"/>
      <c r="D500" s="10"/>
      <c r="E500" s="13"/>
      <c r="F500" s="13"/>
      <c r="G500" s="13"/>
      <c r="H500" s="13"/>
      <c r="I500" s="132"/>
      <c r="J500" s="13"/>
    </row>
    <row r="501" spans="1:10">
      <c r="A501" s="11"/>
      <c r="B501" s="10"/>
      <c r="C501" s="10"/>
      <c r="D501" s="10"/>
      <c r="E501" s="13"/>
      <c r="F501" s="13"/>
      <c r="G501" s="13"/>
      <c r="H501" s="13"/>
      <c r="I501" s="132"/>
      <c r="J501" s="13"/>
    </row>
    <row r="502" spans="1:10">
      <c r="A502" s="11"/>
      <c r="B502" s="10"/>
      <c r="C502" s="10"/>
      <c r="D502" s="10"/>
      <c r="E502" s="13"/>
      <c r="F502" s="13"/>
      <c r="G502" s="13"/>
      <c r="H502" s="13"/>
      <c r="I502" s="132"/>
      <c r="J502" s="13"/>
    </row>
    <row r="503" spans="1:10">
      <c r="A503" s="11"/>
      <c r="B503" s="10"/>
      <c r="C503" s="10"/>
      <c r="D503" s="10"/>
      <c r="E503" s="13"/>
      <c r="F503" s="13"/>
      <c r="G503" s="13"/>
      <c r="H503" s="13"/>
      <c r="I503" s="132"/>
      <c r="J503" s="13"/>
    </row>
    <row r="504" spans="1:10">
      <c r="A504" s="11"/>
      <c r="B504" s="10"/>
      <c r="C504" s="10"/>
      <c r="D504" s="10"/>
      <c r="E504" s="13"/>
      <c r="F504" s="13"/>
      <c r="G504" s="13"/>
      <c r="H504" s="13"/>
      <c r="I504" s="132"/>
      <c r="J504" s="13"/>
    </row>
    <row r="505" spans="1:10">
      <c r="A505" s="11"/>
      <c r="B505" s="10"/>
      <c r="C505" s="10"/>
      <c r="D505" s="10"/>
      <c r="E505" s="13"/>
      <c r="F505" s="13"/>
      <c r="G505" s="13"/>
      <c r="H505" s="13"/>
      <c r="I505" s="132"/>
      <c r="J505" s="13"/>
    </row>
    <row r="506" spans="1:10">
      <c r="A506" s="11"/>
      <c r="B506" s="10"/>
      <c r="C506" s="10"/>
      <c r="D506" s="10"/>
      <c r="E506" s="13"/>
      <c r="F506" s="13"/>
      <c r="G506" s="13"/>
      <c r="H506" s="13"/>
      <c r="I506" s="132"/>
      <c r="J506" s="13"/>
    </row>
    <row r="507" spans="1:10">
      <c r="A507" s="11"/>
      <c r="B507" s="10"/>
      <c r="C507" s="10"/>
      <c r="D507" s="10"/>
      <c r="E507" s="13"/>
      <c r="F507" s="13"/>
      <c r="G507" s="13"/>
      <c r="H507" s="13"/>
      <c r="I507" s="132"/>
      <c r="J507" s="13"/>
    </row>
    <row r="508" spans="1:10">
      <c r="A508" s="11"/>
      <c r="B508" s="10"/>
      <c r="C508" s="10"/>
      <c r="D508" s="10"/>
      <c r="E508" s="13"/>
      <c r="F508" s="13"/>
      <c r="G508" s="13"/>
      <c r="H508" s="13"/>
      <c r="I508" s="132"/>
      <c r="J508" s="13"/>
    </row>
    <row r="509" spans="1:10">
      <c r="A509" s="11"/>
      <c r="B509" s="10"/>
      <c r="C509" s="10"/>
      <c r="D509" s="10"/>
      <c r="E509" s="13"/>
      <c r="F509" s="13"/>
      <c r="G509" s="13"/>
      <c r="H509" s="13"/>
      <c r="I509" s="132"/>
      <c r="J509" s="13"/>
    </row>
    <row r="510" spans="1:10">
      <c r="A510" s="11"/>
      <c r="B510" s="10"/>
      <c r="C510" s="10"/>
      <c r="D510" s="10"/>
      <c r="E510" s="13"/>
      <c r="F510" s="13"/>
      <c r="G510" s="13"/>
      <c r="H510" s="13"/>
      <c r="I510" s="132"/>
      <c r="J510" s="13"/>
    </row>
    <row r="511" spans="1:10">
      <c r="A511" s="11"/>
      <c r="B511" s="10"/>
      <c r="C511" s="10"/>
      <c r="D511" s="10"/>
      <c r="E511" s="13"/>
      <c r="F511" s="13"/>
      <c r="G511" s="13"/>
      <c r="H511" s="13"/>
      <c r="I511" s="132"/>
      <c r="J511" s="13"/>
    </row>
    <row r="512" spans="1:10">
      <c r="A512" s="11"/>
      <c r="B512" s="10"/>
      <c r="C512" s="10"/>
      <c r="D512" s="10"/>
      <c r="E512" s="13"/>
      <c r="F512" s="13"/>
      <c r="G512" s="13"/>
      <c r="H512" s="13"/>
      <c r="I512" s="132"/>
      <c r="J512" s="13"/>
    </row>
    <row r="513" spans="1:10">
      <c r="A513" s="11"/>
      <c r="B513" s="10"/>
      <c r="C513" s="10"/>
      <c r="D513" s="10"/>
      <c r="E513" s="13"/>
      <c r="F513" s="13"/>
      <c r="G513" s="13"/>
      <c r="H513" s="13"/>
      <c r="I513" s="132"/>
      <c r="J513" s="13"/>
    </row>
    <row r="514" spans="1:10">
      <c r="A514" s="11"/>
      <c r="B514" s="10"/>
      <c r="C514" s="10"/>
      <c r="D514" s="10"/>
      <c r="E514" s="13"/>
      <c r="F514" s="13"/>
      <c r="G514" s="13"/>
      <c r="H514" s="13"/>
      <c r="I514" s="132"/>
      <c r="J514" s="13"/>
    </row>
    <row r="515" spans="1:10">
      <c r="A515" s="11"/>
      <c r="B515" s="10"/>
      <c r="C515" s="10"/>
      <c r="D515" s="10"/>
      <c r="E515" s="13"/>
      <c r="F515" s="13"/>
      <c r="G515" s="13"/>
      <c r="H515" s="13"/>
      <c r="I515" s="132"/>
      <c r="J515" s="13"/>
    </row>
    <row r="516" spans="1:10">
      <c r="A516" s="11"/>
      <c r="B516" s="10"/>
      <c r="C516" s="10"/>
      <c r="D516" s="10"/>
      <c r="E516" s="13"/>
      <c r="F516" s="13"/>
      <c r="G516" s="13"/>
      <c r="H516" s="13"/>
      <c r="I516" s="132"/>
      <c r="J516" s="13"/>
    </row>
    <row r="517" spans="1:10">
      <c r="A517" s="11"/>
      <c r="B517" s="10"/>
      <c r="C517" s="10"/>
      <c r="D517" s="10"/>
      <c r="E517" s="13"/>
      <c r="F517" s="13"/>
      <c r="G517" s="13"/>
      <c r="H517" s="13"/>
      <c r="I517" s="132"/>
      <c r="J517" s="13"/>
    </row>
    <row r="518" spans="1:10">
      <c r="A518" s="11"/>
      <c r="B518" s="10"/>
      <c r="C518" s="10"/>
      <c r="D518" s="10"/>
      <c r="E518" s="13"/>
      <c r="F518" s="13"/>
      <c r="G518" s="13"/>
      <c r="H518" s="13"/>
      <c r="I518" s="132"/>
      <c r="J518" s="13"/>
    </row>
    <row r="519" spans="1:10">
      <c r="A519" s="11"/>
      <c r="B519" s="10"/>
      <c r="C519" s="10"/>
      <c r="D519" s="10"/>
      <c r="E519" s="13"/>
      <c r="F519" s="13"/>
      <c r="G519" s="13"/>
      <c r="H519" s="13"/>
      <c r="I519" s="132"/>
      <c r="J519" s="13"/>
    </row>
    <row r="520" spans="1:10">
      <c r="A520" s="11"/>
      <c r="B520" s="10"/>
      <c r="C520" s="10"/>
      <c r="D520" s="10"/>
      <c r="E520" s="13"/>
      <c r="F520" s="13"/>
      <c r="G520" s="13"/>
      <c r="H520" s="13"/>
      <c r="I520" s="132"/>
      <c r="J520" s="13"/>
    </row>
    <row r="521" spans="1:10">
      <c r="A521" s="11"/>
      <c r="B521" s="10"/>
      <c r="C521" s="10"/>
      <c r="D521" s="10"/>
      <c r="E521" s="13"/>
      <c r="F521" s="13"/>
      <c r="G521" s="13"/>
      <c r="H521" s="13"/>
      <c r="I521" s="132"/>
      <c r="J521" s="13"/>
    </row>
    <row r="522" spans="1:10">
      <c r="A522" s="11"/>
      <c r="B522" s="10"/>
      <c r="C522" s="10"/>
      <c r="D522" s="10"/>
      <c r="E522" s="13"/>
      <c r="F522" s="13"/>
      <c r="G522" s="13"/>
      <c r="H522" s="13"/>
      <c r="I522" s="132"/>
      <c r="J522" s="13"/>
    </row>
    <row r="523" spans="1:10">
      <c r="A523" s="11"/>
      <c r="B523" s="10"/>
      <c r="C523" s="10"/>
      <c r="D523" s="10"/>
      <c r="E523" s="13"/>
      <c r="F523" s="13"/>
      <c r="G523" s="13"/>
      <c r="H523" s="13"/>
      <c r="I523" s="132"/>
      <c r="J523" s="13"/>
    </row>
    <row r="524" spans="1:10">
      <c r="A524" s="11"/>
      <c r="B524" s="10"/>
      <c r="C524" s="10"/>
      <c r="D524" s="10"/>
      <c r="E524" s="13"/>
      <c r="F524" s="13"/>
      <c r="G524" s="13"/>
      <c r="H524" s="13"/>
      <c r="I524" s="132"/>
      <c r="J524" s="13"/>
    </row>
    <row r="525" spans="1:10">
      <c r="A525" s="11"/>
      <c r="B525" s="10"/>
      <c r="C525" s="10"/>
      <c r="D525" s="10"/>
      <c r="E525" s="13"/>
      <c r="F525" s="13"/>
      <c r="G525" s="13"/>
      <c r="H525" s="13"/>
      <c r="I525" s="132"/>
      <c r="J525" s="13"/>
    </row>
    <row r="526" spans="1:10">
      <c r="A526" s="11"/>
      <c r="B526" s="10"/>
      <c r="C526" s="10"/>
      <c r="D526" s="10"/>
      <c r="E526" s="13"/>
      <c r="F526" s="13"/>
      <c r="G526" s="13"/>
      <c r="H526" s="13"/>
      <c r="I526" s="132"/>
      <c r="J526" s="13"/>
    </row>
    <row r="527" spans="1:10">
      <c r="A527" s="11"/>
      <c r="B527" s="10"/>
      <c r="C527" s="10"/>
      <c r="D527" s="10"/>
      <c r="E527" s="13"/>
      <c r="F527" s="13"/>
      <c r="G527" s="13"/>
      <c r="H527" s="13"/>
      <c r="I527" s="132"/>
      <c r="J527" s="13"/>
    </row>
    <row r="528" spans="1:10">
      <c r="A528" s="11"/>
      <c r="B528" s="10"/>
      <c r="C528" s="10"/>
      <c r="D528" s="10"/>
      <c r="E528" s="13"/>
      <c r="F528" s="13"/>
      <c r="G528" s="13"/>
      <c r="H528" s="13"/>
      <c r="I528" s="132"/>
      <c r="J528" s="13"/>
    </row>
    <row r="529" spans="1:10">
      <c r="A529" s="11"/>
      <c r="B529" s="10"/>
      <c r="C529" s="10"/>
      <c r="D529" s="10"/>
      <c r="E529" s="13"/>
      <c r="F529" s="13"/>
      <c r="G529" s="13"/>
      <c r="H529" s="13"/>
      <c r="I529" s="132"/>
      <c r="J529" s="13"/>
    </row>
    <row r="530" spans="1:10">
      <c r="A530" s="11"/>
      <c r="B530" s="10"/>
      <c r="C530" s="10"/>
      <c r="D530" s="10"/>
      <c r="E530" s="13"/>
      <c r="F530" s="13"/>
      <c r="G530" s="13"/>
      <c r="H530" s="13"/>
      <c r="I530" s="132"/>
      <c r="J530" s="13"/>
    </row>
    <row r="531" spans="1:10">
      <c r="A531" s="11"/>
      <c r="B531" s="10"/>
      <c r="C531" s="10"/>
      <c r="D531" s="10"/>
      <c r="E531" s="13"/>
      <c r="F531" s="13"/>
      <c r="G531" s="13"/>
      <c r="H531" s="13"/>
      <c r="I531" s="132"/>
      <c r="J531" s="13"/>
    </row>
    <row r="532" spans="1:10">
      <c r="A532" s="11"/>
      <c r="B532" s="10"/>
      <c r="C532" s="10"/>
      <c r="D532" s="10"/>
      <c r="E532" s="13"/>
      <c r="F532" s="13"/>
      <c r="G532" s="13"/>
      <c r="H532" s="13"/>
      <c r="I532" s="132"/>
      <c r="J532" s="13"/>
    </row>
    <row r="533" spans="1:10">
      <c r="A533" s="11"/>
      <c r="B533" s="10"/>
      <c r="C533" s="10"/>
      <c r="D533" s="10"/>
      <c r="E533" s="13"/>
      <c r="F533" s="13"/>
      <c r="G533" s="13"/>
      <c r="H533" s="13"/>
      <c r="I533" s="132"/>
      <c r="J533" s="13"/>
    </row>
    <row r="534" spans="1:10">
      <c r="A534" s="11"/>
      <c r="B534" s="10"/>
      <c r="C534" s="10"/>
      <c r="D534" s="10"/>
      <c r="E534" s="13"/>
      <c r="F534" s="13"/>
      <c r="G534" s="13"/>
      <c r="H534" s="13"/>
      <c r="I534" s="132"/>
      <c r="J534" s="13"/>
    </row>
    <row r="535" spans="1:10">
      <c r="A535" s="11"/>
      <c r="B535" s="10"/>
      <c r="C535" s="10"/>
      <c r="D535" s="10"/>
      <c r="E535" s="13"/>
      <c r="F535" s="13"/>
      <c r="G535" s="13"/>
      <c r="H535" s="13"/>
      <c r="I535" s="132"/>
      <c r="J535" s="13"/>
    </row>
    <row r="536" spans="1:10">
      <c r="A536" s="11"/>
      <c r="B536" s="10"/>
      <c r="C536" s="10"/>
      <c r="D536" s="10"/>
      <c r="E536" s="13"/>
      <c r="F536" s="13"/>
      <c r="G536" s="13"/>
      <c r="H536" s="13"/>
      <c r="I536" s="132"/>
      <c r="J536" s="13"/>
    </row>
    <row r="537" spans="1:10">
      <c r="A537" s="11"/>
      <c r="B537" s="10"/>
      <c r="C537" s="10"/>
      <c r="D537" s="10"/>
      <c r="E537" s="13"/>
      <c r="F537" s="13"/>
      <c r="G537" s="13"/>
      <c r="H537" s="13"/>
      <c r="I537" s="132"/>
      <c r="J537" s="13"/>
    </row>
    <row r="538" spans="1:10">
      <c r="A538" s="11"/>
      <c r="B538" s="10"/>
      <c r="C538" s="10"/>
      <c r="D538" s="10"/>
      <c r="E538" s="13"/>
      <c r="F538" s="13"/>
      <c r="G538" s="13"/>
      <c r="H538" s="13"/>
      <c r="I538" s="132"/>
      <c r="J538" s="13"/>
    </row>
    <row r="539" spans="1:10">
      <c r="A539" s="11"/>
      <c r="B539" s="10"/>
      <c r="C539" s="10"/>
      <c r="D539" s="10"/>
      <c r="E539" s="13"/>
      <c r="F539" s="13"/>
      <c r="G539" s="13"/>
      <c r="H539" s="13"/>
      <c r="I539" s="132"/>
      <c r="J539" s="13"/>
    </row>
    <row r="540" spans="1:10">
      <c r="A540" s="11"/>
      <c r="B540" s="10"/>
      <c r="C540" s="10"/>
      <c r="D540" s="10"/>
      <c r="E540" s="13"/>
      <c r="F540" s="13"/>
      <c r="G540" s="13"/>
      <c r="H540" s="13"/>
      <c r="I540" s="132"/>
      <c r="J540" s="13"/>
    </row>
    <row r="541" spans="1:10">
      <c r="A541" s="11"/>
      <c r="B541" s="10"/>
      <c r="C541" s="10"/>
      <c r="D541" s="10"/>
      <c r="E541" s="13"/>
      <c r="F541" s="13"/>
      <c r="G541" s="13"/>
      <c r="H541" s="13"/>
      <c r="I541" s="132"/>
      <c r="J541" s="13"/>
    </row>
    <row r="542" spans="1:10">
      <c r="A542" s="11"/>
      <c r="B542" s="10"/>
      <c r="C542" s="10"/>
      <c r="D542" s="10"/>
      <c r="E542" s="13"/>
      <c r="F542" s="13"/>
      <c r="G542" s="13"/>
      <c r="H542" s="13"/>
      <c r="I542" s="132"/>
      <c r="J542" s="13"/>
    </row>
    <row r="543" spans="1:10">
      <c r="A543" s="11"/>
      <c r="B543" s="10"/>
      <c r="C543" s="10"/>
      <c r="D543" s="10"/>
      <c r="E543" s="13"/>
      <c r="F543" s="13"/>
      <c r="G543" s="13"/>
      <c r="H543" s="13"/>
      <c r="I543" s="132"/>
      <c r="J543" s="13"/>
    </row>
    <row r="544" spans="1:10">
      <c r="A544" s="11"/>
      <c r="B544" s="10"/>
      <c r="C544" s="10"/>
      <c r="D544" s="10"/>
      <c r="E544" s="13"/>
      <c r="F544" s="13"/>
      <c r="G544" s="13"/>
      <c r="H544" s="13"/>
      <c r="I544" s="132"/>
      <c r="J544" s="13"/>
    </row>
    <row r="545" spans="1:10">
      <c r="A545" s="11"/>
      <c r="B545" s="10"/>
      <c r="C545" s="10"/>
      <c r="D545" s="10"/>
      <c r="E545" s="13"/>
      <c r="F545" s="13"/>
      <c r="G545" s="13"/>
      <c r="H545" s="13"/>
      <c r="I545" s="132"/>
      <c r="J545" s="13"/>
    </row>
    <row r="546" spans="1:10">
      <c r="A546" s="11"/>
      <c r="B546" s="10"/>
      <c r="C546" s="10"/>
      <c r="D546" s="10"/>
      <c r="E546" s="13"/>
      <c r="F546" s="13"/>
      <c r="G546" s="13"/>
      <c r="H546" s="13"/>
      <c r="I546" s="132"/>
      <c r="J546" s="13"/>
    </row>
    <row r="547" spans="1:10">
      <c r="A547" s="11"/>
      <c r="B547" s="10"/>
      <c r="C547" s="10"/>
      <c r="D547" s="10"/>
      <c r="E547" s="13"/>
      <c r="F547" s="13"/>
      <c r="G547" s="13"/>
      <c r="H547" s="13"/>
      <c r="I547" s="132"/>
      <c r="J547" s="13"/>
    </row>
    <row r="548" spans="1:10">
      <c r="A548" s="11"/>
      <c r="B548" s="10"/>
      <c r="C548" s="10"/>
      <c r="D548" s="10"/>
      <c r="E548" s="13"/>
      <c r="F548" s="13"/>
      <c r="G548" s="13"/>
      <c r="H548" s="13"/>
      <c r="I548" s="132"/>
      <c r="J548" s="13"/>
    </row>
    <row r="549" spans="1:10">
      <c r="A549" s="11"/>
      <c r="B549" s="10"/>
      <c r="C549" s="10"/>
      <c r="D549" s="10"/>
      <c r="E549" s="13"/>
      <c r="F549" s="13"/>
      <c r="G549" s="13"/>
      <c r="H549" s="13"/>
      <c r="I549" s="132"/>
      <c r="J549" s="13"/>
    </row>
    <row r="550" spans="1:10">
      <c r="A550" s="11"/>
      <c r="B550" s="10"/>
      <c r="C550" s="10"/>
      <c r="D550" s="10"/>
      <c r="E550" s="13"/>
      <c r="F550" s="13"/>
      <c r="G550" s="13"/>
      <c r="H550" s="13"/>
      <c r="I550" s="132"/>
      <c r="J550" s="13"/>
    </row>
    <row r="551" spans="1:10">
      <c r="A551" s="11"/>
      <c r="B551" s="10"/>
      <c r="C551" s="10"/>
      <c r="D551" s="10"/>
      <c r="E551" s="13"/>
      <c r="F551" s="13"/>
      <c r="G551" s="13"/>
      <c r="H551" s="13"/>
      <c r="I551" s="132"/>
      <c r="J551" s="13"/>
    </row>
    <row r="552" spans="1:10">
      <c r="A552" s="11"/>
      <c r="B552" s="10"/>
      <c r="C552" s="10"/>
      <c r="D552" s="10"/>
      <c r="E552" s="13"/>
      <c r="F552" s="13"/>
      <c r="G552" s="13"/>
      <c r="H552" s="13"/>
      <c r="I552" s="132"/>
      <c r="J552" s="13"/>
    </row>
    <row r="553" spans="1:10">
      <c r="A553" s="11"/>
      <c r="B553" s="10"/>
      <c r="C553" s="10"/>
      <c r="D553" s="10"/>
      <c r="E553" s="13"/>
      <c r="F553" s="13"/>
      <c r="G553" s="13"/>
      <c r="H553" s="13"/>
      <c r="I553" s="132"/>
      <c r="J553" s="13"/>
    </row>
    <row r="554" spans="1:10">
      <c r="A554" s="11"/>
      <c r="B554" s="10"/>
      <c r="C554" s="10"/>
      <c r="D554" s="10"/>
      <c r="E554" s="13"/>
      <c r="F554" s="13"/>
      <c r="G554" s="13"/>
      <c r="H554" s="13"/>
      <c r="I554" s="132"/>
      <c r="J554" s="13"/>
    </row>
    <row r="555" spans="1:10">
      <c r="A555" s="11"/>
      <c r="B555" s="10"/>
      <c r="C555" s="10"/>
      <c r="D555" s="10"/>
      <c r="E555" s="13"/>
      <c r="F555" s="13"/>
      <c r="G555" s="13"/>
      <c r="H555" s="13"/>
      <c r="I555" s="132"/>
      <c r="J555" s="13"/>
    </row>
    <row r="556" spans="1:10">
      <c r="A556" s="11"/>
      <c r="B556" s="10"/>
      <c r="C556" s="10"/>
      <c r="D556" s="10"/>
      <c r="E556" s="13"/>
      <c r="F556" s="13"/>
      <c r="G556" s="13"/>
      <c r="H556" s="13"/>
      <c r="I556" s="132"/>
      <c r="J556" s="13"/>
    </row>
    <row r="557" spans="1:10">
      <c r="A557" s="11"/>
      <c r="B557" s="10"/>
      <c r="C557" s="10"/>
      <c r="D557" s="10"/>
      <c r="E557" s="13"/>
      <c r="F557" s="13"/>
      <c r="G557" s="13"/>
      <c r="H557" s="13"/>
      <c r="I557" s="132"/>
      <c r="J557" s="13"/>
    </row>
    <row r="558" spans="1:10">
      <c r="A558" s="11"/>
      <c r="B558" s="10"/>
      <c r="C558" s="10"/>
      <c r="D558" s="10"/>
      <c r="E558" s="13"/>
      <c r="F558" s="13"/>
      <c r="G558" s="13"/>
      <c r="H558" s="13"/>
      <c r="I558" s="132"/>
      <c r="J558" s="13"/>
    </row>
    <row r="559" spans="1:10">
      <c r="A559" s="11"/>
      <c r="B559" s="10"/>
      <c r="C559" s="10"/>
      <c r="D559" s="10"/>
      <c r="E559" s="13"/>
      <c r="F559" s="13"/>
      <c r="G559" s="13"/>
      <c r="H559" s="13"/>
      <c r="I559" s="132"/>
      <c r="J559" s="13"/>
    </row>
    <row r="560" spans="1:10">
      <c r="A560" s="11"/>
      <c r="B560" s="10"/>
      <c r="C560" s="10"/>
      <c r="D560" s="10"/>
      <c r="E560" s="13"/>
      <c r="F560" s="13"/>
      <c r="G560" s="13"/>
      <c r="H560" s="13"/>
      <c r="I560" s="132"/>
      <c r="J560" s="13"/>
    </row>
    <row r="561" spans="1:10">
      <c r="A561" s="11"/>
      <c r="B561" s="10"/>
      <c r="C561" s="10"/>
      <c r="D561" s="10"/>
      <c r="E561" s="13"/>
      <c r="F561" s="13"/>
      <c r="G561" s="13"/>
      <c r="H561" s="13"/>
      <c r="I561" s="132"/>
      <c r="J561" s="13"/>
    </row>
    <row r="562" spans="1:10">
      <c r="A562" s="11"/>
      <c r="B562" s="10"/>
      <c r="C562" s="10"/>
      <c r="D562" s="10"/>
      <c r="E562" s="13"/>
      <c r="F562" s="13"/>
      <c r="G562" s="13"/>
      <c r="H562" s="13"/>
      <c r="I562" s="132"/>
      <c r="J562" s="13"/>
    </row>
    <row r="563" spans="1:10">
      <c r="A563" s="11"/>
      <c r="B563" s="10"/>
      <c r="C563" s="10"/>
      <c r="D563" s="10"/>
      <c r="E563" s="13"/>
      <c r="F563" s="13"/>
      <c r="G563" s="13"/>
      <c r="H563" s="13"/>
      <c r="I563" s="132"/>
      <c r="J563" s="13"/>
    </row>
    <row r="564" spans="1:10">
      <c r="A564" s="11"/>
      <c r="B564" s="10"/>
      <c r="C564" s="10"/>
      <c r="D564" s="10"/>
      <c r="E564" s="13"/>
      <c r="F564" s="13"/>
      <c r="G564" s="13"/>
      <c r="H564" s="13"/>
      <c r="I564" s="132"/>
      <c r="J564" s="13"/>
    </row>
    <row r="565" spans="1:10">
      <c r="A565" s="11"/>
      <c r="B565" s="10"/>
      <c r="C565" s="10"/>
      <c r="D565" s="10"/>
      <c r="E565" s="13"/>
      <c r="F565" s="13"/>
      <c r="G565" s="13"/>
      <c r="H565" s="13"/>
      <c r="I565" s="132"/>
      <c r="J565" s="13"/>
    </row>
    <row r="566" spans="1:10">
      <c r="A566" s="11"/>
      <c r="B566" s="10"/>
      <c r="C566" s="10"/>
      <c r="D566" s="10"/>
      <c r="E566" s="13"/>
      <c r="F566" s="13"/>
      <c r="G566" s="13"/>
      <c r="H566" s="13"/>
      <c r="I566" s="132"/>
      <c r="J566" s="13"/>
    </row>
    <row r="567" spans="1:10">
      <c r="A567" s="11"/>
      <c r="B567" s="10"/>
      <c r="C567" s="10"/>
      <c r="D567" s="10"/>
      <c r="E567" s="13"/>
      <c r="F567" s="13"/>
      <c r="G567" s="13"/>
      <c r="H567" s="13"/>
      <c r="I567" s="132"/>
      <c r="J567" s="13"/>
    </row>
    <row r="568" spans="1:10">
      <c r="A568" s="11"/>
      <c r="B568" s="10"/>
      <c r="C568" s="10"/>
      <c r="D568" s="10"/>
      <c r="E568" s="13"/>
      <c r="F568" s="13"/>
      <c r="G568" s="13"/>
      <c r="H568" s="13"/>
      <c r="I568" s="132"/>
      <c r="J568" s="13"/>
    </row>
    <row r="569" spans="1:10">
      <c r="A569" s="11"/>
      <c r="B569" s="10"/>
      <c r="C569" s="10"/>
      <c r="D569" s="10"/>
      <c r="E569" s="13"/>
      <c r="F569" s="13"/>
      <c r="G569" s="13"/>
      <c r="H569" s="13"/>
      <c r="I569" s="132"/>
      <c r="J569" s="13"/>
    </row>
    <row r="570" spans="1:10">
      <c r="A570" s="11"/>
      <c r="B570" s="10"/>
      <c r="C570" s="10"/>
      <c r="D570" s="10"/>
      <c r="E570" s="13"/>
      <c r="F570" s="13"/>
      <c r="G570" s="13"/>
      <c r="H570" s="13"/>
      <c r="I570" s="132"/>
      <c r="J570" s="13"/>
    </row>
    <row r="571" spans="1:10">
      <c r="A571" s="11"/>
      <c r="B571" s="10"/>
      <c r="C571" s="10"/>
      <c r="D571" s="10"/>
      <c r="E571" s="13"/>
      <c r="F571" s="13"/>
      <c r="G571" s="13"/>
      <c r="H571" s="13"/>
      <c r="I571" s="132"/>
      <c r="J571" s="13"/>
    </row>
    <row r="572" spans="1:10">
      <c r="A572" s="11"/>
      <c r="B572" s="10"/>
      <c r="C572" s="10"/>
      <c r="D572" s="10"/>
      <c r="E572" s="13"/>
      <c r="F572" s="13"/>
      <c r="G572" s="13"/>
      <c r="H572" s="13"/>
      <c r="I572" s="132"/>
      <c r="J572" s="13"/>
    </row>
    <row r="573" spans="1:10">
      <c r="A573" s="11"/>
      <c r="B573" s="10"/>
      <c r="C573" s="10"/>
      <c r="D573" s="10"/>
      <c r="E573" s="13"/>
      <c r="F573" s="13"/>
      <c r="G573" s="13"/>
      <c r="H573" s="13"/>
      <c r="I573" s="132"/>
      <c r="J573" s="13"/>
    </row>
    <row r="574" spans="1:10">
      <c r="A574" s="11"/>
      <c r="B574" s="10"/>
      <c r="C574" s="10"/>
      <c r="D574" s="10"/>
      <c r="E574" s="13"/>
      <c r="F574" s="13"/>
      <c r="G574" s="13"/>
      <c r="H574" s="13"/>
      <c r="I574" s="132"/>
      <c r="J574" s="13"/>
    </row>
    <row r="575" spans="1:10">
      <c r="A575" s="11"/>
      <c r="B575" s="10"/>
      <c r="C575" s="10"/>
      <c r="D575" s="10"/>
      <c r="E575" s="13"/>
      <c r="F575" s="13"/>
      <c r="G575" s="13"/>
      <c r="H575" s="13"/>
      <c r="I575" s="132"/>
      <c r="J575" s="13"/>
    </row>
    <row r="576" spans="1:10">
      <c r="A576" s="11"/>
      <c r="B576" s="10"/>
      <c r="C576" s="10"/>
      <c r="D576" s="10"/>
      <c r="E576" s="13"/>
      <c r="F576" s="13"/>
      <c r="G576" s="13"/>
      <c r="H576" s="13"/>
      <c r="I576" s="132"/>
      <c r="J576" s="13"/>
    </row>
    <row r="577" spans="1:10">
      <c r="A577" s="11"/>
      <c r="B577" s="10"/>
      <c r="C577" s="10"/>
      <c r="D577" s="10"/>
      <c r="E577" s="13"/>
      <c r="F577" s="13"/>
      <c r="G577" s="13"/>
      <c r="H577" s="13"/>
      <c r="I577" s="132"/>
      <c r="J577" s="13"/>
    </row>
    <row r="578" spans="1:10">
      <c r="A578" s="11"/>
      <c r="B578" s="10"/>
      <c r="C578" s="10"/>
      <c r="D578" s="10"/>
      <c r="E578" s="13"/>
      <c r="F578" s="13"/>
      <c r="G578" s="13"/>
      <c r="H578" s="13"/>
      <c r="I578" s="132"/>
      <c r="J578" s="13"/>
    </row>
    <row r="579" spans="1:10">
      <c r="A579" s="11"/>
      <c r="B579" s="10"/>
      <c r="C579" s="10"/>
      <c r="D579" s="10"/>
      <c r="E579" s="13"/>
      <c r="F579" s="13"/>
      <c r="G579" s="13"/>
      <c r="H579" s="13"/>
      <c r="I579" s="132"/>
      <c r="J579" s="13"/>
    </row>
    <row r="580" spans="1:10">
      <c r="A580" s="11"/>
      <c r="B580" s="10"/>
      <c r="C580" s="10"/>
      <c r="D580" s="10"/>
      <c r="E580" s="13"/>
      <c r="F580" s="13"/>
      <c r="G580" s="13"/>
      <c r="H580" s="13"/>
      <c r="I580" s="132"/>
      <c r="J580" s="13"/>
    </row>
    <row r="581" spans="1:10">
      <c r="A581" s="11"/>
      <c r="B581" s="10"/>
      <c r="C581" s="10"/>
      <c r="D581" s="10"/>
      <c r="E581" s="13"/>
      <c r="F581" s="13"/>
      <c r="G581" s="13"/>
      <c r="H581" s="13"/>
      <c r="I581" s="132"/>
      <c r="J581" s="13"/>
    </row>
    <row r="582" spans="1:10">
      <c r="A582" s="11"/>
      <c r="B582" s="10"/>
      <c r="C582" s="10"/>
      <c r="D582" s="10"/>
      <c r="E582" s="13"/>
      <c r="F582" s="13"/>
      <c r="G582" s="13"/>
      <c r="H582" s="13"/>
      <c r="I582" s="132"/>
      <c r="J582" s="13"/>
    </row>
    <row r="583" spans="1:10">
      <c r="A583" s="11"/>
      <c r="B583" s="10"/>
      <c r="C583" s="10"/>
      <c r="D583" s="10"/>
      <c r="E583" s="13"/>
      <c r="F583" s="13"/>
      <c r="G583" s="13"/>
      <c r="H583" s="13"/>
      <c r="I583" s="132"/>
      <c r="J583" s="13"/>
    </row>
    <row r="584" spans="1:10">
      <c r="A584" s="11"/>
      <c r="B584" s="10"/>
      <c r="C584" s="10"/>
      <c r="D584" s="10"/>
      <c r="E584" s="13"/>
      <c r="F584" s="13"/>
      <c r="G584" s="13"/>
      <c r="H584" s="13"/>
      <c r="I584" s="132"/>
      <c r="J584" s="13"/>
    </row>
    <row r="585" spans="1:10">
      <c r="A585" s="11"/>
      <c r="B585" s="10"/>
      <c r="C585" s="10"/>
      <c r="D585" s="10"/>
      <c r="E585" s="13"/>
      <c r="F585" s="13"/>
      <c r="G585" s="13"/>
      <c r="H585" s="13"/>
      <c r="I585" s="132"/>
      <c r="J585" s="13"/>
    </row>
    <row r="586" spans="1:10">
      <c r="A586" s="11"/>
      <c r="B586" s="10"/>
      <c r="C586" s="10"/>
      <c r="D586" s="10"/>
      <c r="E586" s="13"/>
      <c r="F586" s="13"/>
      <c r="G586" s="13"/>
      <c r="H586" s="13"/>
      <c r="I586" s="132"/>
      <c r="J586" s="13"/>
    </row>
    <row r="587" spans="1:10">
      <c r="A587" s="11"/>
      <c r="B587" s="10"/>
      <c r="C587" s="10"/>
      <c r="D587" s="10"/>
      <c r="E587" s="13"/>
      <c r="F587" s="13"/>
      <c r="G587" s="13"/>
      <c r="H587" s="13"/>
      <c r="I587" s="132"/>
      <c r="J587" s="13"/>
    </row>
    <row r="588" spans="1:10">
      <c r="A588" s="11"/>
      <c r="B588" s="10"/>
      <c r="C588" s="10"/>
      <c r="D588" s="10"/>
      <c r="E588" s="13"/>
      <c r="F588" s="13"/>
      <c r="G588" s="13"/>
      <c r="H588" s="13"/>
      <c r="I588" s="132"/>
      <c r="J588" s="13"/>
    </row>
    <row r="589" spans="1:10">
      <c r="A589" s="11"/>
      <c r="B589" s="10"/>
      <c r="C589" s="10"/>
      <c r="D589" s="10"/>
      <c r="E589" s="13"/>
      <c r="F589" s="13"/>
      <c r="G589" s="13"/>
      <c r="H589" s="13"/>
      <c r="I589" s="132"/>
      <c r="J589" s="13"/>
    </row>
    <row r="590" spans="1:10">
      <c r="A590" s="11"/>
      <c r="B590" s="10"/>
      <c r="C590" s="10"/>
      <c r="D590" s="10"/>
      <c r="E590" s="13"/>
      <c r="F590" s="13"/>
      <c r="G590" s="13"/>
      <c r="H590" s="13"/>
      <c r="I590" s="132"/>
      <c r="J590" s="13"/>
    </row>
    <row r="591" spans="1:10">
      <c r="A591" s="11"/>
      <c r="B591" s="10"/>
      <c r="C591" s="10"/>
      <c r="D591" s="10"/>
      <c r="E591" s="13"/>
      <c r="F591" s="13"/>
      <c r="G591" s="13"/>
      <c r="H591" s="13"/>
      <c r="I591" s="132"/>
      <c r="J591" s="13"/>
    </row>
    <row r="592" spans="1:10">
      <c r="A592" s="11"/>
      <c r="B592" s="10"/>
      <c r="C592" s="10"/>
      <c r="D592" s="10"/>
      <c r="E592" s="13"/>
      <c r="F592" s="13"/>
      <c r="G592" s="13"/>
      <c r="H592" s="13"/>
      <c r="I592" s="132"/>
      <c r="J592" s="13"/>
    </row>
    <row r="593" spans="1:10">
      <c r="A593" s="11"/>
      <c r="B593" s="10"/>
      <c r="C593" s="10"/>
      <c r="D593" s="10"/>
      <c r="E593" s="13"/>
      <c r="F593" s="13"/>
      <c r="G593" s="13"/>
      <c r="H593" s="13"/>
      <c r="I593" s="132"/>
      <c r="J593" s="13"/>
    </row>
    <row r="594" spans="1:10">
      <c r="A594" s="11"/>
      <c r="B594" s="10"/>
      <c r="C594" s="10"/>
      <c r="D594" s="10"/>
      <c r="E594" s="13"/>
      <c r="F594" s="13"/>
      <c r="G594" s="13"/>
      <c r="H594" s="13"/>
      <c r="I594" s="132"/>
      <c r="J594" s="13"/>
    </row>
    <row r="595" spans="1:10">
      <c r="A595" s="11"/>
      <c r="B595" s="10"/>
      <c r="C595" s="10"/>
      <c r="D595" s="10"/>
      <c r="E595" s="13"/>
      <c r="F595" s="13"/>
      <c r="G595" s="13"/>
      <c r="H595" s="13"/>
      <c r="I595" s="132"/>
      <c r="J595" s="13"/>
    </row>
    <row r="596" spans="1:10">
      <c r="A596" s="11"/>
      <c r="B596" s="10"/>
      <c r="C596" s="10"/>
      <c r="D596" s="10"/>
      <c r="E596" s="13"/>
      <c r="F596" s="13"/>
      <c r="G596" s="13"/>
      <c r="H596" s="13"/>
      <c r="I596" s="132"/>
      <c r="J596" s="13"/>
    </row>
    <row r="597" spans="1:10">
      <c r="A597" s="11"/>
      <c r="B597" s="10"/>
      <c r="C597" s="10"/>
      <c r="D597" s="10"/>
      <c r="E597" s="13"/>
      <c r="F597" s="13"/>
      <c r="G597" s="13"/>
      <c r="H597" s="13"/>
      <c r="I597" s="132"/>
      <c r="J597" s="13"/>
    </row>
    <row r="598" spans="1:10">
      <c r="A598" s="11"/>
      <c r="B598" s="10"/>
      <c r="C598" s="10"/>
      <c r="D598" s="10"/>
      <c r="E598" s="13"/>
      <c r="F598" s="13"/>
      <c r="G598" s="13"/>
      <c r="H598" s="13"/>
      <c r="I598" s="132"/>
      <c r="J598" s="13"/>
    </row>
    <row r="599" spans="1:10">
      <c r="A599" s="11"/>
      <c r="B599" s="10"/>
      <c r="C599" s="10"/>
      <c r="D599" s="10"/>
      <c r="E599" s="13"/>
      <c r="F599" s="13"/>
      <c r="G599" s="13"/>
      <c r="H599" s="13"/>
      <c r="I599" s="132"/>
      <c r="J599" s="13"/>
    </row>
    <row r="600" spans="1:10">
      <c r="A600" s="11"/>
      <c r="B600" s="10"/>
      <c r="C600" s="10"/>
      <c r="D600" s="10"/>
      <c r="E600" s="13"/>
      <c r="F600" s="13"/>
      <c r="G600" s="13"/>
      <c r="H600" s="13"/>
      <c r="I600" s="132"/>
      <c r="J600" s="13"/>
    </row>
    <row r="601" spans="1:10">
      <c r="A601" s="11"/>
      <c r="B601" s="10"/>
      <c r="C601" s="10"/>
      <c r="D601" s="10"/>
      <c r="E601" s="13"/>
      <c r="F601" s="13"/>
      <c r="G601" s="13"/>
      <c r="H601" s="13"/>
      <c r="I601" s="132"/>
      <c r="J601" s="13"/>
    </row>
    <row r="602" spans="1:10">
      <c r="A602" s="11"/>
      <c r="B602" s="10"/>
      <c r="C602" s="10"/>
      <c r="D602" s="10"/>
      <c r="E602" s="13"/>
      <c r="F602" s="13"/>
      <c r="G602" s="13"/>
      <c r="H602" s="13"/>
      <c r="I602" s="132"/>
      <c r="J602" s="13"/>
    </row>
    <row r="603" spans="1:10">
      <c r="A603" s="11"/>
      <c r="B603" s="10"/>
      <c r="C603" s="10"/>
      <c r="D603" s="10"/>
      <c r="E603" s="13"/>
      <c r="F603" s="13"/>
      <c r="G603" s="13"/>
      <c r="H603" s="13"/>
      <c r="I603" s="132"/>
      <c r="J603" s="13"/>
    </row>
    <row r="604" spans="1:10">
      <c r="A604" s="11"/>
      <c r="B604" s="10"/>
      <c r="C604" s="10"/>
      <c r="D604" s="10"/>
      <c r="E604" s="13"/>
      <c r="F604" s="13"/>
      <c r="G604" s="13"/>
      <c r="H604" s="13"/>
      <c r="I604" s="132"/>
      <c r="J604" s="13"/>
    </row>
    <row r="605" spans="1:10">
      <c r="A605" s="11"/>
      <c r="B605" s="10"/>
      <c r="C605" s="10"/>
      <c r="D605" s="10"/>
      <c r="E605" s="13"/>
      <c r="F605" s="13"/>
      <c r="G605" s="13"/>
      <c r="H605" s="13"/>
      <c r="I605" s="132"/>
      <c r="J605" s="13"/>
    </row>
    <row r="606" spans="1:10">
      <c r="A606" s="11"/>
      <c r="B606" s="10"/>
      <c r="C606" s="10"/>
      <c r="D606" s="10"/>
      <c r="E606" s="13"/>
      <c r="F606" s="13"/>
      <c r="G606" s="13"/>
      <c r="H606" s="13"/>
      <c r="I606" s="132"/>
      <c r="J606" s="13"/>
    </row>
    <row r="607" spans="1:10">
      <c r="A607" s="11"/>
      <c r="B607" s="10"/>
      <c r="C607" s="10"/>
      <c r="D607" s="10"/>
      <c r="E607" s="13"/>
      <c r="F607" s="13"/>
      <c r="G607" s="13"/>
      <c r="H607" s="13"/>
      <c r="I607" s="132"/>
      <c r="J607" s="13"/>
    </row>
    <row r="608" spans="1:10">
      <c r="A608" s="11"/>
      <c r="B608" s="10"/>
      <c r="C608" s="10"/>
      <c r="D608" s="10"/>
      <c r="E608" s="13"/>
      <c r="F608" s="13"/>
      <c r="G608" s="13"/>
      <c r="H608" s="13"/>
      <c r="I608" s="132"/>
      <c r="J608" s="13"/>
    </row>
    <row r="609" spans="1:10">
      <c r="A609" s="11"/>
      <c r="B609" s="10"/>
      <c r="C609" s="10"/>
      <c r="D609" s="10"/>
      <c r="E609" s="13"/>
      <c r="F609" s="13"/>
      <c r="G609" s="13"/>
      <c r="H609" s="13"/>
      <c r="I609" s="132"/>
      <c r="J609" s="13"/>
    </row>
    <row r="610" spans="1:10">
      <c r="A610" s="11"/>
      <c r="B610" s="10"/>
      <c r="C610" s="10"/>
      <c r="D610" s="10"/>
      <c r="E610" s="13"/>
      <c r="F610" s="13"/>
      <c r="G610" s="13"/>
      <c r="H610" s="13"/>
      <c r="I610" s="132"/>
      <c r="J610" s="13"/>
    </row>
    <row r="611" spans="1:10">
      <c r="A611" s="11"/>
      <c r="B611" s="10"/>
      <c r="C611" s="10"/>
      <c r="D611" s="10"/>
      <c r="E611" s="13"/>
      <c r="F611" s="13"/>
      <c r="G611" s="13"/>
      <c r="H611" s="13"/>
      <c r="I611" s="132"/>
      <c r="J611" s="13"/>
    </row>
    <row r="612" spans="1:10">
      <c r="A612" s="11"/>
      <c r="B612" s="10"/>
      <c r="C612" s="10"/>
      <c r="D612" s="10"/>
      <c r="E612" s="13"/>
      <c r="F612" s="13"/>
      <c r="G612" s="13"/>
      <c r="H612" s="13"/>
      <c r="I612" s="132"/>
      <c r="J612" s="13"/>
    </row>
    <row r="613" spans="1:10">
      <c r="A613" s="11"/>
      <c r="B613" s="10"/>
      <c r="C613" s="10"/>
      <c r="D613" s="10"/>
      <c r="E613" s="13"/>
      <c r="F613" s="13"/>
      <c r="G613" s="13"/>
      <c r="H613" s="13"/>
      <c r="I613" s="132"/>
      <c r="J613" s="13"/>
    </row>
    <row r="614" spans="1:10">
      <c r="A614" s="11"/>
      <c r="B614" s="10"/>
      <c r="C614" s="10"/>
      <c r="D614" s="10"/>
      <c r="E614" s="13"/>
      <c r="F614" s="13"/>
      <c r="G614" s="13"/>
      <c r="H614" s="13"/>
      <c r="I614" s="132"/>
      <c r="J614" s="13"/>
    </row>
    <row r="615" spans="1:10">
      <c r="A615" s="11"/>
      <c r="B615" s="10"/>
      <c r="C615" s="10"/>
      <c r="D615" s="10"/>
      <c r="E615" s="13"/>
      <c r="F615" s="13"/>
      <c r="G615" s="13"/>
      <c r="H615" s="13"/>
      <c r="I615" s="132"/>
      <c r="J615" s="13"/>
    </row>
    <row r="616" spans="1:10">
      <c r="A616" s="11"/>
      <c r="B616" s="10"/>
      <c r="C616" s="10"/>
      <c r="D616" s="10"/>
      <c r="E616" s="13"/>
      <c r="F616" s="13"/>
      <c r="G616" s="13"/>
      <c r="H616" s="13"/>
      <c r="I616" s="132"/>
      <c r="J616" s="13"/>
    </row>
    <row r="617" spans="1:10">
      <c r="A617" s="11"/>
      <c r="B617" s="10"/>
      <c r="C617" s="10"/>
      <c r="D617" s="10"/>
      <c r="E617" s="13"/>
      <c r="F617" s="13"/>
      <c r="G617" s="13"/>
      <c r="H617" s="13"/>
      <c r="I617" s="132"/>
      <c r="J617" s="13"/>
    </row>
    <row r="618" spans="1:10">
      <c r="A618" s="11"/>
      <c r="B618" s="10"/>
      <c r="C618" s="10"/>
      <c r="D618" s="10"/>
      <c r="E618" s="13"/>
      <c r="F618" s="13"/>
      <c r="G618" s="13"/>
      <c r="H618" s="13"/>
      <c r="I618" s="132"/>
      <c r="J618" s="13"/>
    </row>
    <row r="619" spans="1:10">
      <c r="A619" s="11"/>
      <c r="B619" s="10"/>
      <c r="C619" s="10"/>
      <c r="D619" s="10"/>
      <c r="E619" s="13"/>
      <c r="F619" s="13"/>
      <c r="G619" s="13"/>
      <c r="H619" s="13"/>
      <c r="I619" s="132"/>
      <c r="J619" s="13"/>
    </row>
    <row r="620" spans="1:10">
      <c r="A620" s="11"/>
      <c r="B620" s="10"/>
      <c r="C620" s="10"/>
      <c r="D620" s="10"/>
      <c r="E620" s="13"/>
      <c r="F620" s="13"/>
      <c r="G620" s="13"/>
      <c r="H620" s="13"/>
      <c r="I620" s="132"/>
      <c r="J620" s="13"/>
    </row>
    <row r="621" spans="1:10">
      <c r="A621" s="11"/>
      <c r="B621" s="10"/>
      <c r="C621" s="10"/>
      <c r="D621" s="10"/>
      <c r="E621" s="13"/>
      <c r="F621" s="13"/>
      <c r="G621" s="13"/>
      <c r="H621" s="13"/>
      <c r="I621" s="132"/>
      <c r="J621" s="13"/>
    </row>
    <row r="622" spans="1:10">
      <c r="A622" s="11"/>
      <c r="B622" s="10"/>
      <c r="C622" s="10"/>
      <c r="D622" s="10"/>
      <c r="E622" s="13"/>
      <c r="F622" s="13"/>
      <c r="G622" s="13"/>
      <c r="H622" s="13"/>
      <c r="I622" s="132"/>
      <c r="J622" s="13"/>
    </row>
    <row r="623" spans="1:10">
      <c r="A623" s="11"/>
      <c r="B623" s="10"/>
      <c r="C623" s="10"/>
      <c r="D623" s="10"/>
      <c r="E623" s="13"/>
      <c r="F623" s="13"/>
      <c r="G623" s="13"/>
      <c r="H623" s="13"/>
      <c r="I623" s="132"/>
      <c r="J623" s="13"/>
    </row>
    <row r="624" spans="1:10">
      <c r="A624" s="11"/>
      <c r="B624" s="10"/>
      <c r="C624" s="10"/>
      <c r="D624" s="10"/>
      <c r="E624" s="13"/>
      <c r="F624" s="13"/>
      <c r="G624" s="13"/>
      <c r="H624" s="13"/>
      <c r="I624" s="132"/>
      <c r="J624" s="13"/>
    </row>
    <row r="625" spans="1:10">
      <c r="A625" s="11"/>
      <c r="B625" s="10"/>
      <c r="C625" s="10"/>
      <c r="D625" s="10"/>
      <c r="E625" s="13"/>
      <c r="F625" s="13"/>
      <c r="G625" s="13"/>
      <c r="H625" s="13"/>
      <c r="I625" s="132"/>
      <c r="J625" s="13"/>
    </row>
    <row r="626" spans="1:10">
      <c r="A626" s="11"/>
      <c r="B626" s="10"/>
      <c r="C626" s="10"/>
      <c r="D626" s="10"/>
      <c r="E626" s="13"/>
      <c r="F626" s="13"/>
      <c r="G626" s="13"/>
      <c r="H626" s="13"/>
      <c r="I626" s="132"/>
      <c r="J626" s="13"/>
    </row>
    <row r="627" spans="1:10">
      <c r="A627" s="11"/>
      <c r="B627" s="10"/>
      <c r="C627" s="10"/>
      <c r="D627" s="10"/>
      <c r="E627" s="13"/>
      <c r="F627" s="13"/>
      <c r="G627" s="13"/>
      <c r="H627" s="13"/>
      <c r="I627" s="132"/>
      <c r="J627" s="13"/>
    </row>
    <row r="628" spans="1:10">
      <c r="A628" s="11"/>
      <c r="B628" s="10"/>
      <c r="C628" s="10"/>
      <c r="D628" s="10"/>
      <c r="E628" s="13"/>
      <c r="F628" s="13"/>
      <c r="G628" s="13"/>
      <c r="H628" s="13"/>
      <c r="I628" s="132"/>
      <c r="J628" s="13"/>
    </row>
    <row r="629" spans="1:10">
      <c r="A629" s="11"/>
      <c r="B629" s="10"/>
      <c r="C629" s="10"/>
      <c r="D629" s="10"/>
      <c r="E629" s="13"/>
      <c r="F629" s="13"/>
      <c r="G629" s="13"/>
      <c r="H629" s="13"/>
      <c r="I629" s="132"/>
      <c r="J629" s="13"/>
    </row>
    <row r="630" spans="1:10">
      <c r="A630" s="11"/>
      <c r="B630" s="10"/>
      <c r="C630" s="10"/>
      <c r="D630" s="10"/>
      <c r="E630" s="13"/>
      <c r="F630" s="13"/>
      <c r="G630" s="13"/>
      <c r="H630" s="13"/>
      <c r="I630" s="132"/>
      <c r="J630" s="13"/>
    </row>
    <row r="631" spans="1:10">
      <c r="A631" s="11"/>
      <c r="B631" s="10"/>
      <c r="C631" s="10"/>
      <c r="D631" s="10"/>
      <c r="E631" s="13"/>
      <c r="F631" s="13"/>
      <c r="G631" s="13"/>
      <c r="H631" s="13"/>
      <c r="I631" s="132"/>
      <c r="J631" s="13"/>
    </row>
    <row r="632" spans="1:10">
      <c r="A632" s="11"/>
      <c r="B632" s="10"/>
      <c r="C632" s="10"/>
      <c r="D632" s="10"/>
      <c r="E632" s="13"/>
      <c r="F632" s="13"/>
      <c r="G632" s="13"/>
      <c r="H632" s="13"/>
      <c r="I632" s="132"/>
      <c r="J632" s="13"/>
    </row>
    <row r="633" spans="1:10">
      <c r="A633" s="11"/>
      <c r="B633" s="10"/>
      <c r="C633" s="10"/>
      <c r="D633" s="10"/>
      <c r="E633" s="13"/>
      <c r="F633" s="13"/>
      <c r="G633" s="13"/>
      <c r="H633" s="13"/>
      <c r="I633" s="132"/>
      <c r="J633" s="13"/>
    </row>
    <row r="634" spans="1:10">
      <c r="A634" s="11"/>
      <c r="B634" s="10"/>
      <c r="C634" s="10"/>
      <c r="D634" s="10"/>
      <c r="E634" s="13"/>
      <c r="F634" s="13"/>
      <c r="G634" s="13"/>
      <c r="H634" s="13"/>
      <c r="I634" s="132"/>
      <c r="J634" s="13"/>
    </row>
    <row r="635" spans="1:10">
      <c r="A635" s="11"/>
      <c r="B635" s="10"/>
      <c r="C635" s="10"/>
      <c r="D635" s="10"/>
      <c r="E635" s="13"/>
      <c r="F635" s="13"/>
      <c r="G635" s="13"/>
      <c r="H635" s="13"/>
      <c r="I635" s="132"/>
      <c r="J635" s="13"/>
    </row>
    <row r="636" spans="1:10">
      <c r="A636" s="11"/>
      <c r="B636" s="10"/>
      <c r="C636" s="10"/>
      <c r="D636" s="10"/>
      <c r="E636" s="13"/>
      <c r="F636" s="13"/>
      <c r="G636" s="13"/>
      <c r="H636" s="13"/>
      <c r="I636" s="132"/>
      <c r="J636" s="13"/>
    </row>
    <row r="637" spans="1:10">
      <c r="A637" s="11"/>
      <c r="B637" s="10"/>
      <c r="C637" s="10"/>
      <c r="D637" s="10"/>
      <c r="E637" s="13"/>
      <c r="F637" s="13"/>
      <c r="G637" s="13"/>
      <c r="H637" s="13"/>
      <c r="I637" s="132"/>
      <c r="J637" s="13"/>
    </row>
    <row r="638" spans="1:10">
      <c r="A638" s="11"/>
      <c r="B638" s="10"/>
      <c r="C638" s="10"/>
      <c r="D638" s="10"/>
      <c r="E638" s="13"/>
      <c r="F638" s="13"/>
      <c r="G638" s="13"/>
      <c r="H638" s="13"/>
      <c r="I638" s="132"/>
      <c r="J638" s="13"/>
    </row>
    <row r="639" spans="1:10">
      <c r="A639" s="11"/>
      <c r="B639" s="10"/>
      <c r="C639" s="10"/>
      <c r="D639" s="10"/>
      <c r="E639" s="13"/>
      <c r="F639" s="13"/>
      <c r="G639" s="13"/>
      <c r="H639" s="13"/>
      <c r="I639" s="132"/>
      <c r="J639" s="13"/>
    </row>
    <row r="640" spans="1:10">
      <c r="A640" s="11"/>
      <c r="B640" s="10"/>
      <c r="C640" s="10"/>
      <c r="D640" s="10"/>
      <c r="E640" s="13"/>
      <c r="F640" s="13"/>
      <c r="G640" s="13"/>
      <c r="H640" s="13"/>
      <c r="I640" s="132"/>
      <c r="J640" s="13"/>
    </row>
    <row r="641" spans="1:10">
      <c r="A641" s="11"/>
      <c r="B641" s="10"/>
      <c r="C641" s="10"/>
      <c r="D641" s="10"/>
      <c r="E641" s="13"/>
      <c r="F641" s="13"/>
      <c r="G641" s="13"/>
      <c r="H641" s="13"/>
      <c r="I641" s="132"/>
      <c r="J641" s="13"/>
    </row>
    <row r="642" spans="1:10">
      <c r="A642" s="11"/>
      <c r="B642" s="10"/>
      <c r="C642" s="10"/>
      <c r="D642" s="10"/>
      <c r="E642" s="13"/>
      <c r="F642" s="13"/>
      <c r="G642" s="13"/>
      <c r="H642" s="13"/>
      <c r="I642" s="132"/>
      <c r="J642" s="13"/>
    </row>
    <row r="643" spans="1:10">
      <c r="A643" s="11"/>
      <c r="B643" s="10"/>
      <c r="C643" s="10"/>
      <c r="D643" s="10"/>
      <c r="E643" s="13"/>
      <c r="F643" s="13"/>
      <c r="G643" s="13"/>
      <c r="H643" s="13"/>
      <c r="I643" s="132"/>
      <c r="J643" s="13"/>
    </row>
    <row r="644" spans="1:10">
      <c r="A644" s="11"/>
      <c r="B644" s="10"/>
      <c r="C644" s="10"/>
      <c r="D644" s="10"/>
      <c r="E644" s="13"/>
      <c r="F644" s="13"/>
      <c r="G644" s="13"/>
      <c r="H644" s="13"/>
      <c r="I644" s="132"/>
      <c r="J644" s="13"/>
    </row>
    <row r="645" spans="1:10">
      <c r="A645" s="11"/>
      <c r="B645" s="10"/>
      <c r="C645" s="10"/>
      <c r="D645" s="10"/>
      <c r="E645" s="13"/>
      <c r="F645" s="13"/>
      <c r="G645" s="13"/>
      <c r="H645" s="13"/>
      <c r="I645" s="132"/>
      <c r="J645" s="13"/>
    </row>
    <row r="646" spans="1:10">
      <c r="A646" s="11"/>
      <c r="B646" s="10"/>
      <c r="C646" s="10"/>
      <c r="D646" s="10"/>
      <c r="E646" s="13"/>
      <c r="F646" s="13"/>
      <c r="G646" s="13"/>
      <c r="H646" s="13"/>
      <c r="I646" s="132"/>
      <c r="J646" s="13"/>
    </row>
    <row r="647" spans="1:10">
      <c r="A647" s="11"/>
      <c r="B647" s="10"/>
      <c r="C647" s="10"/>
      <c r="D647" s="10"/>
      <c r="E647" s="13"/>
      <c r="F647" s="13"/>
      <c r="G647" s="13"/>
      <c r="H647" s="13"/>
      <c r="I647" s="132"/>
      <c r="J647" s="13"/>
    </row>
    <row r="648" spans="1:10">
      <c r="A648" s="11"/>
      <c r="B648" s="10"/>
      <c r="C648" s="10"/>
      <c r="D648" s="10"/>
      <c r="E648" s="13"/>
      <c r="F648" s="13"/>
      <c r="G648" s="13"/>
      <c r="H648" s="13"/>
      <c r="I648" s="132"/>
      <c r="J648" s="13"/>
    </row>
    <row r="649" spans="1:10">
      <c r="A649" s="11"/>
      <c r="B649" s="10"/>
      <c r="C649" s="10"/>
      <c r="D649" s="10"/>
      <c r="E649" s="13"/>
      <c r="F649" s="13"/>
      <c r="G649" s="13"/>
      <c r="H649" s="13"/>
      <c r="I649" s="132"/>
      <c r="J649" s="13"/>
    </row>
    <row r="650" spans="1:10">
      <c r="A650" s="11"/>
      <c r="B650" s="10"/>
      <c r="C650" s="10"/>
      <c r="D650" s="10"/>
      <c r="E650" s="13"/>
      <c r="F650" s="13"/>
      <c r="G650" s="13"/>
      <c r="H650" s="13"/>
      <c r="I650" s="132"/>
      <c r="J650" s="13"/>
    </row>
    <row r="651" spans="1:10">
      <c r="A651" s="11"/>
      <c r="B651" s="10"/>
      <c r="C651" s="10"/>
      <c r="D651" s="10"/>
      <c r="E651" s="13"/>
      <c r="F651" s="13"/>
      <c r="G651" s="13"/>
      <c r="H651" s="13"/>
      <c r="I651" s="132"/>
      <c r="J651" s="13"/>
    </row>
    <row r="652" spans="1:10">
      <c r="A652" s="11"/>
      <c r="B652" s="10"/>
      <c r="C652" s="10"/>
      <c r="D652" s="10"/>
      <c r="E652" s="13"/>
      <c r="F652" s="13"/>
      <c r="G652" s="13"/>
      <c r="H652" s="13"/>
      <c r="I652" s="132"/>
      <c r="J652" s="13"/>
    </row>
    <row r="653" spans="1:10">
      <c r="A653" s="11"/>
      <c r="B653" s="10"/>
      <c r="C653" s="10"/>
      <c r="D653" s="10"/>
      <c r="E653" s="13"/>
      <c r="F653" s="13"/>
      <c r="G653" s="13"/>
      <c r="H653" s="13"/>
      <c r="I653" s="132"/>
      <c r="J653" s="13"/>
    </row>
    <row r="654" spans="1:10">
      <c r="A654" s="11"/>
      <c r="B654" s="10"/>
      <c r="C654" s="10"/>
      <c r="D654" s="10"/>
      <c r="E654" s="13"/>
      <c r="F654" s="13"/>
      <c r="G654" s="13"/>
      <c r="H654" s="13"/>
      <c r="I654" s="132"/>
      <c r="J654" s="13"/>
    </row>
    <row r="655" spans="1:10">
      <c r="A655" s="11"/>
      <c r="B655" s="10"/>
      <c r="C655" s="10"/>
      <c r="D655" s="10"/>
      <c r="E655" s="13"/>
      <c r="F655" s="13"/>
      <c r="G655" s="13"/>
      <c r="H655" s="13"/>
      <c r="I655" s="132"/>
      <c r="J655" s="13"/>
    </row>
    <row r="656" spans="1:10">
      <c r="A656" s="11"/>
      <c r="B656" s="10"/>
      <c r="C656" s="10"/>
      <c r="D656" s="10"/>
      <c r="E656" s="13"/>
      <c r="F656" s="13"/>
      <c r="G656" s="13"/>
      <c r="H656" s="13"/>
      <c r="I656" s="132"/>
      <c r="J656" s="13"/>
    </row>
    <row r="657" spans="1:10">
      <c r="A657" s="11"/>
      <c r="B657" s="10"/>
      <c r="C657" s="10"/>
      <c r="D657" s="10"/>
      <c r="E657" s="13"/>
      <c r="F657" s="13"/>
      <c r="G657" s="13"/>
      <c r="H657" s="13"/>
      <c r="I657" s="132"/>
      <c r="J657" s="13"/>
    </row>
    <row r="658" spans="1:10">
      <c r="A658" s="11"/>
      <c r="B658" s="10"/>
      <c r="C658" s="10"/>
      <c r="D658" s="10"/>
      <c r="E658" s="13"/>
      <c r="F658" s="13"/>
      <c r="G658" s="13"/>
      <c r="H658" s="13"/>
      <c r="I658" s="132"/>
      <c r="J658" s="13"/>
    </row>
    <row r="659" spans="1:10">
      <c r="A659" s="11"/>
      <c r="B659" s="10"/>
      <c r="C659" s="10"/>
      <c r="D659" s="10"/>
      <c r="E659" s="13"/>
      <c r="F659" s="13"/>
      <c r="G659" s="13"/>
      <c r="H659" s="13"/>
      <c r="I659" s="132"/>
      <c r="J659" s="13"/>
    </row>
    <row r="660" spans="1:10">
      <c r="A660" s="11"/>
      <c r="B660" s="10"/>
      <c r="C660" s="10"/>
      <c r="D660" s="10"/>
      <c r="E660" s="13"/>
      <c r="F660" s="13"/>
      <c r="G660" s="13"/>
      <c r="H660" s="13"/>
      <c r="I660" s="132"/>
      <c r="J660" s="13"/>
    </row>
    <row r="661" spans="1:10">
      <c r="A661" s="11"/>
      <c r="B661" s="10"/>
      <c r="C661" s="10"/>
      <c r="D661" s="10"/>
      <c r="E661" s="13"/>
      <c r="F661" s="13"/>
      <c r="G661" s="13"/>
      <c r="H661" s="13"/>
      <c r="I661" s="132"/>
      <c r="J661" s="13"/>
    </row>
    <row r="662" spans="1:10">
      <c r="A662" s="11"/>
      <c r="B662" s="10"/>
      <c r="C662" s="10"/>
      <c r="D662" s="10"/>
      <c r="E662" s="13"/>
      <c r="F662" s="13"/>
      <c r="G662" s="13"/>
      <c r="H662" s="13"/>
      <c r="I662" s="132"/>
      <c r="J662" s="13"/>
    </row>
    <row r="663" spans="1:10">
      <c r="A663" s="11"/>
      <c r="B663" s="10"/>
      <c r="C663" s="10"/>
      <c r="D663" s="10"/>
      <c r="E663" s="13"/>
      <c r="F663" s="13"/>
      <c r="G663" s="13"/>
      <c r="H663" s="13"/>
      <c r="I663" s="132"/>
      <c r="J663" s="13"/>
    </row>
    <row r="664" spans="1:10">
      <c r="A664" s="11"/>
      <c r="B664" s="10"/>
      <c r="C664" s="10"/>
      <c r="D664" s="10"/>
      <c r="E664" s="13"/>
      <c r="F664" s="13"/>
      <c r="G664" s="13"/>
      <c r="H664" s="13"/>
      <c r="I664" s="132"/>
      <c r="J664" s="13"/>
    </row>
    <row r="665" spans="1:10">
      <c r="A665" s="11"/>
      <c r="B665" s="10"/>
      <c r="C665" s="10"/>
      <c r="D665" s="10"/>
      <c r="E665" s="13"/>
      <c r="F665" s="13"/>
      <c r="G665" s="13"/>
      <c r="H665" s="13"/>
      <c r="I665" s="132"/>
      <c r="J665" s="13"/>
    </row>
    <row r="666" spans="1:10">
      <c r="A666" s="11"/>
      <c r="B666" s="10"/>
      <c r="C666" s="10"/>
      <c r="D666" s="10"/>
      <c r="E666" s="13"/>
      <c r="F666" s="13"/>
      <c r="G666" s="13"/>
      <c r="H666" s="13"/>
      <c r="I666" s="132"/>
      <c r="J666" s="13"/>
    </row>
    <row r="667" spans="1:10">
      <c r="A667" s="11"/>
      <c r="B667" s="10"/>
      <c r="C667" s="10"/>
      <c r="D667" s="10"/>
      <c r="E667" s="13"/>
      <c r="F667" s="13"/>
      <c r="G667" s="13"/>
      <c r="H667" s="13"/>
      <c r="I667" s="132"/>
      <c r="J667" s="13"/>
    </row>
    <row r="668" spans="1:10">
      <c r="A668" s="11"/>
      <c r="B668" s="10"/>
      <c r="C668" s="10"/>
      <c r="D668" s="10"/>
      <c r="E668" s="13"/>
      <c r="F668" s="13"/>
      <c r="G668" s="13"/>
      <c r="H668" s="13"/>
      <c r="I668" s="132"/>
      <c r="J668" s="13"/>
    </row>
    <row r="669" spans="1:10">
      <c r="A669" s="11"/>
      <c r="B669" s="10"/>
      <c r="C669" s="10"/>
      <c r="D669" s="10"/>
      <c r="E669" s="13"/>
      <c r="F669" s="13"/>
      <c r="G669" s="13"/>
      <c r="H669" s="13"/>
      <c r="I669" s="132"/>
      <c r="J669" s="13"/>
    </row>
    <row r="670" spans="1:10">
      <c r="A670" s="11"/>
      <c r="B670" s="10"/>
      <c r="C670" s="10"/>
      <c r="D670" s="10"/>
      <c r="E670" s="13"/>
      <c r="F670" s="13"/>
      <c r="G670" s="13"/>
      <c r="H670" s="13"/>
      <c r="I670" s="132"/>
      <c r="J670" s="13"/>
    </row>
    <row r="671" spans="1:10">
      <c r="A671" s="11"/>
      <c r="B671" s="10"/>
      <c r="C671" s="10"/>
      <c r="D671" s="10"/>
      <c r="E671" s="13"/>
      <c r="F671" s="13"/>
      <c r="G671" s="13"/>
      <c r="H671" s="13"/>
      <c r="I671" s="132"/>
      <c r="J671" s="13"/>
    </row>
    <row r="672" spans="1:10">
      <c r="A672" s="11"/>
      <c r="B672" s="10"/>
      <c r="C672" s="10"/>
      <c r="D672" s="10"/>
      <c r="E672" s="13"/>
      <c r="F672" s="13"/>
      <c r="G672" s="13"/>
      <c r="H672" s="13"/>
      <c r="I672" s="132"/>
      <c r="J672" s="13"/>
    </row>
    <row r="673" spans="1:10">
      <c r="A673" s="11"/>
      <c r="B673" s="10"/>
      <c r="C673" s="10"/>
      <c r="D673" s="10"/>
      <c r="E673" s="13"/>
      <c r="F673" s="13"/>
      <c r="G673" s="13"/>
      <c r="H673" s="13"/>
      <c r="I673" s="132"/>
      <c r="J673" s="13"/>
    </row>
    <row r="674" spans="1:10">
      <c r="A674" s="11"/>
      <c r="B674" s="10"/>
      <c r="C674" s="10"/>
      <c r="D674" s="10"/>
      <c r="E674" s="13"/>
      <c r="F674" s="13"/>
      <c r="G674" s="13"/>
      <c r="H674" s="13"/>
      <c r="I674" s="132"/>
      <c r="J674" s="13"/>
    </row>
    <row r="675" spans="1:10">
      <c r="A675" s="11"/>
      <c r="B675" s="10"/>
      <c r="C675" s="10"/>
      <c r="D675" s="10"/>
      <c r="E675" s="13"/>
      <c r="F675" s="13"/>
      <c r="G675" s="13"/>
      <c r="H675" s="13"/>
      <c r="I675" s="132"/>
      <c r="J675" s="13"/>
    </row>
    <row r="676" spans="1:10">
      <c r="A676" s="11"/>
      <c r="B676" s="10"/>
      <c r="C676" s="10"/>
      <c r="D676" s="10"/>
      <c r="E676" s="13"/>
      <c r="F676" s="13"/>
      <c r="G676" s="13"/>
      <c r="H676" s="13"/>
      <c r="I676" s="132"/>
      <c r="J676" s="13"/>
    </row>
    <row r="677" spans="1:10">
      <c r="A677" s="11"/>
      <c r="B677" s="10"/>
      <c r="C677" s="10"/>
      <c r="D677" s="10"/>
      <c r="E677" s="13"/>
      <c r="F677" s="13"/>
      <c r="G677" s="13"/>
      <c r="H677" s="13"/>
      <c r="I677" s="132"/>
      <c r="J677" s="13"/>
    </row>
    <row r="678" spans="1:10">
      <c r="A678" s="11"/>
      <c r="B678" s="10"/>
      <c r="C678" s="10"/>
      <c r="D678" s="10"/>
      <c r="E678" s="13"/>
      <c r="F678" s="13"/>
      <c r="G678" s="13"/>
      <c r="H678" s="13"/>
      <c r="I678" s="132"/>
      <c r="J678" s="13"/>
    </row>
    <row r="679" spans="1:10">
      <c r="A679" s="11"/>
      <c r="B679" s="10"/>
      <c r="C679" s="10"/>
      <c r="D679" s="10"/>
      <c r="E679" s="13"/>
      <c r="F679" s="13"/>
      <c r="G679" s="13"/>
      <c r="H679" s="13"/>
      <c r="I679" s="132"/>
      <c r="J679" s="13"/>
    </row>
    <row r="680" spans="1:10">
      <c r="A680" s="11"/>
      <c r="B680" s="10"/>
      <c r="C680" s="10"/>
      <c r="D680" s="10"/>
      <c r="E680" s="13"/>
      <c r="F680" s="13"/>
      <c r="G680" s="13"/>
      <c r="H680" s="13"/>
      <c r="I680" s="132"/>
      <c r="J680" s="13"/>
    </row>
    <row r="681" spans="1:10">
      <c r="A681" s="11"/>
      <c r="B681" s="10"/>
      <c r="C681" s="10"/>
      <c r="D681" s="10"/>
      <c r="E681" s="13"/>
      <c r="F681" s="13"/>
      <c r="G681" s="13"/>
      <c r="H681" s="13"/>
      <c r="I681" s="132"/>
      <c r="J681" s="13"/>
    </row>
    <row r="682" spans="1:10">
      <c r="A682" s="11"/>
      <c r="B682" s="10"/>
      <c r="C682" s="10"/>
      <c r="D682" s="10"/>
      <c r="E682" s="13"/>
      <c r="F682" s="13"/>
      <c r="G682" s="13"/>
      <c r="H682" s="13"/>
      <c r="I682" s="132"/>
      <c r="J682" s="13"/>
    </row>
    <row r="683" spans="1:10">
      <c r="A683" s="11"/>
      <c r="B683" s="10"/>
      <c r="C683" s="10"/>
      <c r="D683" s="10"/>
      <c r="E683" s="13"/>
      <c r="F683" s="13"/>
      <c r="G683" s="13"/>
      <c r="H683" s="13"/>
      <c r="I683" s="132"/>
      <c r="J683" s="13"/>
    </row>
    <row r="684" spans="1:10">
      <c r="A684" s="11"/>
      <c r="B684" s="10"/>
      <c r="C684" s="10"/>
      <c r="D684" s="10"/>
      <c r="E684" s="13"/>
      <c r="F684" s="13"/>
      <c r="G684" s="13"/>
      <c r="H684" s="13"/>
      <c r="I684" s="132"/>
      <c r="J684" s="13"/>
    </row>
    <row r="685" spans="1:10">
      <c r="A685" s="11"/>
      <c r="B685" s="10"/>
      <c r="C685" s="10"/>
      <c r="D685" s="10"/>
      <c r="E685" s="13"/>
      <c r="F685" s="13"/>
      <c r="G685" s="13"/>
      <c r="H685" s="13"/>
      <c r="I685" s="132"/>
      <c r="J685" s="13"/>
    </row>
    <row r="686" spans="1:10">
      <c r="A686" s="11"/>
      <c r="B686" s="10"/>
      <c r="C686" s="10"/>
      <c r="D686" s="10"/>
      <c r="E686" s="13"/>
      <c r="F686" s="13"/>
      <c r="G686" s="13"/>
      <c r="H686" s="13"/>
      <c r="I686" s="132"/>
      <c r="J686" s="13"/>
    </row>
    <row r="687" spans="1:10">
      <c r="A687" s="11"/>
      <c r="B687" s="10"/>
      <c r="C687" s="10"/>
      <c r="D687" s="10"/>
      <c r="E687" s="13"/>
      <c r="F687" s="13"/>
      <c r="G687" s="13"/>
      <c r="H687" s="13"/>
      <c r="I687" s="132"/>
      <c r="J687" s="13"/>
    </row>
    <row r="688" spans="1:10">
      <c r="A688" s="11"/>
      <c r="B688" s="10"/>
      <c r="C688" s="10"/>
      <c r="D688" s="10"/>
      <c r="E688" s="13"/>
      <c r="F688" s="13"/>
      <c r="G688" s="13"/>
      <c r="H688" s="13"/>
      <c r="I688" s="132"/>
      <c r="J688" s="13"/>
    </row>
    <row r="689" spans="1:10">
      <c r="A689" s="11"/>
      <c r="B689" s="10"/>
      <c r="C689" s="10"/>
      <c r="D689" s="10"/>
      <c r="E689" s="13"/>
      <c r="F689" s="13"/>
      <c r="G689" s="13"/>
      <c r="H689" s="13"/>
      <c r="I689" s="132"/>
      <c r="J689" s="13"/>
    </row>
    <row r="690" spans="1:10">
      <c r="A690" s="11"/>
      <c r="B690" s="10"/>
      <c r="C690" s="10"/>
      <c r="D690" s="10"/>
      <c r="E690" s="13"/>
      <c r="F690" s="13"/>
      <c r="G690" s="13"/>
      <c r="H690" s="13"/>
      <c r="I690" s="132"/>
      <c r="J690" s="13"/>
    </row>
    <row r="691" spans="1:10">
      <c r="A691" s="11"/>
      <c r="B691" s="10"/>
      <c r="C691" s="10"/>
      <c r="D691" s="10"/>
      <c r="E691" s="13"/>
      <c r="F691" s="13"/>
      <c r="G691" s="13"/>
      <c r="H691" s="13"/>
      <c r="I691" s="132"/>
      <c r="J691" s="13"/>
    </row>
    <row r="692" spans="1:10">
      <c r="A692" s="11"/>
      <c r="B692" s="10"/>
      <c r="C692" s="10"/>
      <c r="D692" s="10"/>
      <c r="E692" s="13"/>
      <c r="F692" s="13"/>
      <c r="G692" s="13"/>
      <c r="H692" s="13"/>
      <c r="I692" s="132"/>
      <c r="J692" s="13"/>
    </row>
    <row r="693" spans="1:10">
      <c r="A693" s="11"/>
      <c r="B693" s="10"/>
      <c r="C693" s="10"/>
      <c r="D693" s="10"/>
      <c r="E693" s="13"/>
      <c r="F693" s="13"/>
      <c r="G693" s="13"/>
      <c r="H693" s="13"/>
      <c r="I693" s="132"/>
      <c r="J693" s="13"/>
    </row>
    <row r="694" spans="1:10">
      <c r="A694" s="11"/>
      <c r="B694" s="10"/>
      <c r="C694" s="10"/>
      <c r="D694" s="10"/>
      <c r="E694" s="13"/>
      <c r="F694" s="13"/>
      <c r="G694" s="13"/>
      <c r="H694" s="13"/>
      <c r="I694" s="132"/>
      <c r="J694" s="13"/>
    </row>
    <row r="695" spans="1:10">
      <c r="A695" s="11"/>
      <c r="B695" s="10"/>
      <c r="C695" s="10"/>
      <c r="D695" s="10"/>
      <c r="E695" s="13"/>
      <c r="F695" s="13"/>
      <c r="G695" s="13"/>
      <c r="H695" s="13"/>
      <c r="I695" s="132"/>
      <c r="J695" s="13"/>
    </row>
    <row r="696" spans="1:10">
      <c r="A696" s="11"/>
      <c r="B696" s="10"/>
      <c r="C696" s="10"/>
      <c r="D696" s="10"/>
      <c r="E696" s="13"/>
      <c r="F696" s="13"/>
      <c r="G696" s="13"/>
      <c r="H696" s="13"/>
      <c r="I696" s="132"/>
      <c r="J696" s="13"/>
    </row>
    <row r="697" spans="1:10">
      <c r="A697" s="11"/>
      <c r="B697" s="10"/>
      <c r="C697" s="10"/>
      <c r="D697" s="10"/>
      <c r="E697" s="13"/>
      <c r="F697" s="13"/>
      <c r="G697" s="13"/>
      <c r="H697" s="13"/>
      <c r="I697" s="132"/>
      <c r="J697" s="13"/>
    </row>
    <row r="698" spans="1:10">
      <c r="A698" s="11"/>
      <c r="B698" s="10"/>
      <c r="C698" s="10"/>
      <c r="D698" s="10"/>
      <c r="E698" s="13"/>
      <c r="F698" s="13"/>
      <c r="G698" s="13"/>
      <c r="H698" s="13"/>
      <c r="I698" s="132"/>
      <c r="J698" s="13"/>
    </row>
    <row r="699" spans="1:10">
      <c r="A699" s="11"/>
      <c r="B699" s="10"/>
      <c r="C699" s="10"/>
      <c r="D699" s="10"/>
      <c r="E699" s="13"/>
      <c r="F699" s="13"/>
      <c r="G699" s="13"/>
      <c r="H699" s="13"/>
      <c r="I699" s="132"/>
      <c r="J699" s="13"/>
    </row>
    <row r="700" spans="1:10">
      <c r="A700" s="11"/>
      <c r="B700" s="10"/>
      <c r="C700" s="10"/>
      <c r="D700" s="10"/>
      <c r="E700" s="13"/>
      <c r="F700" s="13"/>
      <c r="G700" s="13"/>
      <c r="H700" s="13"/>
      <c r="I700" s="132"/>
      <c r="J700" s="13"/>
    </row>
    <row r="701" spans="1:10">
      <c r="A701" s="11"/>
      <c r="B701" s="10"/>
      <c r="C701" s="10"/>
      <c r="D701" s="10"/>
      <c r="E701" s="13"/>
      <c r="F701" s="13"/>
      <c r="G701" s="13"/>
      <c r="H701" s="13"/>
      <c r="I701" s="132"/>
      <c r="J701" s="13"/>
    </row>
    <row r="702" spans="1:10">
      <c r="A702" s="11"/>
      <c r="B702" s="10"/>
      <c r="C702" s="10"/>
      <c r="D702" s="10"/>
      <c r="E702" s="13"/>
      <c r="F702" s="13"/>
      <c r="G702" s="13"/>
      <c r="H702" s="13"/>
      <c r="I702" s="132"/>
      <c r="J702" s="13"/>
    </row>
    <row r="703" spans="1:10">
      <c r="A703" s="11"/>
      <c r="B703" s="10"/>
      <c r="C703" s="10"/>
      <c r="D703" s="10"/>
      <c r="E703" s="13"/>
      <c r="F703" s="13"/>
      <c r="G703" s="13"/>
      <c r="H703" s="13"/>
      <c r="I703" s="132"/>
      <c r="J703" s="13"/>
    </row>
    <row r="704" spans="1:10">
      <c r="A704" s="11"/>
      <c r="B704" s="10"/>
      <c r="C704" s="10"/>
      <c r="D704" s="10"/>
      <c r="E704" s="13"/>
      <c r="F704" s="13"/>
      <c r="G704" s="13"/>
      <c r="H704" s="13"/>
      <c r="I704" s="132"/>
      <c r="J704" s="13"/>
    </row>
    <row r="705" spans="1:10">
      <c r="A705" s="11"/>
      <c r="B705" s="10"/>
      <c r="C705" s="10"/>
      <c r="D705" s="10"/>
      <c r="E705" s="13"/>
      <c r="F705" s="13"/>
      <c r="G705" s="13"/>
      <c r="H705" s="13"/>
      <c r="I705" s="132"/>
      <c r="J705" s="13"/>
    </row>
    <row r="706" spans="1:10">
      <c r="A706" s="11"/>
      <c r="B706" s="10"/>
      <c r="C706" s="10"/>
      <c r="D706" s="10"/>
      <c r="E706" s="13"/>
      <c r="F706" s="13"/>
      <c r="G706" s="13"/>
      <c r="H706" s="13"/>
      <c r="I706" s="132"/>
      <c r="J706" s="13"/>
    </row>
    <row r="707" spans="1:10">
      <c r="A707" s="11"/>
      <c r="B707" s="10"/>
      <c r="C707" s="10"/>
      <c r="D707" s="10"/>
      <c r="E707" s="13"/>
      <c r="F707" s="13"/>
      <c r="G707" s="13"/>
      <c r="H707" s="13"/>
      <c r="I707" s="132"/>
      <c r="J707" s="13"/>
    </row>
    <row r="708" spans="1:10">
      <c r="A708" s="11"/>
      <c r="B708" s="10"/>
      <c r="C708" s="10"/>
      <c r="D708" s="10"/>
      <c r="E708" s="13"/>
      <c r="F708" s="13"/>
      <c r="G708" s="13"/>
      <c r="H708" s="13"/>
      <c r="I708" s="132"/>
      <c r="J708" s="13"/>
    </row>
    <row r="709" spans="1:10">
      <c r="A709" s="11"/>
      <c r="B709" s="10"/>
      <c r="C709" s="10"/>
      <c r="D709" s="10"/>
      <c r="E709" s="13"/>
      <c r="F709" s="13"/>
      <c r="G709" s="13"/>
      <c r="H709" s="13"/>
      <c r="I709" s="132"/>
      <c r="J709" s="13"/>
    </row>
    <row r="710" spans="1:10">
      <c r="A710" s="11"/>
      <c r="B710" s="10"/>
      <c r="C710" s="10"/>
      <c r="D710" s="10"/>
      <c r="E710" s="13"/>
      <c r="F710" s="13"/>
      <c r="G710" s="13"/>
      <c r="H710" s="13"/>
      <c r="I710" s="132"/>
      <c r="J710" s="13"/>
    </row>
    <row r="711" spans="1:10">
      <c r="A711" s="11"/>
      <c r="B711" s="10"/>
      <c r="C711" s="10"/>
      <c r="D711" s="10"/>
      <c r="E711" s="13"/>
      <c r="F711" s="13"/>
      <c r="G711" s="13"/>
      <c r="H711" s="13"/>
      <c r="I711" s="132"/>
      <c r="J711" s="13"/>
    </row>
    <row r="712" spans="1:10">
      <c r="A712" s="11"/>
      <c r="B712" s="10"/>
      <c r="C712" s="10"/>
      <c r="D712" s="10"/>
      <c r="E712" s="13"/>
      <c r="F712" s="13"/>
      <c r="G712" s="13"/>
      <c r="H712" s="13"/>
      <c r="I712" s="132"/>
      <c r="J712" s="13"/>
    </row>
    <row r="713" spans="1:10">
      <c r="A713" s="11"/>
      <c r="B713" s="10"/>
      <c r="C713" s="10"/>
      <c r="D713" s="10"/>
      <c r="E713" s="13"/>
      <c r="F713" s="13"/>
      <c r="G713" s="13"/>
      <c r="H713" s="13"/>
      <c r="I713" s="132"/>
      <c r="J713" s="13"/>
    </row>
    <row r="714" spans="1:10">
      <c r="A714" s="11"/>
      <c r="B714" s="10"/>
      <c r="C714" s="10"/>
      <c r="D714" s="10"/>
      <c r="E714" s="13"/>
      <c r="F714" s="13"/>
      <c r="G714" s="13"/>
      <c r="H714" s="13"/>
      <c r="I714" s="132"/>
      <c r="J714" s="13"/>
    </row>
    <row r="715" spans="1:10">
      <c r="A715" s="11"/>
      <c r="B715" s="10"/>
      <c r="C715" s="10"/>
      <c r="D715" s="10"/>
      <c r="E715" s="13"/>
      <c r="F715" s="13"/>
      <c r="G715" s="13"/>
      <c r="H715" s="13"/>
      <c r="I715" s="132"/>
      <c r="J715" s="13"/>
    </row>
    <row r="716" spans="1:10">
      <c r="A716" s="11"/>
      <c r="B716" s="10"/>
      <c r="C716" s="10"/>
      <c r="D716" s="10"/>
      <c r="E716" s="13"/>
      <c r="F716" s="13"/>
      <c r="G716" s="13"/>
      <c r="H716" s="13"/>
      <c r="I716" s="132"/>
      <c r="J716" s="13"/>
    </row>
    <row r="717" spans="1:10">
      <c r="A717" s="11"/>
      <c r="B717" s="10"/>
      <c r="C717" s="10"/>
      <c r="D717" s="10"/>
      <c r="E717" s="13"/>
      <c r="F717" s="13"/>
      <c r="G717" s="13"/>
      <c r="H717" s="13"/>
      <c r="I717" s="132"/>
      <c r="J717" s="13"/>
    </row>
    <row r="718" spans="1:10">
      <c r="A718" s="11"/>
      <c r="B718" s="10"/>
      <c r="C718" s="10"/>
      <c r="D718" s="10"/>
      <c r="E718" s="13"/>
      <c r="F718" s="13"/>
      <c r="G718" s="13"/>
      <c r="H718" s="13"/>
      <c r="I718" s="132"/>
      <c r="J718" s="13"/>
    </row>
    <row r="719" spans="1:10">
      <c r="A719" s="11"/>
      <c r="B719" s="10"/>
      <c r="C719" s="10"/>
      <c r="D719" s="10"/>
      <c r="E719" s="13"/>
      <c r="F719" s="13"/>
      <c r="G719" s="13"/>
      <c r="H719" s="13"/>
      <c r="I719" s="132"/>
      <c r="J719" s="13"/>
    </row>
    <row r="720" spans="1:10">
      <c r="A720" s="11"/>
      <c r="B720" s="10"/>
      <c r="C720" s="10"/>
      <c r="D720" s="10"/>
      <c r="E720" s="13"/>
      <c r="F720" s="13"/>
      <c r="G720" s="13"/>
      <c r="H720" s="13"/>
      <c r="I720" s="132"/>
      <c r="J720" s="13"/>
    </row>
    <row r="721" spans="1:10">
      <c r="A721" s="11"/>
      <c r="B721" s="10"/>
      <c r="C721" s="10"/>
      <c r="D721" s="10"/>
      <c r="E721" s="13"/>
      <c r="F721" s="13"/>
      <c r="G721" s="13"/>
      <c r="H721" s="13"/>
      <c r="I721" s="132"/>
      <c r="J721" s="13"/>
    </row>
    <row r="722" spans="1:10">
      <c r="A722" s="11"/>
      <c r="B722" s="10"/>
      <c r="C722" s="10"/>
      <c r="D722" s="10"/>
      <c r="E722" s="13"/>
      <c r="F722" s="13"/>
      <c r="G722" s="13"/>
      <c r="H722" s="13"/>
      <c r="I722" s="132"/>
      <c r="J722" s="13"/>
    </row>
    <row r="723" spans="1:10">
      <c r="A723" s="11"/>
      <c r="B723" s="10"/>
      <c r="C723" s="10"/>
      <c r="D723" s="10"/>
      <c r="E723" s="13"/>
      <c r="F723" s="13"/>
      <c r="G723" s="13"/>
      <c r="H723" s="13"/>
      <c r="I723" s="132"/>
      <c r="J723" s="13"/>
    </row>
    <row r="724" spans="1:10">
      <c r="A724" s="11"/>
      <c r="B724" s="10"/>
      <c r="C724" s="10"/>
      <c r="D724" s="10"/>
      <c r="E724" s="13"/>
      <c r="F724" s="13"/>
      <c r="G724" s="13"/>
      <c r="H724" s="13"/>
      <c r="I724" s="132"/>
      <c r="J724" s="13"/>
    </row>
    <row r="725" spans="1:10">
      <c r="A725" s="11"/>
      <c r="B725" s="10"/>
      <c r="C725" s="10"/>
      <c r="D725" s="10"/>
      <c r="E725" s="13"/>
      <c r="F725" s="13"/>
      <c r="G725" s="13"/>
      <c r="H725" s="13"/>
      <c r="I725" s="132"/>
      <c r="J725" s="13"/>
    </row>
    <row r="726" spans="1:10">
      <c r="A726" s="11"/>
      <c r="B726" s="10"/>
      <c r="C726" s="10"/>
      <c r="D726" s="10"/>
      <c r="E726" s="13"/>
      <c r="F726" s="13"/>
      <c r="G726" s="13"/>
      <c r="H726" s="13"/>
      <c r="I726" s="132"/>
      <c r="J726" s="13"/>
    </row>
    <row r="727" spans="1:10">
      <c r="A727" s="11"/>
      <c r="B727" s="10"/>
      <c r="C727" s="10"/>
      <c r="D727" s="10"/>
      <c r="E727" s="13"/>
      <c r="F727" s="13"/>
      <c r="G727" s="13"/>
      <c r="H727" s="13"/>
      <c r="I727" s="132"/>
      <c r="J727" s="13"/>
    </row>
    <row r="728" spans="1:10">
      <c r="A728" s="11"/>
      <c r="B728" s="10"/>
      <c r="C728" s="10"/>
      <c r="D728" s="10"/>
      <c r="E728" s="13"/>
      <c r="F728" s="13"/>
      <c r="G728" s="13"/>
      <c r="H728" s="13"/>
      <c r="I728" s="132"/>
      <c r="J728" s="13"/>
    </row>
    <row r="729" spans="1:10">
      <c r="A729" s="11"/>
      <c r="B729" s="10"/>
      <c r="C729" s="10"/>
      <c r="D729" s="10"/>
      <c r="E729" s="13"/>
      <c r="F729" s="13"/>
      <c r="G729" s="13"/>
      <c r="H729" s="13"/>
      <c r="I729" s="132"/>
      <c r="J729" s="13"/>
    </row>
    <row r="730" spans="1:10">
      <c r="A730" s="11"/>
      <c r="B730" s="10"/>
      <c r="C730" s="10"/>
      <c r="D730" s="10"/>
      <c r="E730" s="13"/>
      <c r="F730" s="13"/>
      <c r="G730" s="13"/>
      <c r="H730" s="13"/>
      <c r="I730" s="132"/>
      <c r="J730" s="13"/>
    </row>
    <row r="731" spans="1:10">
      <c r="A731" s="11"/>
      <c r="B731" s="10"/>
      <c r="C731" s="10"/>
      <c r="D731" s="10"/>
      <c r="E731" s="13"/>
      <c r="F731" s="13"/>
      <c r="G731" s="13"/>
      <c r="H731" s="13"/>
      <c r="I731" s="132"/>
      <c r="J731" s="13"/>
    </row>
    <row r="732" spans="1:10">
      <c r="A732" s="11"/>
      <c r="B732" s="10"/>
      <c r="C732" s="10"/>
      <c r="D732" s="10"/>
      <c r="E732" s="13"/>
      <c r="F732" s="13"/>
      <c r="G732" s="13"/>
      <c r="H732" s="13"/>
      <c r="I732" s="132"/>
      <c r="J732" s="13"/>
    </row>
    <row r="733" spans="1:10">
      <c r="A733" s="11"/>
      <c r="B733" s="10"/>
      <c r="C733" s="10"/>
      <c r="D733" s="10"/>
      <c r="E733" s="13"/>
      <c r="F733" s="13"/>
      <c r="G733" s="13"/>
      <c r="H733" s="13"/>
      <c r="I733" s="132"/>
      <c r="J733" s="13"/>
    </row>
    <row r="734" spans="1:10">
      <c r="A734" s="11"/>
      <c r="B734" s="10"/>
      <c r="C734" s="10"/>
      <c r="D734" s="10"/>
      <c r="E734" s="13"/>
      <c r="F734" s="13"/>
      <c r="G734" s="13"/>
      <c r="H734" s="13"/>
      <c r="I734" s="132"/>
      <c r="J734" s="13"/>
    </row>
    <row r="735" spans="1:10">
      <c r="A735" s="11"/>
      <c r="B735" s="10"/>
      <c r="C735" s="10"/>
      <c r="D735" s="10"/>
      <c r="E735" s="13"/>
      <c r="F735" s="13"/>
      <c r="G735" s="13"/>
      <c r="H735" s="13"/>
      <c r="I735" s="132"/>
      <c r="J735" s="13"/>
    </row>
    <row r="736" spans="1:10">
      <c r="A736" s="11"/>
      <c r="B736" s="10"/>
      <c r="C736" s="10"/>
      <c r="D736" s="10"/>
      <c r="E736" s="13"/>
      <c r="F736" s="13"/>
      <c r="G736" s="13"/>
      <c r="H736" s="13"/>
      <c r="I736" s="132"/>
      <c r="J736" s="13"/>
    </row>
    <row r="737" spans="1:10">
      <c r="A737" s="11"/>
      <c r="B737" s="10"/>
      <c r="C737" s="10"/>
      <c r="D737" s="10"/>
      <c r="E737" s="13"/>
      <c r="F737" s="13"/>
      <c r="G737" s="13"/>
      <c r="H737" s="13"/>
      <c r="I737" s="132"/>
      <c r="J737" s="13"/>
    </row>
    <row r="738" spans="1:10">
      <c r="A738" s="11"/>
      <c r="B738" s="10"/>
      <c r="C738" s="10"/>
      <c r="D738" s="10"/>
      <c r="E738" s="13"/>
      <c r="F738" s="13"/>
      <c r="G738" s="13"/>
      <c r="H738" s="13"/>
      <c r="I738" s="132"/>
      <c r="J738" s="13"/>
    </row>
    <row r="739" spans="1:10">
      <c r="A739" s="11"/>
      <c r="B739" s="10"/>
      <c r="C739" s="10"/>
      <c r="D739" s="10"/>
      <c r="E739" s="13"/>
      <c r="F739" s="13"/>
      <c r="G739" s="13"/>
      <c r="H739" s="13"/>
      <c r="I739" s="132"/>
      <c r="J739" s="13"/>
    </row>
    <row r="740" spans="1:10">
      <c r="A740" s="11"/>
      <c r="B740" s="10"/>
      <c r="C740" s="10"/>
      <c r="D740" s="10"/>
      <c r="E740" s="13"/>
      <c r="F740" s="13"/>
      <c r="G740" s="13"/>
      <c r="H740" s="13"/>
      <c r="I740" s="132"/>
      <c r="J740" s="13"/>
    </row>
    <row r="741" spans="1:10">
      <c r="A741" s="11"/>
      <c r="B741" s="10"/>
      <c r="C741" s="10"/>
      <c r="D741" s="10"/>
      <c r="E741" s="13"/>
      <c r="F741" s="13"/>
      <c r="G741" s="13"/>
      <c r="H741" s="13"/>
      <c r="I741" s="132"/>
      <c r="J741" s="13"/>
    </row>
    <row r="742" spans="1:10">
      <c r="A742" s="11"/>
      <c r="B742" s="10"/>
      <c r="C742" s="10"/>
      <c r="D742" s="10"/>
      <c r="E742" s="13"/>
      <c r="F742" s="13"/>
      <c r="G742" s="13"/>
      <c r="H742" s="13"/>
      <c r="I742" s="132"/>
      <c r="J742" s="13"/>
    </row>
    <row r="743" spans="1:10">
      <c r="A743" s="11"/>
      <c r="B743" s="10"/>
      <c r="C743" s="10"/>
      <c r="D743" s="10"/>
      <c r="E743" s="13"/>
      <c r="F743" s="13"/>
      <c r="G743" s="13"/>
      <c r="H743" s="13"/>
      <c r="I743" s="132"/>
      <c r="J743" s="13"/>
    </row>
    <row r="744" spans="1:10">
      <c r="A744" s="11"/>
      <c r="B744" s="10"/>
      <c r="C744" s="10"/>
      <c r="D744" s="10"/>
      <c r="E744" s="13"/>
      <c r="F744" s="13"/>
      <c r="G744" s="13"/>
      <c r="H744" s="13"/>
      <c r="I744" s="132"/>
      <c r="J744" s="13"/>
    </row>
    <row r="745" spans="1:10">
      <c r="A745" s="11"/>
      <c r="B745" s="10"/>
      <c r="C745" s="10"/>
      <c r="D745" s="10"/>
      <c r="E745" s="13"/>
      <c r="F745" s="13"/>
      <c r="G745" s="13"/>
      <c r="H745" s="13"/>
      <c r="I745" s="132"/>
      <c r="J745" s="13"/>
    </row>
    <row r="746" spans="1:10">
      <c r="A746" s="11"/>
      <c r="B746" s="10"/>
      <c r="C746" s="10"/>
      <c r="D746" s="10"/>
      <c r="E746" s="13"/>
      <c r="F746" s="13"/>
      <c r="G746" s="13"/>
      <c r="H746" s="13"/>
      <c r="I746" s="132"/>
      <c r="J746" s="13"/>
    </row>
    <row r="747" spans="1:10">
      <c r="A747" s="11"/>
      <c r="B747" s="10"/>
      <c r="C747" s="10"/>
      <c r="D747" s="10"/>
      <c r="E747" s="13"/>
      <c r="F747" s="13"/>
      <c r="G747" s="13"/>
      <c r="H747" s="13"/>
      <c r="I747" s="132"/>
      <c r="J747" s="13"/>
    </row>
    <row r="748" spans="1:10">
      <c r="A748" s="11"/>
      <c r="B748" s="10"/>
      <c r="C748" s="10"/>
      <c r="D748" s="10"/>
      <c r="E748" s="13"/>
      <c r="F748" s="13"/>
      <c r="G748" s="13"/>
      <c r="H748" s="13"/>
      <c r="I748" s="132"/>
      <c r="J748" s="13"/>
    </row>
    <row r="749" spans="1:10">
      <c r="A749" s="11"/>
      <c r="B749" s="10"/>
      <c r="C749" s="10"/>
      <c r="D749" s="10"/>
      <c r="E749" s="13"/>
      <c r="F749" s="13"/>
      <c r="G749" s="13"/>
      <c r="H749" s="13"/>
      <c r="I749" s="132"/>
      <c r="J749" s="13"/>
    </row>
    <row r="750" spans="1:10">
      <c r="A750" s="11"/>
      <c r="B750" s="10"/>
      <c r="C750" s="10"/>
      <c r="D750" s="10"/>
      <c r="E750" s="13"/>
      <c r="F750" s="13"/>
      <c r="G750" s="13"/>
      <c r="H750" s="13"/>
      <c r="I750" s="132"/>
      <c r="J750" s="13"/>
    </row>
    <row r="751" spans="1:10">
      <c r="A751" s="11"/>
      <c r="B751" s="10"/>
      <c r="C751" s="10"/>
      <c r="D751" s="10"/>
      <c r="E751" s="13"/>
      <c r="F751" s="13"/>
      <c r="G751" s="13"/>
      <c r="H751" s="13"/>
      <c r="I751" s="132"/>
      <c r="J751" s="13"/>
    </row>
    <row r="752" spans="1:10">
      <c r="A752" s="11"/>
      <c r="B752" s="10"/>
      <c r="C752" s="10"/>
      <c r="D752" s="10"/>
      <c r="E752" s="13"/>
      <c r="F752" s="13"/>
      <c r="G752" s="13"/>
      <c r="H752" s="13"/>
      <c r="I752" s="132"/>
      <c r="J752" s="13"/>
    </row>
    <row r="753" spans="1:10">
      <c r="A753" s="11"/>
      <c r="B753" s="10"/>
      <c r="C753" s="10"/>
      <c r="D753" s="10"/>
      <c r="E753" s="13"/>
      <c r="F753" s="13"/>
      <c r="G753" s="13"/>
      <c r="H753" s="13"/>
      <c r="I753" s="132"/>
      <c r="J753" s="13"/>
    </row>
    <row r="754" spans="1:10">
      <c r="A754" s="11"/>
      <c r="B754" s="10"/>
      <c r="C754" s="10"/>
      <c r="D754" s="10"/>
      <c r="E754" s="13"/>
      <c r="F754" s="13"/>
      <c r="G754" s="13"/>
      <c r="H754" s="13"/>
      <c r="I754" s="132"/>
      <c r="J754" s="13"/>
    </row>
    <row r="755" spans="1:10">
      <c r="A755" s="11"/>
      <c r="B755" s="10"/>
      <c r="C755" s="10"/>
      <c r="D755" s="10"/>
      <c r="E755" s="13"/>
      <c r="F755" s="13"/>
      <c r="G755" s="13"/>
      <c r="H755" s="13"/>
      <c r="I755" s="132"/>
      <c r="J755" s="13"/>
    </row>
    <row r="756" spans="1:10">
      <c r="A756" s="11"/>
      <c r="B756" s="10"/>
      <c r="C756" s="10"/>
      <c r="D756" s="10"/>
      <c r="E756" s="13"/>
      <c r="F756" s="13"/>
      <c r="G756" s="13"/>
      <c r="H756" s="13"/>
      <c r="I756" s="132"/>
      <c r="J756" s="13"/>
    </row>
    <row r="757" spans="1:10">
      <c r="A757" s="11"/>
      <c r="B757" s="10"/>
      <c r="C757" s="10"/>
      <c r="D757" s="10"/>
      <c r="E757" s="13"/>
      <c r="F757" s="13"/>
      <c r="G757" s="13"/>
      <c r="H757" s="13"/>
      <c r="I757" s="132"/>
      <c r="J757" s="13"/>
    </row>
    <row r="758" spans="1:10">
      <c r="A758" s="11"/>
      <c r="B758" s="10"/>
      <c r="C758" s="10"/>
      <c r="D758" s="10"/>
      <c r="E758" s="13"/>
      <c r="F758" s="13"/>
      <c r="G758" s="13"/>
      <c r="H758" s="13"/>
      <c r="I758" s="132"/>
      <c r="J758" s="13"/>
    </row>
    <row r="759" spans="1:10">
      <c r="A759" s="11"/>
      <c r="B759" s="10"/>
      <c r="C759" s="10"/>
      <c r="D759" s="10"/>
      <c r="E759" s="13"/>
      <c r="F759" s="13"/>
      <c r="G759" s="13"/>
      <c r="H759" s="13"/>
      <c r="I759" s="132"/>
      <c r="J759" s="13"/>
    </row>
    <row r="760" spans="1:10">
      <c r="A760" s="11"/>
      <c r="B760" s="10"/>
      <c r="C760" s="10"/>
      <c r="D760" s="10"/>
      <c r="E760" s="13"/>
      <c r="F760" s="13"/>
      <c r="G760" s="13"/>
      <c r="H760" s="13"/>
      <c r="I760" s="132"/>
      <c r="J760" s="13"/>
    </row>
    <row r="761" spans="1:10">
      <c r="A761" s="11"/>
      <c r="B761" s="10"/>
      <c r="C761" s="10"/>
      <c r="D761" s="10"/>
      <c r="E761" s="13"/>
      <c r="F761" s="13"/>
      <c r="G761" s="13"/>
      <c r="H761" s="13"/>
      <c r="I761" s="132"/>
      <c r="J761" s="13"/>
    </row>
    <row r="762" spans="1:10">
      <c r="A762" s="11"/>
      <c r="B762" s="10"/>
      <c r="C762" s="10"/>
      <c r="D762" s="10"/>
      <c r="E762" s="13"/>
      <c r="F762" s="13"/>
      <c r="G762" s="13"/>
      <c r="H762" s="13"/>
      <c r="I762" s="132"/>
      <c r="J762" s="13"/>
    </row>
    <row r="763" spans="1:10">
      <c r="A763" s="11"/>
      <c r="B763" s="10"/>
      <c r="C763" s="10"/>
      <c r="D763" s="10"/>
      <c r="E763" s="13"/>
      <c r="F763" s="13"/>
      <c r="G763" s="13"/>
      <c r="H763" s="13"/>
      <c r="I763" s="132"/>
      <c r="J763" s="13"/>
    </row>
    <row r="764" spans="1:10">
      <c r="A764" s="11"/>
      <c r="B764" s="10"/>
      <c r="C764" s="10"/>
      <c r="D764" s="10"/>
      <c r="E764" s="13"/>
      <c r="F764" s="13"/>
      <c r="G764" s="13"/>
      <c r="H764" s="13"/>
      <c r="I764" s="132"/>
      <c r="J764" s="13"/>
    </row>
    <row r="765" spans="1:10">
      <c r="A765" s="11"/>
      <c r="B765" s="10"/>
      <c r="C765" s="10"/>
      <c r="D765" s="10"/>
      <c r="E765" s="13"/>
      <c r="F765" s="13"/>
      <c r="G765" s="13"/>
      <c r="H765" s="13"/>
      <c r="I765" s="132"/>
      <c r="J765" s="13"/>
    </row>
    <row r="766" spans="1:10">
      <c r="A766" s="11"/>
      <c r="B766" s="10"/>
      <c r="C766" s="10"/>
      <c r="D766" s="10"/>
      <c r="E766" s="13"/>
      <c r="F766" s="13"/>
      <c r="G766" s="13"/>
      <c r="H766" s="13"/>
      <c r="I766" s="132"/>
      <c r="J766" s="13"/>
    </row>
    <row r="767" spans="1:10">
      <c r="A767" s="11"/>
      <c r="B767" s="10"/>
      <c r="C767" s="10"/>
      <c r="D767" s="10"/>
      <c r="E767" s="13"/>
      <c r="F767" s="13"/>
      <c r="G767" s="13"/>
      <c r="H767" s="13"/>
      <c r="I767" s="132"/>
      <c r="J767" s="13"/>
    </row>
    <row r="768" spans="1:10">
      <c r="A768" s="11"/>
      <c r="B768" s="10"/>
      <c r="C768" s="10"/>
      <c r="D768" s="10"/>
      <c r="E768" s="13"/>
      <c r="F768" s="13"/>
      <c r="G768" s="13"/>
      <c r="H768" s="13"/>
      <c r="I768" s="132"/>
      <c r="J768" s="13"/>
    </row>
    <row r="769" spans="1:10">
      <c r="A769" s="11"/>
      <c r="B769" s="10"/>
      <c r="C769" s="10"/>
      <c r="D769" s="10"/>
      <c r="E769" s="13"/>
      <c r="F769" s="13"/>
      <c r="G769" s="13"/>
      <c r="H769" s="13"/>
      <c r="I769" s="132"/>
      <c r="J769" s="13"/>
    </row>
    <row r="770" spans="1:10">
      <c r="A770" s="11"/>
      <c r="B770" s="10"/>
      <c r="C770" s="10"/>
      <c r="D770" s="10"/>
      <c r="E770" s="13"/>
      <c r="F770" s="13"/>
      <c r="G770" s="13"/>
      <c r="H770" s="13"/>
      <c r="I770" s="132"/>
      <c r="J770" s="13"/>
    </row>
    <row r="771" spans="1:10">
      <c r="A771" s="11"/>
      <c r="B771" s="10"/>
      <c r="C771" s="10"/>
      <c r="D771" s="10"/>
      <c r="E771" s="13"/>
      <c r="F771" s="13"/>
      <c r="G771" s="13"/>
      <c r="H771" s="13"/>
      <c r="I771" s="132"/>
      <c r="J771" s="13"/>
    </row>
    <row r="772" spans="1:10">
      <c r="A772" s="11"/>
      <c r="B772" s="10"/>
      <c r="C772" s="10"/>
      <c r="D772" s="10"/>
      <c r="E772" s="13"/>
      <c r="F772" s="13"/>
      <c r="G772" s="13"/>
      <c r="H772" s="13"/>
      <c r="I772" s="132"/>
      <c r="J772" s="13"/>
    </row>
    <row r="773" spans="1:10">
      <c r="A773" s="11"/>
      <c r="B773" s="10"/>
      <c r="C773" s="10"/>
      <c r="D773" s="10"/>
      <c r="E773" s="13"/>
      <c r="F773" s="13"/>
      <c r="G773" s="13"/>
      <c r="H773" s="13"/>
      <c r="I773" s="132"/>
      <c r="J773" s="13"/>
    </row>
    <row r="774" spans="1:10">
      <c r="A774" s="11"/>
      <c r="B774" s="10"/>
      <c r="C774" s="10"/>
      <c r="D774" s="10"/>
      <c r="E774" s="13"/>
      <c r="F774" s="13"/>
      <c r="G774" s="13"/>
      <c r="H774" s="13"/>
      <c r="I774" s="132"/>
      <c r="J774" s="13"/>
    </row>
    <row r="775" spans="1:10">
      <c r="A775" s="11"/>
      <c r="B775" s="10"/>
      <c r="C775" s="10"/>
      <c r="D775" s="10"/>
      <c r="E775" s="13"/>
      <c r="F775" s="13"/>
      <c r="G775" s="13"/>
      <c r="H775" s="13"/>
      <c r="I775" s="132"/>
      <c r="J775" s="13"/>
    </row>
    <row r="776" spans="1:10">
      <c r="A776" s="11"/>
      <c r="B776" s="10"/>
      <c r="C776" s="10"/>
      <c r="D776" s="10"/>
      <c r="E776" s="13"/>
      <c r="F776" s="13"/>
      <c r="G776" s="13"/>
      <c r="H776" s="13"/>
      <c r="I776" s="132"/>
      <c r="J776" s="13"/>
    </row>
    <row r="777" spans="1:10">
      <c r="A777" s="11"/>
      <c r="B777" s="10"/>
      <c r="C777" s="10"/>
      <c r="D777" s="10"/>
      <c r="E777" s="13"/>
      <c r="F777" s="13"/>
      <c r="G777" s="13"/>
      <c r="H777" s="13"/>
      <c r="I777" s="132"/>
      <c r="J777" s="13"/>
    </row>
    <row r="778" spans="1:10">
      <c r="A778" s="11"/>
      <c r="B778" s="10"/>
      <c r="C778" s="10"/>
      <c r="D778" s="10"/>
      <c r="E778" s="13"/>
      <c r="F778" s="13"/>
      <c r="G778" s="13"/>
      <c r="H778" s="13"/>
      <c r="I778" s="132"/>
      <c r="J778" s="13"/>
    </row>
    <row r="779" spans="1:10">
      <c r="A779" s="11"/>
      <c r="B779" s="10"/>
      <c r="C779" s="10"/>
      <c r="D779" s="10"/>
      <c r="E779" s="13"/>
      <c r="F779" s="13"/>
      <c r="G779" s="13"/>
      <c r="H779" s="13"/>
      <c r="I779" s="132"/>
      <c r="J779" s="13"/>
    </row>
    <row r="780" spans="1:10">
      <c r="A780" s="11"/>
      <c r="B780" s="10"/>
      <c r="C780" s="10"/>
      <c r="D780" s="10"/>
      <c r="E780" s="13"/>
      <c r="F780" s="13"/>
      <c r="G780" s="13"/>
      <c r="H780" s="13"/>
      <c r="I780" s="132"/>
      <c r="J780" s="13"/>
    </row>
    <row r="781" spans="1:10">
      <c r="A781" s="11"/>
      <c r="B781" s="10"/>
      <c r="C781" s="10"/>
      <c r="D781" s="10"/>
      <c r="E781" s="13"/>
      <c r="F781" s="13"/>
      <c r="G781" s="13"/>
      <c r="H781" s="13"/>
      <c r="I781" s="132"/>
      <c r="J781" s="13"/>
    </row>
    <row r="782" spans="1:10">
      <c r="A782" s="11"/>
      <c r="B782" s="10"/>
      <c r="C782" s="10"/>
      <c r="D782" s="10"/>
      <c r="E782" s="13"/>
      <c r="F782" s="13"/>
      <c r="G782" s="13"/>
      <c r="H782" s="13"/>
      <c r="I782" s="132"/>
      <c r="J782" s="13"/>
    </row>
    <row r="783" spans="1:10">
      <c r="A783" s="11"/>
      <c r="B783" s="10"/>
      <c r="C783" s="10"/>
      <c r="D783" s="10"/>
      <c r="E783" s="13"/>
      <c r="F783" s="13"/>
      <c r="G783" s="13"/>
      <c r="H783" s="13"/>
      <c r="I783" s="132"/>
      <c r="J783" s="13"/>
    </row>
    <row r="784" spans="1:10">
      <c r="A784" s="11"/>
      <c r="B784" s="10"/>
      <c r="C784" s="10"/>
      <c r="D784" s="10"/>
      <c r="E784" s="13"/>
      <c r="F784" s="13"/>
      <c r="G784" s="13"/>
      <c r="H784" s="13"/>
      <c r="I784" s="132"/>
      <c r="J784" s="13"/>
    </row>
    <row r="785" spans="1:10">
      <c r="A785" s="11"/>
      <c r="B785" s="10"/>
      <c r="C785" s="10"/>
      <c r="D785" s="10"/>
      <c r="E785" s="13"/>
      <c r="F785" s="13"/>
      <c r="G785" s="13"/>
      <c r="H785" s="13"/>
      <c r="I785" s="132"/>
      <c r="J785" s="13"/>
    </row>
    <row r="786" spans="1:10">
      <c r="A786" s="11"/>
      <c r="B786" s="10"/>
      <c r="C786" s="10"/>
      <c r="D786" s="10"/>
      <c r="E786" s="13"/>
      <c r="F786" s="13"/>
      <c r="G786" s="13"/>
      <c r="H786" s="13"/>
      <c r="I786" s="132"/>
      <c r="J786" s="13"/>
    </row>
    <row r="787" spans="1:10">
      <c r="A787" s="11"/>
      <c r="B787" s="10"/>
      <c r="C787" s="10"/>
      <c r="D787" s="10"/>
      <c r="E787" s="13"/>
      <c r="F787" s="13"/>
      <c r="G787" s="13"/>
      <c r="H787" s="13"/>
      <c r="I787" s="132"/>
      <c r="J787" s="13"/>
    </row>
    <row r="788" spans="1:10">
      <c r="A788" s="11"/>
      <c r="B788" s="10"/>
      <c r="C788" s="10"/>
      <c r="D788" s="10"/>
      <c r="E788" s="13"/>
      <c r="F788" s="13"/>
      <c r="G788" s="13"/>
      <c r="H788" s="13"/>
      <c r="I788" s="132"/>
      <c r="J788" s="13"/>
    </row>
    <row r="789" spans="1:10">
      <c r="A789" s="11"/>
      <c r="B789" s="10"/>
      <c r="C789" s="10"/>
      <c r="D789" s="10"/>
      <c r="E789" s="13"/>
      <c r="F789" s="13"/>
      <c r="G789" s="13"/>
      <c r="H789" s="13"/>
      <c r="I789" s="132"/>
      <c r="J789" s="13"/>
    </row>
    <row r="790" spans="1:10">
      <c r="A790" s="11"/>
      <c r="B790" s="10"/>
      <c r="C790" s="10"/>
      <c r="D790" s="10"/>
      <c r="E790" s="13"/>
      <c r="F790" s="13"/>
      <c r="G790" s="13"/>
      <c r="H790" s="13"/>
      <c r="I790" s="132"/>
      <c r="J790" s="13"/>
    </row>
    <row r="791" spans="1:10">
      <c r="A791" s="11"/>
      <c r="B791" s="10"/>
      <c r="C791" s="10"/>
      <c r="D791" s="10"/>
      <c r="E791" s="13"/>
      <c r="F791" s="13"/>
      <c r="G791" s="13"/>
      <c r="H791" s="13"/>
      <c r="I791" s="132"/>
      <c r="J791" s="13"/>
    </row>
    <row r="792" spans="1:10">
      <c r="A792" s="11"/>
      <c r="B792" s="10"/>
      <c r="C792" s="10"/>
      <c r="D792" s="10"/>
      <c r="E792" s="13"/>
      <c r="F792" s="13"/>
      <c r="G792" s="13"/>
      <c r="H792" s="13"/>
      <c r="I792" s="132"/>
      <c r="J792" s="13"/>
    </row>
    <row r="793" spans="1:10">
      <c r="A793" s="11"/>
      <c r="B793" s="10"/>
      <c r="C793" s="10"/>
      <c r="D793" s="10"/>
      <c r="E793" s="13"/>
      <c r="F793" s="13"/>
      <c r="G793" s="13"/>
      <c r="H793" s="13"/>
      <c r="I793" s="132"/>
      <c r="J793" s="13"/>
    </row>
    <row r="794" spans="1:10">
      <c r="A794" s="11"/>
      <c r="B794" s="10"/>
      <c r="C794" s="10"/>
      <c r="D794" s="10"/>
      <c r="E794" s="13"/>
      <c r="F794" s="13"/>
      <c r="G794" s="13"/>
      <c r="H794" s="13"/>
      <c r="I794" s="132"/>
      <c r="J794" s="13"/>
    </row>
    <row r="795" spans="1:10">
      <c r="A795" s="11"/>
      <c r="B795" s="10"/>
      <c r="C795" s="10"/>
      <c r="D795" s="10"/>
      <c r="E795" s="13"/>
      <c r="F795" s="13"/>
      <c r="G795" s="13"/>
      <c r="H795" s="13"/>
      <c r="I795" s="132"/>
      <c r="J795" s="13"/>
    </row>
    <row r="796" spans="1:10">
      <c r="A796" s="11"/>
      <c r="B796" s="10"/>
      <c r="C796" s="10"/>
      <c r="D796" s="10"/>
      <c r="E796" s="13"/>
      <c r="F796" s="13"/>
      <c r="G796" s="13"/>
      <c r="H796" s="13"/>
      <c r="I796" s="132"/>
      <c r="J796" s="13"/>
    </row>
    <row r="797" spans="1:10">
      <c r="A797" s="11"/>
      <c r="B797" s="10"/>
      <c r="C797" s="10"/>
      <c r="D797" s="10"/>
      <c r="E797" s="13"/>
      <c r="F797" s="13"/>
      <c r="G797" s="13"/>
      <c r="H797" s="13"/>
      <c r="I797" s="132"/>
      <c r="J797" s="13"/>
    </row>
    <row r="798" spans="1:10">
      <c r="A798" s="11"/>
      <c r="B798" s="10"/>
      <c r="C798" s="10"/>
      <c r="D798" s="10"/>
      <c r="E798" s="13"/>
      <c r="F798" s="13"/>
      <c r="G798" s="13"/>
      <c r="H798" s="13"/>
      <c r="I798" s="132"/>
      <c r="J798" s="13"/>
    </row>
    <row r="799" spans="1:10">
      <c r="A799" s="11"/>
      <c r="B799" s="10"/>
      <c r="C799" s="10"/>
      <c r="D799" s="10"/>
      <c r="E799" s="13"/>
      <c r="F799" s="13"/>
      <c r="G799" s="13"/>
      <c r="H799" s="13"/>
      <c r="I799" s="132"/>
      <c r="J799" s="13"/>
    </row>
    <row r="800" spans="1:10">
      <c r="A800" s="11"/>
      <c r="B800" s="10"/>
      <c r="C800" s="10"/>
      <c r="D800" s="10"/>
      <c r="E800" s="13"/>
      <c r="F800" s="13"/>
      <c r="G800" s="13"/>
      <c r="H800" s="13"/>
      <c r="I800" s="132"/>
      <c r="J800" s="13"/>
    </row>
    <row r="801" spans="1:10">
      <c r="A801" s="11"/>
      <c r="B801" s="10"/>
      <c r="C801" s="10"/>
      <c r="D801" s="10"/>
      <c r="E801" s="13"/>
      <c r="F801" s="13"/>
      <c r="G801" s="13"/>
      <c r="H801" s="13"/>
      <c r="I801" s="132"/>
      <c r="J801" s="13"/>
    </row>
    <row r="802" spans="1:10">
      <c r="A802" s="11"/>
      <c r="B802" s="10"/>
      <c r="C802" s="10"/>
      <c r="D802" s="10"/>
      <c r="E802" s="13"/>
      <c r="F802" s="13"/>
      <c r="G802" s="13"/>
      <c r="H802" s="13"/>
      <c r="I802" s="132"/>
      <c r="J802" s="13"/>
    </row>
    <row r="803" spans="1:10">
      <c r="A803" s="11"/>
      <c r="B803" s="10"/>
      <c r="C803" s="10"/>
      <c r="D803" s="10"/>
      <c r="E803" s="13"/>
      <c r="F803" s="13"/>
      <c r="G803" s="13"/>
      <c r="H803" s="13"/>
      <c r="I803" s="132"/>
      <c r="J803" s="13"/>
    </row>
    <row r="804" spans="1:10">
      <c r="A804" s="11"/>
      <c r="B804" s="10"/>
      <c r="C804" s="10"/>
      <c r="D804" s="10"/>
      <c r="E804" s="13"/>
      <c r="F804" s="13"/>
      <c r="G804" s="13"/>
      <c r="H804" s="13"/>
      <c r="I804" s="132"/>
      <c r="J804" s="13"/>
    </row>
    <row r="805" spans="1:10">
      <c r="A805" s="11"/>
      <c r="B805" s="10"/>
      <c r="C805" s="10"/>
      <c r="D805" s="10"/>
      <c r="E805" s="13"/>
      <c r="F805" s="13"/>
      <c r="G805" s="13"/>
      <c r="H805" s="13"/>
      <c r="I805" s="132"/>
      <c r="J805" s="13"/>
    </row>
    <row r="806" spans="1:10">
      <c r="A806" s="11"/>
      <c r="B806" s="10"/>
      <c r="C806" s="10"/>
      <c r="D806" s="10"/>
      <c r="E806" s="13"/>
      <c r="F806" s="13"/>
      <c r="G806" s="13"/>
      <c r="H806" s="13"/>
      <c r="I806" s="132"/>
      <c r="J806" s="13"/>
    </row>
    <row r="807" spans="1:10">
      <c r="A807" s="11"/>
      <c r="B807" s="10"/>
      <c r="C807" s="10"/>
      <c r="D807" s="10"/>
      <c r="E807" s="13"/>
      <c r="F807" s="13"/>
      <c r="G807" s="13"/>
      <c r="H807" s="13"/>
      <c r="I807" s="132"/>
      <c r="J807" s="13"/>
    </row>
    <row r="808" spans="1:10">
      <c r="A808" s="11"/>
      <c r="B808" s="10"/>
      <c r="C808" s="10"/>
      <c r="D808" s="10"/>
      <c r="E808" s="13"/>
      <c r="F808" s="13"/>
      <c r="G808" s="13"/>
      <c r="H808" s="13"/>
      <c r="I808" s="132"/>
      <c r="J808" s="13"/>
    </row>
    <row r="809" spans="1:10">
      <c r="A809" s="11"/>
      <c r="B809" s="10"/>
      <c r="C809" s="10"/>
      <c r="D809" s="10"/>
      <c r="E809" s="13"/>
      <c r="F809" s="13"/>
      <c r="G809" s="13"/>
      <c r="H809" s="13"/>
      <c r="I809" s="132"/>
      <c r="J809" s="13"/>
    </row>
    <row r="810" spans="1:10">
      <c r="A810" s="11"/>
      <c r="B810" s="10"/>
      <c r="C810" s="10"/>
      <c r="D810" s="10"/>
      <c r="E810" s="13"/>
      <c r="F810" s="13"/>
      <c r="G810" s="13"/>
      <c r="H810" s="13"/>
      <c r="I810" s="132"/>
      <c r="J810" s="13"/>
    </row>
    <row r="811" spans="1:10">
      <c r="A811" s="11"/>
      <c r="B811" s="10"/>
      <c r="C811" s="10"/>
      <c r="D811" s="10"/>
      <c r="E811" s="13"/>
      <c r="F811" s="13"/>
      <c r="G811" s="13"/>
      <c r="H811" s="13"/>
      <c r="I811" s="132"/>
      <c r="J811" s="13"/>
    </row>
    <row r="812" spans="1:10">
      <c r="A812" s="11"/>
      <c r="B812" s="10"/>
      <c r="C812" s="10"/>
      <c r="D812" s="10"/>
      <c r="E812" s="13"/>
      <c r="F812" s="13"/>
      <c r="G812" s="13"/>
      <c r="H812" s="13"/>
      <c r="I812" s="132"/>
      <c r="J812" s="13"/>
    </row>
    <row r="813" spans="1:10">
      <c r="A813" s="11"/>
      <c r="B813" s="10"/>
      <c r="C813" s="10"/>
      <c r="D813" s="10"/>
      <c r="E813" s="13"/>
      <c r="F813" s="13"/>
      <c r="G813" s="13"/>
      <c r="H813" s="13"/>
      <c r="I813" s="132"/>
      <c r="J813" s="13"/>
    </row>
    <row r="814" spans="1:10">
      <c r="A814" s="11"/>
      <c r="B814" s="10"/>
      <c r="C814" s="10"/>
      <c r="D814" s="10"/>
      <c r="E814" s="13"/>
      <c r="F814" s="13"/>
      <c r="G814" s="13"/>
      <c r="H814" s="13"/>
      <c r="I814" s="132"/>
      <c r="J814" s="13"/>
    </row>
    <row r="815" spans="1:10">
      <c r="A815" s="11"/>
      <c r="B815" s="10"/>
      <c r="C815" s="10"/>
      <c r="D815" s="10"/>
      <c r="E815" s="13"/>
      <c r="F815" s="13"/>
      <c r="G815" s="13"/>
      <c r="H815" s="13"/>
      <c r="I815" s="132"/>
      <c r="J815" s="13"/>
    </row>
    <row r="816" spans="1:10">
      <c r="A816" s="11"/>
      <c r="B816" s="10"/>
      <c r="C816" s="10"/>
      <c r="D816" s="10"/>
      <c r="E816" s="13"/>
      <c r="F816" s="13"/>
      <c r="G816" s="13"/>
      <c r="H816" s="13"/>
      <c r="I816" s="132"/>
      <c r="J816" s="13"/>
    </row>
    <row r="817" spans="1:10">
      <c r="A817" s="11"/>
      <c r="B817" s="10"/>
      <c r="C817" s="10"/>
      <c r="D817" s="10"/>
      <c r="E817" s="13"/>
      <c r="F817" s="13"/>
      <c r="G817" s="13"/>
      <c r="H817" s="13"/>
      <c r="I817" s="132"/>
      <c r="J817" s="13"/>
    </row>
    <row r="818" spans="1:10">
      <c r="A818" s="11"/>
      <c r="B818" s="10"/>
      <c r="C818" s="10"/>
      <c r="D818" s="10"/>
      <c r="E818" s="13"/>
      <c r="F818" s="13"/>
      <c r="G818" s="13"/>
      <c r="H818" s="13"/>
      <c r="I818" s="132"/>
      <c r="J818" s="13"/>
    </row>
    <row r="819" spans="1:10">
      <c r="A819" s="11"/>
      <c r="B819" s="10"/>
      <c r="C819" s="10"/>
      <c r="D819" s="10"/>
      <c r="E819" s="13"/>
      <c r="F819" s="13"/>
      <c r="G819" s="13"/>
      <c r="H819" s="13"/>
      <c r="I819" s="132"/>
      <c r="J819" s="13"/>
    </row>
    <row r="820" spans="1:10">
      <c r="A820" s="11"/>
      <c r="B820" s="10"/>
      <c r="C820" s="10"/>
      <c r="D820" s="10"/>
      <c r="E820" s="13"/>
      <c r="F820" s="13"/>
      <c r="G820" s="13"/>
      <c r="H820" s="13"/>
      <c r="I820" s="132"/>
      <c r="J820" s="13"/>
    </row>
    <row r="821" spans="1:10">
      <c r="A821" s="11"/>
      <c r="B821" s="10"/>
      <c r="C821" s="10"/>
      <c r="D821" s="10"/>
      <c r="E821" s="13"/>
      <c r="F821" s="13"/>
      <c r="G821" s="13"/>
      <c r="H821" s="13"/>
      <c r="I821" s="132"/>
      <c r="J821" s="13"/>
    </row>
    <row r="822" spans="1:10">
      <c r="A822" s="11"/>
      <c r="B822" s="10"/>
      <c r="C822" s="10"/>
      <c r="D822" s="10"/>
      <c r="E822" s="13"/>
      <c r="F822" s="13"/>
      <c r="G822" s="13"/>
      <c r="H822" s="13"/>
      <c r="I822" s="132"/>
      <c r="J822" s="13"/>
    </row>
    <row r="823" spans="1:10">
      <c r="A823" s="11"/>
      <c r="B823" s="10"/>
      <c r="C823" s="10"/>
      <c r="D823" s="10"/>
      <c r="E823" s="13"/>
      <c r="F823" s="13"/>
      <c r="G823" s="13"/>
      <c r="H823" s="13"/>
      <c r="I823" s="132"/>
      <c r="J823" s="13"/>
    </row>
    <row r="824" spans="1:10">
      <c r="A824" s="11"/>
      <c r="B824" s="10"/>
      <c r="C824" s="10"/>
      <c r="D824" s="10"/>
      <c r="E824" s="13"/>
      <c r="F824" s="13"/>
      <c r="G824" s="13"/>
      <c r="H824" s="13"/>
      <c r="I824" s="132"/>
      <c r="J824" s="13"/>
    </row>
    <row r="825" spans="1:10">
      <c r="A825" s="11"/>
      <c r="B825" s="10"/>
      <c r="C825" s="10"/>
      <c r="D825" s="10"/>
      <c r="E825" s="13"/>
      <c r="F825" s="13"/>
      <c r="G825" s="13"/>
      <c r="H825" s="13"/>
      <c r="I825" s="132"/>
      <c r="J825" s="13"/>
    </row>
    <row r="826" spans="1:10">
      <c r="A826" s="11"/>
      <c r="B826" s="10"/>
      <c r="C826" s="10"/>
      <c r="D826" s="10"/>
      <c r="E826" s="13"/>
      <c r="F826" s="13"/>
      <c r="G826" s="13"/>
      <c r="H826" s="13"/>
      <c r="I826" s="132"/>
      <c r="J826" s="13"/>
    </row>
    <row r="827" spans="1:10">
      <c r="A827" s="11"/>
      <c r="B827" s="10"/>
      <c r="C827" s="10"/>
      <c r="D827" s="10"/>
      <c r="E827" s="13"/>
      <c r="F827" s="13"/>
      <c r="G827" s="13"/>
      <c r="H827" s="13"/>
      <c r="I827" s="132"/>
      <c r="J827" s="13"/>
    </row>
    <row r="828" spans="1:10">
      <c r="A828" s="11"/>
      <c r="B828" s="10"/>
      <c r="C828" s="10"/>
      <c r="D828" s="10"/>
      <c r="E828" s="13"/>
      <c r="F828" s="13"/>
      <c r="G828" s="13"/>
      <c r="H828" s="13"/>
      <c r="I828" s="132"/>
      <c r="J828" s="13"/>
    </row>
    <row r="829" spans="1:10">
      <c r="A829" s="11"/>
      <c r="B829" s="10"/>
      <c r="C829" s="10"/>
      <c r="D829" s="10"/>
      <c r="E829" s="13"/>
      <c r="F829" s="13"/>
      <c r="G829" s="13"/>
      <c r="H829" s="13"/>
      <c r="I829" s="132"/>
      <c r="J829" s="13"/>
    </row>
    <row r="830" spans="1:10">
      <c r="A830" s="11"/>
      <c r="B830" s="10"/>
      <c r="C830" s="10"/>
      <c r="D830" s="10"/>
      <c r="E830" s="13"/>
      <c r="F830" s="13"/>
      <c r="G830" s="13"/>
      <c r="H830" s="13"/>
      <c r="I830" s="132"/>
      <c r="J830" s="13"/>
    </row>
    <row r="831" spans="1:10">
      <c r="A831" s="11"/>
      <c r="B831" s="10"/>
      <c r="C831" s="10"/>
      <c r="D831" s="10"/>
      <c r="E831" s="13"/>
      <c r="F831" s="13"/>
      <c r="G831" s="13"/>
      <c r="H831" s="13"/>
      <c r="I831" s="132"/>
      <c r="J831" s="13"/>
    </row>
    <row r="832" spans="1:10">
      <c r="A832" s="11"/>
      <c r="B832" s="10"/>
      <c r="C832" s="10"/>
      <c r="D832" s="10"/>
      <c r="E832" s="13"/>
      <c r="F832" s="13"/>
      <c r="G832" s="13"/>
      <c r="H832" s="13"/>
      <c r="I832" s="132"/>
      <c r="J832" s="13"/>
    </row>
    <row r="833" spans="1:10">
      <c r="A833" s="11"/>
      <c r="B833" s="10"/>
      <c r="C833" s="10"/>
      <c r="D833" s="10"/>
      <c r="E833" s="13"/>
      <c r="F833" s="13"/>
      <c r="G833" s="13"/>
      <c r="H833" s="13"/>
      <c r="I833" s="132"/>
      <c r="J833" s="13"/>
    </row>
    <row r="834" spans="1:10">
      <c r="A834" s="11"/>
      <c r="B834" s="10"/>
      <c r="C834" s="10"/>
      <c r="D834" s="10"/>
      <c r="E834" s="13"/>
      <c r="F834" s="13"/>
      <c r="G834" s="13"/>
      <c r="H834" s="13"/>
      <c r="I834" s="132"/>
      <c r="J834" s="13"/>
    </row>
    <row r="835" spans="1:10">
      <c r="A835" s="11"/>
      <c r="B835" s="10"/>
      <c r="C835" s="10"/>
      <c r="D835" s="10"/>
      <c r="E835" s="13"/>
      <c r="F835" s="13"/>
      <c r="G835" s="13"/>
      <c r="H835" s="13"/>
      <c r="I835" s="132"/>
      <c r="J835" s="13"/>
    </row>
    <row r="836" spans="1:10">
      <c r="A836" s="11"/>
      <c r="B836" s="10"/>
      <c r="C836" s="10"/>
      <c r="D836" s="10"/>
      <c r="E836" s="13"/>
      <c r="F836" s="13"/>
      <c r="G836" s="13"/>
      <c r="H836" s="13"/>
      <c r="I836" s="132"/>
      <c r="J836" s="13"/>
    </row>
    <row r="837" spans="1:10">
      <c r="A837" s="11"/>
      <c r="B837" s="10"/>
      <c r="C837" s="10"/>
      <c r="D837" s="10"/>
      <c r="E837" s="13"/>
      <c r="F837" s="13"/>
      <c r="G837" s="13"/>
      <c r="H837" s="13"/>
      <c r="I837" s="132"/>
      <c r="J837" s="13"/>
    </row>
    <row r="838" spans="1:10">
      <c r="A838" s="11"/>
      <c r="B838" s="10"/>
      <c r="C838" s="10"/>
      <c r="D838" s="10"/>
      <c r="E838" s="13"/>
      <c r="F838" s="13"/>
      <c r="G838" s="13"/>
      <c r="H838" s="13"/>
      <c r="I838" s="132"/>
      <c r="J838" s="13"/>
    </row>
    <row r="839" spans="1:10">
      <c r="A839" s="11"/>
      <c r="B839" s="10"/>
      <c r="C839" s="10"/>
      <c r="D839" s="10"/>
      <c r="E839" s="13"/>
      <c r="F839" s="13"/>
      <c r="G839" s="13"/>
      <c r="H839" s="13"/>
      <c r="I839" s="132"/>
      <c r="J839" s="13"/>
    </row>
    <row r="840" spans="1:10">
      <c r="A840" s="11"/>
      <c r="B840" s="10"/>
      <c r="C840" s="10"/>
      <c r="D840" s="10"/>
      <c r="E840" s="13"/>
      <c r="F840" s="13"/>
      <c r="G840" s="13"/>
      <c r="H840" s="13"/>
      <c r="I840" s="132"/>
      <c r="J840" s="13"/>
    </row>
    <row r="841" spans="1:10">
      <c r="A841" s="11"/>
      <c r="B841" s="10"/>
      <c r="C841" s="10"/>
      <c r="D841" s="10"/>
      <c r="E841" s="13"/>
      <c r="F841" s="13"/>
      <c r="G841" s="13"/>
      <c r="H841" s="13"/>
      <c r="I841" s="132"/>
      <c r="J841" s="13"/>
    </row>
    <row r="842" spans="1:10">
      <c r="A842" s="11"/>
      <c r="B842" s="10"/>
      <c r="C842" s="10"/>
      <c r="D842" s="10"/>
      <c r="E842" s="13"/>
      <c r="F842" s="13"/>
      <c r="G842" s="13"/>
      <c r="H842" s="13"/>
      <c r="I842" s="132"/>
      <c r="J842" s="13"/>
    </row>
    <row r="843" spans="1:10">
      <c r="A843" s="11"/>
      <c r="B843" s="10"/>
      <c r="C843" s="10"/>
      <c r="D843" s="10"/>
      <c r="E843" s="13"/>
      <c r="F843" s="13"/>
      <c r="G843" s="13"/>
      <c r="H843" s="13"/>
      <c r="I843" s="132"/>
      <c r="J843" s="13"/>
    </row>
    <row r="844" spans="1:10">
      <c r="A844" s="11"/>
      <c r="B844" s="10"/>
      <c r="C844" s="10"/>
      <c r="D844" s="10"/>
      <c r="E844" s="13"/>
      <c r="F844" s="13"/>
      <c r="G844" s="13"/>
      <c r="H844" s="13"/>
      <c r="I844" s="132"/>
      <c r="J844" s="13"/>
    </row>
    <row r="845" spans="1:10">
      <c r="A845" s="11"/>
      <c r="B845" s="10"/>
      <c r="C845" s="10"/>
      <c r="D845" s="10"/>
      <c r="E845" s="13"/>
      <c r="F845" s="13"/>
      <c r="G845" s="13"/>
      <c r="H845" s="13"/>
      <c r="I845" s="132"/>
      <c r="J845" s="13"/>
    </row>
    <row r="846" spans="1:10">
      <c r="A846" s="11"/>
      <c r="B846" s="10"/>
      <c r="C846" s="10"/>
      <c r="D846" s="10"/>
      <c r="E846" s="13"/>
      <c r="F846" s="13"/>
      <c r="G846" s="13"/>
      <c r="H846" s="13"/>
      <c r="I846" s="132"/>
      <c r="J846" s="13"/>
    </row>
    <row r="847" spans="1:10">
      <c r="A847" s="11"/>
      <c r="B847" s="10"/>
      <c r="C847" s="10"/>
      <c r="D847" s="10"/>
      <c r="E847" s="13"/>
      <c r="F847" s="13"/>
      <c r="G847" s="13"/>
      <c r="H847" s="13"/>
      <c r="I847" s="132"/>
      <c r="J847" s="13"/>
    </row>
    <row r="848" spans="1:10">
      <c r="A848" s="11"/>
      <c r="B848" s="10"/>
      <c r="C848" s="10"/>
      <c r="D848" s="10"/>
      <c r="E848" s="13"/>
      <c r="F848" s="13"/>
      <c r="G848" s="13"/>
      <c r="H848" s="13"/>
      <c r="I848" s="132"/>
      <c r="J848" s="13"/>
    </row>
    <row r="849" spans="1:10">
      <c r="A849" s="11"/>
      <c r="B849" s="10"/>
      <c r="C849" s="10"/>
      <c r="D849" s="10"/>
      <c r="E849" s="13"/>
      <c r="F849" s="13"/>
      <c r="G849" s="13"/>
      <c r="H849" s="13"/>
      <c r="I849" s="132"/>
      <c r="J849" s="13"/>
    </row>
    <row r="850" spans="1:10">
      <c r="A850" s="11"/>
      <c r="B850" s="10"/>
      <c r="C850" s="10"/>
      <c r="D850" s="10"/>
      <c r="E850" s="13"/>
      <c r="F850" s="13"/>
      <c r="G850" s="13"/>
      <c r="H850" s="13"/>
      <c r="I850" s="132"/>
      <c r="J850" s="13"/>
    </row>
    <row r="851" spans="1:10">
      <c r="A851" s="11"/>
      <c r="B851" s="10"/>
      <c r="C851" s="10"/>
      <c r="D851" s="10"/>
      <c r="E851" s="13"/>
      <c r="F851" s="13"/>
      <c r="G851" s="13"/>
      <c r="H851" s="13"/>
      <c r="I851" s="132"/>
      <c r="J851" s="13"/>
    </row>
    <row r="852" spans="1:10">
      <c r="A852" s="11"/>
      <c r="B852" s="10"/>
      <c r="C852" s="10"/>
      <c r="D852" s="10"/>
      <c r="E852" s="13"/>
      <c r="F852" s="13"/>
      <c r="G852" s="13"/>
      <c r="H852" s="13"/>
      <c r="I852" s="132"/>
      <c r="J852" s="13"/>
    </row>
    <row r="853" spans="1:10">
      <c r="A853" s="11"/>
      <c r="B853" s="10"/>
      <c r="C853" s="10"/>
      <c r="D853" s="10"/>
      <c r="E853" s="13"/>
      <c r="F853" s="13"/>
      <c r="G853" s="13"/>
      <c r="H853" s="13"/>
      <c r="I853" s="132"/>
      <c r="J853" s="13"/>
    </row>
    <row r="854" spans="1:10">
      <c r="A854" s="11"/>
      <c r="B854" s="10"/>
      <c r="C854" s="10"/>
      <c r="D854" s="10"/>
      <c r="E854" s="13"/>
      <c r="F854" s="13"/>
      <c r="G854" s="13"/>
      <c r="H854" s="13"/>
      <c r="I854" s="132"/>
      <c r="J854" s="13"/>
    </row>
    <row r="855" spans="1:10">
      <c r="A855" s="11"/>
      <c r="B855" s="10"/>
      <c r="C855" s="10"/>
      <c r="D855" s="10"/>
      <c r="E855" s="13"/>
      <c r="F855" s="13"/>
      <c r="G855" s="13"/>
      <c r="H855" s="13"/>
      <c r="I855" s="132"/>
      <c r="J855" s="13"/>
    </row>
    <row r="856" spans="1:10">
      <c r="A856" s="11"/>
      <c r="B856" s="10"/>
      <c r="C856" s="10"/>
      <c r="D856" s="10"/>
      <c r="E856" s="13"/>
      <c r="F856" s="13"/>
      <c r="G856" s="13"/>
      <c r="H856" s="13"/>
      <c r="I856" s="132"/>
      <c r="J856" s="13"/>
    </row>
    <row r="857" spans="1:10">
      <c r="A857" s="11"/>
      <c r="B857" s="10"/>
      <c r="C857" s="10"/>
      <c r="D857" s="10"/>
      <c r="E857" s="13"/>
      <c r="F857" s="13"/>
      <c r="G857" s="13"/>
      <c r="H857" s="13"/>
      <c r="I857" s="132"/>
      <c r="J857" s="13"/>
    </row>
    <row r="858" spans="1:10">
      <c r="A858" s="11"/>
      <c r="B858" s="10"/>
      <c r="C858" s="10"/>
      <c r="D858" s="10"/>
      <c r="E858" s="13"/>
      <c r="F858" s="13"/>
      <c r="G858" s="13"/>
      <c r="H858" s="13"/>
      <c r="I858" s="132"/>
      <c r="J858" s="13"/>
    </row>
    <row r="859" spans="1:10">
      <c r="A859" s="11"/>
      <c r="B859" s="10"/>
      <c r="C859" s="10"/>
      <c r="D859" s="10"/>
      <c r="E859" s="13"/>
      <c r="F859" s="13"/>
      <c r="G859" s="13"/>
      <c r="H859" s="13"/>
      <c r="I859" s="132"/>
      <c r="J859" s="13"/>
    </row>
    <row r="860" spans="1:10">
      <c r="A860" s="11"/>
      <c r="B860" s="10"/>
      <c r="C860" s="10"/>
      <c r="D860" s="10"/>
      <c r="E860" s="13"/>
      <c r="F860" s="13"/>
      <c r="G860" s="13"/>
      <c r="H860" s="13"/>
      <c r="I860" s="132"/>
      <c r="J860" s="13"/>
    </row>
    <row r="861" spans="1:10">
      <c r="A861" s="11"/>
      <c r="B861" s="10"/>
      <c r="C861" s="10"/>
      <c r="D861" s="10"/>
      <c r="E861" s="13"/>
      <c r="F861" s="13"/>
      <c r="G861" s="13"/>
      <c r="H861" s="13"/>
      <c r="I861" s="132"/>
      <c r="J861" s="13"/>
    </row>
    <row r="862" spans="1:10">
      <c r="A862" s="11"/>
      <c r="B862" s="10"/>
      <c r="C862" s="10"/>
      <c r="D862" s="10"/>
      <c r="E862" s="13"/>
      <c r="F862" s="13"/>
      <c r="G862" s="13"/>
      <c r="H862" s="13"/>
      <c r="I862" s="132"/>
      <c r="J862" s="13"/>
    </row>
    <row r="863" spans="1:10">
      <c r="A863" s="11"/>
      <c r="B863" s="10"/>
      <c r="C863" s="10"/>
      <c r="D863" s="10"/>
      <c r="E863" s="13"/>
      <c r="F863" s="13"/>
      <c r="G863" s="13"/>
      <c r="H863" s="13"/>
      <c r="I863" s="132"/>
      <c r="J863" s="13"/>
    </row>
    <row r="864" spans="1:10">
      <c r="A864" s="11"/>
      <c r="B864" s="10"/>
      <c r="C864" s="10"/>
      <c r="D864" s="10"/>
      <c r="E864" s="13"/>
      <c r="F864" s="13"/>
      <c r="G864" s="13"/>
      <c r="H864" s="13"/>
      <c r="I864" s="132"/>
      <c r="J864" s="13"/>
    </row>
    <row r="865" spans="1:10">
      <c r="A865" s="11"/>
      <c r="B865" s="10"/>
      <c r="C865" s="10"/>
      <c r="D865" s="10"/>
      <c r="E865" s="13"/>
      <c r="F865" s="13"/>
      <c r="G865" s="13"/>
      <c r="H865" s="13"/>
      <c r="I865" s="132"/>
      <c r="J865" s="13"/>
    </row>
  </sheetData>
  <sheetProtection algorithmName="SHA-512" hashValue="fZe+PUuaeR5EJle5WKe4c+mqCOLzM8+RZbrMF1CyVycfknABAJC6J+LmDAoqfo6NngRX5MGnv9HRuWusxPArcg==" saltValue="oS3/EIqqiZXuEf7FOKTtRQ==" spinCount="100000" sheet="1" objects="1" scenarios="1"/>
  <mergeCells count="14">
    <mergeCell ref="A2:A5"/>
    <mergeCell ref="B2:B5"/>
    <mergeCell ref="A6:A18"/>
    <mergeCell ref="A26:A34"/>
    <mergeCell ref="A19:A25"/>
    <mergeCell ref="A82:A90"/>
    <mergeCell ref="A91:A97"/>
    <mergeCell ref="A35:A41"/>
    <mergeCell ref="A77:A81"/>
    <mergeCell ref="A70:A76"/>
    <mergeCell ref="A42:A48"/>
    <mergeCell ref="A49:A55"/>
    <mergeCell ref="A56:A62"/>
    <mergeCell ref="A63:A69"/>
  </mergeCells>
  <conditionalFormatting sqref="B6:B97">
    <cfRule type="containsText" dxfId="409" priority="40" operator="containsText" text="Select One">
      <formula>NOT(ISERROR(SEARCH("Select One",B6)))</formula>
    </cfRule>
  </conditionalFormatting>
  <conditionalFormatting sqref="C2">
    <cfRule type="expression" dxfId="408" priority="34">
      <formula>C2=$B$2</formula>
    </cfRule>
  </conditionalFormatting>
  <conditionalFormatting sqref="C7:C18">
    <cfRule type="expression" dxfId="407" priority="33">
      <formula>C7=$B$6</formula>
    </cfRule>
  </conditionalFormatting>
  <conditionalFormatting sqref="C20:C25">
    <cfRule type="expression" dxfId="406" priority="32">
      <formula>C20=$B$19</formula>
    </cfRule>
  </conditionalFormatting>
  <conditionalFormatting sqref="C27:C34">
    <cfRule type="expression" dxfId="405" priority="31">
      <formula>C27=$B$26</formula>
    </cfRule>
  </conditionalFormatting>
  <conditionalFormatting sqref="C36:C41">
    <cfRule type="expression" dxfId="404" priority="30">
      <formula>C36=$B$35</formula>
    </cfRule>
  </conditionalFormatting>
  <conditionalFormatting sqref="C43:C48">
    <cfRule type="expression" dxfId="403" priority="29">
      <formula>C43=$B$42</formula>
    </cfRule>
  </conditionalFormatting>
  <conditionalFormatting sqref="C49">
    <cfRule type="cellIs" dxfId="402" priority="67" operator="equal">
      <formula>0</formula>
    </cfRule>
  </conditionalFormatting>
  <conditionalFormatting sqref="C50:C55">
    <cfRule type="expression" dxfId="401" priority="28">
      <formula>C50=$B$49</formula>
    </cfRule>
  </conditionalFormatting>
  <conditionalFormatting sqref="C57:C62">
    <cfRule type="expression" dxfId="400" priority="27">
      <formula>C57=$B$56</formula>
    </cfRule>
  </conditionalFormatting>
  <conditionalFormatting sqref="C64:C69">
    <cfRule type="expression" dxfId="399" priority="26">
      <formula>C64=$B$63</formula>
    </cfRule>
  </conditionalFormatting>
  <conditionalFormatting sqref="C71:C76">
    <cfRule type="expression" dxfId="398" priority="25">
      <formula>C71=$B$70</formula>
    </cfRule>
  </conditionalFormatting>
  <conditionalFormatting sqref="C78:C81">
    <cfRule type="expression" dxfId="397" priority="24">
      <formula>C78=$B$77</formula>
    </cfRule>
  </conditionalFormatting>
  <conditionalFormatting sqref="C83:C90">
    <cfRule type="expression" dxfId="396" priority="23">
      <formula>C83=$B$82</formula>
    </cfRule>
  </conditionalFormatting>
  <conditionalFormatting sqref="C92:C97">
    <cfRule type="expression" dxfId="395" priority="22">
      <formula>C92=$B$91</formula>
    </cfRule>
  </conditionalFormatting>
  <conditionalFormatting sqref="D98">
    <cfRule type="expression" dxfId="394" priority="41">
      <formula>B98&gt;0</formula>
    </cfRule>
  </conditionalFormatting>
  <conditionalFormatting sqref="E2 F2:F48">
    <cfRule type="cellIs" dxfId="393" priority="102" operator="equal">
      <formula>0</formula>
    </cfRule>
  </conditionalFormatting>
  <conditionalFormatting sqref="E4:E48">
    <cfRule type="cellIs" dxfId="392" priority="75" operator="equal">
      <formula>0</formula>
    </cfRule>
  </conditionalFormatting>
  <conditionalFormatting sqref="E98">
    <cfRule type="expression" dxfId="391" priority="38">
      <formula>D98&lt;13</formula>
    </cfRule>
  </conditionalFormatting>
  <conditionalFormatting sqref="E1:F1">
    <cfRule type="cellIs" dxfId="390" priority="82" operator="equal">
      <formula>0</formula>
    </cfRule>
  </conditionalFormatting>
  <conditionalFormatting sqref="E50:G97">
    <cfRule type="cellIs" dxfId="389" priority="51" operator="equal">
      <formula>0</formula>
    </cfRule>
  </conditionalFormatting>
  <conditionalFormatting sqref="E99:G99 E100:F100">
    <cfRule type="cellIs" dxfId="388" priority="98" operator="equal">
      <formula>0</formula>
    </cfRule>
  </conditionalFormatting>
  <conditionalFormatting sqref="F98">
    <cfRule type="cellIs" dxfId="387" priority="39" operator="equal">
      <formula>0</formula>
    </cfRule>
  </conditionalFormatting>
  <conditionalFormatting sqref="G1:G2">
    <cfRule type="cellIs" dxfId="386" priority="76" operator="equal">
      <formula>0</formula>
    </cfRule>
  </conditionalFormatting>
  <conditionalFormatting sqref="G4:G48">
    <cfRule type="cellIs" dxfId="385" priority="2" operator="equal">
      <formula>0</formula>
    </cfRule>
  </conditionalFormatting>
  <conditionalFormatting sqref="G43">
    <cfRule type="expression" dxfId="384" priority="1">
      <formula>$G43=0</formula>
    </cfRule>
  </conditionalFormatting>
  <conditionalFormatting sqref="G50">
    <cfRule type="expression" dxfId="383" priority="3">
      <formula>$G50=0</formula>
    </cfRule>
  </conditionalFormatting>
  <conditionalFormatting sqref="G57">
    <cfRule type="expression" dxfId="382" priority="4">
      <formula>$G57=0</formula>
    </cfRule>
  </conditionalFormatting>
  <conditionalFormatting sqref="G64">
    <cfRule type="expression" dxfId="381" priority="5">
      <formula>$G64=0</formula>
    </cfRule>
  </conditionalFormatting>
  <conditionalFormatting sqref="G68">
    <cfRule type="expression" dxfId="380" priority="6">
      <formula>$G68=0</formula>
    </cfRule>
  </conditionalFormatting>
  <conditionalFormatting sqref="G78">
    <cfRule type="expression" dxfId="379" priority="7">
      <formula>$G78=0</formula>
    </cfRule>
  </conditionalFormatting>
  <conditionalFormatting sqref="G92">
    <cfRule type="expression" dxfId="378" priority="8">
      <formula>$G92=0</formula>
    </cfRule>
  </conditionalFormatting>
  <conditionalFormatting sqref="H1:H55">
    <cfRule type="cellIs" dxfId="377" priority="80" operator="equal">
      <formula>0</formula>
    </cfRule>
  </conditionalFormatting>
  <conditionalFormatting sqref="H6">
    <cfRule type="expression" dxfId="376" priority="21">
      <formula>$H6=0</formula>
    </cfRule>
  </conditionalFormatting>
  <conditionalFormatting sqref="H19">
    <cfRule type="expression" dxfId="375" priority="20">
      <formula>$H19=0</formula>
    </cfRule>
  </conditionalFormatting>
  <conditionalFormatting sqref="H35">
    <cfRule type="expression" dxfId="374" priority="19">
      <formula>$H35=0</formula>
    </cfRule>
  </conditionalFormatting>
  <conditionalFormatting sqref="H42">
    <cfRule type="expression" dxfId="373" priority="18">
      <formula>$H42=0</formula>
    </cfRule>
  </conditionalFormatting>
  <conditionalFormatting sqref="H49">
    <cfRule type="expression" dxfId="372" priority="17">
      <formula>$H49=0</formula>
    </cfRule>
  </conditionalFormatting>
  <conditionalFormatting sqref="H56">
    <cfRule type="expression" dxfId="371" priority="15">
      <formula>$H56=0</formula>
    </cfRule>
  </conditionalFormatting>
  <conditionalFormatting sqref="H56:H62">
    <cfRule type="cellIs" dxfId="370" priority="16" operator="equal">
      <formula>0</formula>
    </cfRule>
  </conditionalFormatting>
  <conditionalFormatting sqref="H63">
    <cfRule type="expression" dxfId="369" priority="13">
      <formula>$H63=0</formula>
    </cfRule>
  </conditionalFormatting>
  <conditionalFormatting sqref="H63:H76">
    <cfRule type="cellIs" dxfId="368" priority="14" operator="equal">
      <formula>0</formula>
    </cfRule>
  </conditionalFormatting>
  <conditionalFormatting sqref="H77">
    <cfRule type="expression" dxfId="367" priority="11">
      <formula>$H77=0</formula>
    </cfRule>
  </conditionalFormatting>
  <conditionalFormatting sqref="H77:H90">
    <cfRule type="cellIs" dxfId="366" priority="12" operator="equal">
      <formula>0</formula>
    </cfRule>
  </conditionalFormatting>
  <conditionalFormatting sqref="H91">
    <cfRule type="expression" dxfId="365" priority="9">
      <formula>$H91=0</formula>
    </cfRule>
  </conditionalFormatting>
  <conditionalFormatting sqref="H91:H100">
    <cfRule type="cellIs" dxfId="364" priority="10" operator="equal">
      <formula>0</formula>
    </cfRule>
  </conditionalFormatting>
  <conditionalFormatting sqref="I1:I2">
    <cfRule type="cellIs" dxfId="363" priority="81" operator="equal">
      <formula>0</formula>
    </cfRule>
  </conditionalFormatting>
  <conditionalFormatting sqref="I4:I48">
    <cfRule type="cellIs" dxfId="362" priority="78" operator="equal">
      <formula>0</formula>
    </cfRule>
  </conditionalFormatting>
  <conditionalFormatting sqref="I50:I97">
    <cfRule type="cellIs" dxfId="361" priority="77" operator="equal">
      <formula>0</formula>
    </cfRule>
  </conditionalFormatting>
  <conditionalFormatting sqref="I99:I100">
    <cfRule type="cellIs" dxfId="360" priority="97" operator="equal">
      <formula>0</formula>
    </cfRule>
  </conditionalFormatting>
  <conditionalFormatting sqref="J1:J48">
    <cfRule type="cellIs" dxfId="359" priority="79" operator="equal">
      <formula>0</formula>
    </cfRule>
  </conditionalFormatting>
  <conditionalFormatting sqref="J50:J100 E102:J1048576">
    <cfRule type="cellIs" dxfId="358" priority="95" operator="equal">
      <formula>0</formula>
    </cfRule>
  </conditionalFormatting>
  <conditionalFormatting sqref="L20:M22">
    <cfRule type="cellIs" dxfId="357" priority="70" operator="equal">
      <formula>0</formula>
    </cfRule>
  </conditionalFormatting>
  <conditionalFormatting sqref="L92:M96">
    <cfRule type="cellIs" dxfId="356" priority="68" operator="equal">
      <formula>0</formula>
    </cfRule>
  </conditionalFormatting>
  <conditionalFormatting sqref="N1:N2">
    <cfRule type="cellIs" dxfId="355" priority="73" operator="equal">
      <formula>0</formula>
    </cfRule>
  </conditionalFormatting>
  <conditionalFormatting sqref="N4:N48">
    <cfRule type="cellIs" dxfId="354" priority="69" operator="equal">
      <formula>0</formula>
    </cfRule>
  </conditionalFormatting>
  <conditionalFormatting sqref="N50:N97">
    <cfRule type="cellIs" dxfId="353" priority="71" operator="equal">
      <formula>0</formula>
    </cfRule>
  </conditionalFormatting>
  <dataValidations count="9">
    <dataValidation type="list" showInputMessage="1" showErrorMessage="1" sqref="B6" xr:uid="{57397CB2-B2D2-4868-B4EC-D7F4F0F0DBDB}">
      <formula1>"Select One,C,D,F,A,B"</formula1>
    </dataValidation>
    <dataValidation type="list" showInputMessage="1" showErrorMessage="1" sqref="B19" xr:uid="{B53A1E18-0807-4A1D-9802-12F7FF954B79}">
      <formula1>"Select One,A,C,D"</formula1>
    </dataValidation>
    <dataValidation type="list" showInputMessage="1" showErrorMessage="1" sqref="B26" xr:uid="{6A696604-BCE3-421D-9B33-900AB8B51CFB}">
      <formula1>"NM7"</formula1>
    </dataValidation>
    <dataValidation type="list" showInputMessage="1" showErrorMessage="1" sqref="B35 B70 B77 B91" xr:uid="{4026AE79-D166-4838-9413-BFCCF04C8DC7}">
      <formula1>"X"</formula1>
    </dataValidation>
    <dataValidation type="list" showInputMessage="1" showErrorMessage="1" sqref="B42" xr:uid="{2B3EEDFB-FA27-4FEE-AA8E-DB1C02ADFFDF}">
      <formula1>"Select One,X,H,C,B"</formula1>
    </dataValidation>
    <dataValidation type="list" showInputMessage="1" showErrorMessage="1" sqref="B49" xr:uid="{901E32F7-B3EE-4B6F-B965-9C61C537A90A}">
      <formula1>"Select One,X,R,M,H,N"</formula1>
    </dataValidation>
    <dataValidation type="list" showInputMessage="1" showErrorMessage="1" sqref="B56" xr:uid="{779A13B1-1E43-4992-8CA9-5B34BC399572}">
      <formula1>"Select One,X,M,V"</formula1>
    </dataValidation>
    <dataValidation type="list" showInputMessage="1" showErrorMessage="1" sqref="B63" xr:uid="{4560AEC3-A65B-45F4-A8C4-12EECE016B42}">
      <formula1>"Select One,X,A,C,D"</formula1>
    </dataValidation>
    <dataValidation type="list" showInputMessage="1" showErrorMessage="1" sqref="B82" xr:uid="{5AB2D8F4-F6D1-4ECF-A1B9-EE1C0B5D3080}">
      <formula1>"XX"</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35" id="{FC5F0A93-21BE-4DCE-BB85-1DAD3C5D441E}">
            <xm:f>Contents!$G$1=FALSE</xm:f>
            <x14:dxf/>
          </x14:cfRule>
          <xm:sqref>E101:N101</xm:sqref>
        </x14:conditionalFormatting>
        <x14:conditionalFormatting xmlns:xm="http://schemas.microsoft.com/office/excel/2006/main">
          <x14:cfRule type="expression" priority="43" id="{00000000-000E-0000-0900-000002000000}">
            <xm:f>Contents!$S$1=FALSE</xm:f>
            <x14:dxf>
              <font>
                <color theme="0"/>
              </font>
            </x14:dxf>
          </x14:cfRule>
          <xm:sqref>O99:Q99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3E43E-6B05-48DE-B8B9-FD1B378971AF}">
  <sheetPr codeName="Sheet81"/>
  <dimension ref="A1:V870"/>
  <sheetViews>
    <sheetView zoomScaleNormal="100" workbookViewId="0">
      <pane ySplit="1" topLeftCell="A2" activePane="bottomLeft" state="frozen"/>
      <selection activeCell="D2" sqref="D2"/>
      <selection pane="bottomLeft" activeCell="B98" sqref="A98:XFD102"/>
    </sheetView>
  </sheetViews>
  <sheetFormatPr baseColWidth="10" defaultColWidth="8.83203125" defaultRowHeight="15"/>
  <cols>
    <col min="1" max="1" width="7.6640625" style="2" customWidth="1"/>
    <col min="2" max="2" width="12.33203125" customWidth="1"/>
    <col min="3" max="3" width="28.6640625" customWidth="1"/>
    <col min="4" max="4" width="85.6640625" customWidth="1"/>
    <col min="5" max="5" width="14.33203125" style="4" customWidth="1"/>
    <col min="6" max="6" width="12.6640625" style="4" hidden="1" customWidth="1"/>
    <col min="7" max="7" width="14.33203125" style="197" customWidth="1"/>
    <col min="8" max="8" width="14.33203125" style="197" hidden="1" customWidth="1"/>
    <col min="9" max="9" width="15.5" style="197" hidden="1" customWidth="1"/>
    <col min="10" max="10" width="17" style="197" hidden="1" customWidth="1"/>
    <col min="11" max="11" width="14.5" style="159" hidden="1" customWidth="1"/>
    <col min="12" max="12" width="19.5" style="49" hidden="1" customWidth="1"/>
    <col min="13" max="13" width="19.5" style="82" hidden="1" customWidth="1"/>
    <col min="14" max="14" width="14.33203125" customWidth="1"/>
    <col min="15" max="15" width="19.6640625" style="10" hidden="1" customWidth="1"/>
    <col min="16" max="16" width="20.6640625" style="10" customWidth="1"/>
    <col min="17" max="17" width="9.1640625" style="10"/>
    <col min="18" max="18" width="13.83203125" customWidth="1"/>
  </cols>
  <sheetData>
    <row r="1" spans="1:18" s="1" customFormat="1" ht="60.75" customHeight="1">
      <c r="A1" s="246"/>
      <c r="B1" s="248" t="s">
        <v>30</v>
      </c>
      <c r="C1" s="248" t="s">
        <v>102</v>
      </c>
      <c r="D1" s="248" t="s">
        <v>31</v>
      </c>
      <c r="E1" s="249" t="s">
        <v>33</v>
      </c>
      <c r="F1" s="249" t="s">
        <v>349</v>
      </c>
      <c r="G1" s="249" t="s">
        <v>1114</v>
      </c>
      <c r="H1" s="249" t="s">
        <v>289</v>
      </c>
      <c r="I1" s="249" t="s">
        <v>105</v>
      </c>
      <c r="J1" s="249" t="s">
        <v>106</v>
      </c>
      <c r="K1" s="250" t="s">
        <v>107</v>
      </c>
      <c r="L1" s="251" t="s">
        <v>108</v>
      </c>
      <c r="M1" s="250" t="s">
        <v>109</v>
      </c>
      <c r="N1" s="248" t="s">
        <v>110</v>
      </c>
      <c r="O1" s="88"/>
      <c r="P1" s="224"/>
      <c r="Q1" s="88"/>
      <c r="R1" s="80"/>
    </row>
    <row r="2" spans="1:18" ht="66.75" customHeight="1">
      <c r="A2" s="493" t="s">
        <v>111</v>
      </c>
      <c r="B2" s="499">
        <v>2520</v>
      </c>
      <c r="C2" s="185">
        <v>2520</v>
      </c>
      <c r="D2" s="9" t="s">
        <v>382</v>
      </c>
      <c r="E2" s="121">
        <f>_xlfn.XLOOKUP($C2,'Configurator Options'!$B$2:$B$222,'Configurator Options'!$C$2:$C$222,0)</f>
        <v>2826.61</v>
      </c>
      <c r="F2" s="8">
        <f>_xlfn.XLOOKUP($B$2,$C$2:$C$4,E2:E4,0)</f>
        <v>2826.61</v>
      </c>
      <c r="G2" s="59">
        <f>_xlfn.XLOOKUP($C2,'Configurator Options'!$B$2:$B$222,'Configurator Options'!$D$2:$D$222,0)</f>
        <v>2940</v>
      </c>
      <c r="H2" s="8">
        <f>_xlfn.XLOOKUP($B$2,$C$2:$C$4,G2:G4,0)</f>
        <v>2940</v>
      </c>
      <c r="I2" s="128">
        <v>2379.3000000000002</v>
      </c>
      <c r="J2" s="8">
        <f>_xlfn.XLOOKUP($B$2,$C$2:$C$4,I2:I4,0)</f>
        <v>2379.3000000000002</v>
      </c>
      <c r="K2" s="159" t="s">
        <v>383</v>
      </c>
      <c r="M2" s="82">
        <f>N2</f>
        <v>4</v>
      </c>
      <c r="N2" s="7">
        <v>4</v>
      </c>
      <c r="O2" s="89"/>
      <c r="P2" s="225"/>
      <c r="Q2" s="91"/>
      <c r="R2" s="87"/>
    </row>
    <row r="3" spans="1:18" ht="18" customHeight="1">
      <c r="A3" s="493"/>
      <c r="B3" s="499"/>
      <c r="D3" s="100" t="s">
        <v>115</v>
      </c>
      <c r="E3" s="119"/>
      <c r="F3" s="101"/>
      <c r="G3" s="102"/>
      <c r="H3" s="101"/>
      <c r="I3" s="129"/>
      <c r="J3" s="101"/>
      <c r="N3" s="187"/>
    </row>
    <row r="4" spans="1:18" ht="24" customHeight="1">
      <c r="A4" s="493"/>
      <c r="B4" s="499"/>
      <c r="D4" s="103" t="s">
        <v>384</v>
      </c>
      <c r="E4" s="120"/>
      <c r="F4" s="104"/>
      <c r="G4" s="105"/>
      <c r="H4" s="104"/>
      <c r="I4" s="130"/>
      <c r="J4" s="104"/>
      <c r="N4" s="188"/>
    </row>
    <row r="5" spans="1:18" ht="13.5" customHeight="1">
      <c r="A5" s="493"/>
      <c r="B5" s="499"/>
      <c r="D5" s="100" t="s">
        <v>42</v>
      </c>
      <c r="E5" s="119"/>
      <c r="F5" s="8"/>
      <c r="G5" s="195"/>
      <c r="H5" s="8"/>
      <c r="I5" s="196"/>
      <c r="J5" s="8"/>
      <c r="N5" s="68"/>
    </row>
    <row r="6" spans="1:18" ht="20" customHeight="1">
      <c r="A6" s="493" t="s">
        <v>117</v>
      </c>
      <c r="B6" s="182" t="s">
        <v>141</v>
      </c>
      <c r="C6" s="257"/>
      <c r="D6" s="257" t="s">
        <v>293</v>
      </c>
      <c r="E6" s="253"/>
      <c r="F6" s="253">
        <f>_xlfn.XLOOKUP($B$6,$C$7:$C$18,E7:E18,0)</f>
        <v>0</v>
      </c>
      <c r="G6" s="253"/>
      <c r="H6" s="253">
        <f>_xlfn.XLOOKUP($B$6,$C$7:$C$18,G7:G18,0)</f>
        <v>0</v>
      </c>
      <c r="I6" s="253"/>
      <c r="J6" s="253">
        <f>_xlfn.XLOOKUP($B$6,$C$7:$C$18,I7:I18,0)</f>
        <v>0</v>
      </c>
      <c r="K6" s="254" t="str">
        <f>_xlfn.XLOOKUP($B$6,$C$7:$C$18,L7:L18,"Select One")</f>
        <v>Select One</v>
      </c>
      <c r="L6" s="255"/>
      <c r="M6" s="256"/>
      <c r="N6" s="257"/>
    </row>
    <row r="7" spans="1:18" ht="21.75" customHeight="1">
      <c r="A7" s="493"/>
      <c r="B7" s="7"/>
      <c r="C7" s="7" t="s">
        <v>134</v>
      </c>
      <c r="D7" s="9" t="s">
        <v>385</v>
      </c>
      <c r="E7" s="121"/>
      <c r="F7" s="8"/>
      <c r="G7" s="59"/>
      <c r="H7" s="8"/>
      <c r="I7" s="128"/>
      <c r="J7" s="8"/>
      <c r="L7" s="49" t="s">
        <v>386</v>
      </c>
      <c r="N7" s="185" t="s">
        <v>76</v>
      </c>
    </row>
    <row r="8" spans="1:18" ht="21.75" hidden="1" customHeight="1">
      <c r="A8" s="493"/>
      <c r="B8" s="7"/>
      <c r="C8" s="217" t="s">
        <v>121</v>
      </c>
      <c r="D8" s="220" t="s">
        <v>387</v>
      </c>
      <c r="E8" s="218"/>
      <c r="F8" s="219"/>
      <c r="G8" s="219"/>
      <c r="H8" s="8"/>
      <c r="I8" s="128"/>
      <c r="J8" s="8"/>
      <c r="L8" s="49" t="s">
        <v>388</v>
      </c>
      <c r="N8" s="7" t="s">
        <v>76</v>
      </c>
      <c r="O8" s="10" t="s">
        <v>389</v>
      </c>
    </row>
    <row r="9" spans="1:18" ht="21.75" customHeight="1">
      <c r="A9" s="493"/>
      <c r="B9" s="7"/>
      <c r="C9" s="7" t="s">
        <v>137</v>
      </c>
      <c r="D9" s="9" t="s">
        <v>390</v>
      </c>
      <c r="E9" s="121"/>
      <c r="F9" s="8"/>
      <c r="G9" s="59"/>
      <c r="H9" s="8"/>
      <c r="I9" s="128"/>
      <c r="J9" s="8"/>
      <c r="L9" s="49" t="s">
        <v>391</v>
      </c>
      <c r="N9" s="7" t="s">
        <v>76</v>
      </c>
    </row>
    <row r="10" spans="1:18" ht="21.75" hidden="1" customHeight="1">
      <c r="A10" s="493"/>
      <c r="B10" s="7"/>
      <c r="C10" s="217" t="s">
        <v>298</v>
      </c>
      <c r="D10" s="220" t="s">
        <v>392</v>
      </c>
      <c r="E10" s="218"/>
      <c r="F10" s="219"/>
      <c r="G10" s="219"/>
      <c r="H10" s="8"/>
      <c r="I10" s="128"/>
      <c r="J10" s="8"/>
      <c r="L10" s="49" t="s">
        <v>393</v>
      </c>
      <c r="N10" s="7" t="s">
        <v>76</v>
      </c>
      <c r="O10" s="10" t="s">
        <v>394</v>
      </c>
    </row>
    <row r="11" spans="1:18" ht="21.75" customHeight="1">
      <c r="A11" s="493"/>
      <c r="B11" s="7"/>
      <c r="C11" s="7" t="s">
        <v>118</v>
      </c>
      <c r="D11" s="9" t="s">
        <v>395</v>
      </c>
      <c r="E11" s="121"/>
      <c r="F11" s="8"/>
      <c r="G11" s="59"/>
      <c r="H11" s="8"/>
      <c r="I11" s="128"/>
      <c r="J11" s="8"/>
      <c r="L11" s="49" t="s">
        <v>396</v>
      </c>
      <c r="N11" s="7" t="s">
        <v>76</v>
      </c>
    </row>
    <row r="12" spans="1:18" ht="21.75" hidden="1" customHeight="1">
      <c r="A12" s="493"/>
      <c r="B12" s="7"/>
      <c r="C12" s="217" t="s">
        <v>128</v>
      </c>
      <c r="D12" s="220" t="s">
        <v>397</v>
      </c>
      <c r="E12" s="218">
        <f>_xlfn.XLOOKUP("PR2520",'Configurator Options'!$B$127:$B$135,'Configurator Options'!$C$127:$C$135,0)</f>
        <v>600.6</v>
      </c>
      <c r="F12" s="219"/>
      <c r="G12" s="219">
        <f>_xlfn.XLOOKUP("PR2520",'Configurator Options'!$B$127:$B$135,'Configurator Options'!$D$127:$D$135,0)</f>
        <v>649</v>
      </c>
      <c r="H12" s="8"/>
      <c r="I12" s="128">
        <v>546</v>
      </c>
      <c r="J12" s="8"/>
      <c r="L12" s="49" t="s">
        <v>398</v>
      </c>
      <c r="N12" s="7" t="s">
        <v>76</v>
      </c>
      <c r="O12" s="10" t="s">
        <v>399</v>
      </c>
    </row>
    <row r="13" spans="1:18" ht="21.75" customHeight="1">
      <c r="A13" s="493"/>
      <c r="B13" s="7"/>
      <c r="C13" s="7" t="s">
        <v>131</v>
      </c>
      <c r="D13" s="9" t="s">
        <v>400</v>
      </c>
      <c r="E13" s="121">
        <f>_xlfn.XLOOKUP("PR2520",'Configurator Options'!$B$127:$B$135,'Configurator Options'!$C$127:$C$135,0)</f>
        <v>600.6</v>
      </c>
      <c r="F13" s="8"/>
      <c r="G13" s="59">
        <f>_xlfn.XLOOKUP("PR2520",'Configurator Options'!$B$127:$B$135,'Configurator Options'!$D$127:$D$135,0)</f>
        <v>649</v>
      </c>
      <c r="H13" s="8"/>
      <c r="I13" s="128">
        <v>546</v>
      </c>
      <c r="J13" s="8"/>
      <c r="L13" s="49" t="s">
        <v>401</v>
      </c>
      <c r="N13" s="7" t="s">
        <v>76</v>
      </c>
    </row>
    <row r="14" spans="1:18" ht="15.75" hidden="1" customHeight="1">
      <c r="A14" s="493"/>
      <c r="B14" s="7"/>
      <c r="C14" s="7"/>
      <c r="D14" s="7"/>
      <c r="E14" s="121"/>
      <c r="F14" s="8"/>
      <c r="G14" s="59"/>
      <c r="H14" s="8"/>
      <c r="I14" s="128"/>
      <c r="J14" s="8"/>
      <c r="N14" s="7"/>
    </row>
    <row r="15" spans="1:18" ht="15.75" hidden="1" customHeight="1">
      <c r="A15" s="493"/>
      <c r="B15" s="7"/>
      <c r="C15" s="7"/>
      <c r="D15" s="7"/>
      <c r="E15" s="121"/>
      <c r="F15" s="8"/>
      <c r="G15" s="59"/>
      <c r="H15" s="8"/>
      <c r="I15" s="128"/>
      <c r="J15" s="8"/>
      <c r="N15" s="7"/>
    </row>
    <row r="16" spans="1:18" ht="15.75" hidden="1" customHeight="1">
      <c r="A16" s="493"/>
      <c r="B16" s="7"/>
      <c r="C16" s="7"/>
      <c r="D16" s="7"/>
      <c r="E16" s="121"/>
      <c r="F16" s="8"/>
      <c r="G16" s="59"/>
      <c r="H16" s="8"/>
      <c r="I16" s="128"/>
      <c r="J16" s="8"/>
      <c r="N16" s="7"/>
    </row>
    <row r="17" spans="1:14" ht="15.75" hidden="1" customHeight="1">
      <c r="A17" s="493"/>
      <c r="B17" s="7"/>
      <c r="C17" s="7"/>
      <c r="D17" s="7"/>
      <c r="E17" s="121"/>
      <c r="F17" s="8"/>
      <c r="G17" s="59"/>
      <c r="H17" s="8"/>
      <c r="I17" s="128"/>
      <c r="J17" s="8"/>
      <c r="N17" s="7"/>
    </row>
    <row r="18" spans="1:14" ht="15.75" hidden="1" customHeight="1">
      <c r="A18" s="493"/>
      <c r="B18" s="7"/>
      <c r="C18" s="7"/>
      <c r="D18" s="7"/>
      <c r="E18" s="121"/>
      <c r="F18" s="8"/>
      <c r="G18" s="59"/>
      <c r="H18" s="8"/>
      <c r="I18" s="128"/>
      <c r="J18" s="8"/>
      <c r="N18" s="7"/>
    </row>
    <row r="19" spans="1:14" ht="20" customHeight="1">
      <c r="A19" s="493" t="s">
        <v>140</v>
      </c>
      <c r="B19" s="183" t="s">
        <v>143</v>
      </c>
      <c r="C19" s="257"/>
      <c r="D19" s="257" t="s">
        <v>142</v>
      </c>
      <c r="E19" s="253"/>
      <c r="F19" s="253">
        <f>_xlfn.XLOOKUP($B$19,$C$20:$C$25,E20:E25,0)</f>
        <v>0</v>
      </c>
      <c r="G19" s="253"/>
      <c r="H19" s="253">
        <f>_xlfn.XLOOKUP($B$19,$C$20:$C$25,G20:G25,0)</f>
        <v>0</v>
      </c>
      <c r="I19" s="253"/>
      <c r="J19" s="253">
        <f>_xlfn.XLOOKUP($B$19,$C$20:$C$25,I20:I25,0)</f>
        <v>0</v>
      </c>
      <c r="K19" s="254" t="str">
        <f>_xlfn.XLOOKUP($B$19,$C$20:$C$25,L20:L25,"Select One")</f>
        <v xml:space="preserve">Includes a universal AC adapter that provides the ability to recharge the NICAD batteries even while powering the analyzer from the adapter. </v>
      </c>
      <c r="L19" s="255"/>
      <c r="M19" s="256"/>
      <c r="N19" s="257"/>
    </row>
    <row r="20" spans="1:14" ht="20" customHeight="1">
      <c r="A20" s="493"/>
      <c r="B20" s="7"/>
      <c r="C20" s="7" t="s">
        <v>143</v>
      </c>
      <c r="D20" s="7" t="s">
        <v>402</v>
      </c>
      <c r="E20" s="121">
        <v>0</v>
      </c>
      <c r="F20" s="8"/>
      <c r="G20" s="59"/>
      <c r="H20" s="8"/>
      <c r="I20" s="128"/>
      <c r="J20" s="8"/>
      <c r="L20" s="106" t="s">
        <v>403</v>
      </c>
      <c r="N20" s="7" t="s">
        <v>76</v>
      </c>
    </row>
    <row r="21" spans="1:14" ht="20" hidden="1" customHeight="1">
      <c r="A21" s="493"/>
      <c r="B21" s="7"/>
      <c r="C21" s="7"/>
      <c r="D21" s="7"/>
      <c r="E21" s="121"/>
      <c r="F21" s="8"/>
      <c r="G21" s="59"/>
      <c r="H21" s="8"/>
      <c r="I21" s="128"/>
      <c r="J21" s="8"/>
      <c r="N21" s="7"/>
    </row>
    <row r="22" spans="1:14" ht="20" hidden="1" customHeight="1">
      <c r="A22" s="493"/>
      <c r="B22" s="7"/>
      <c r="C22" s="7"/>
      <c r="D22" s="7"/>
      <c r="E22" s="121"/>
      <c r="F22" s="8"/>
      <c r="G22" s="59"/>
      <c r="H22" s="8"/>
      <c r="I22" s="128"/>
      <c r="J22" s="8"/>
      <c r="N22" s="7"/>
    </row>
    <row r="23" spans="1:14" ht="20" hidden="1" customHeight="1">
      <c r="A23" s="493"/>
      <c r="B23" s="7"/>
      <c r="C23" s="7"/>
      <c r="D23" s="7"/>
      <c r="E23" s="121"/>
      <c r="F23" s="8"/>
      <c r="G23" s="59"/>
      <c r="H23" s="8"/>
      <c r="I23" s="128"/>
      <c r="J23" s="8"/>
      <c r="N23" s="7"/>
    </row>
    <row r="24" spans="1:14" ht="20" hidden="1" customHeight="1">
      <c r="A24" s="493"/>
      <c r="B24" s="7"/>
      <c r="C24" s="7"/>
      <c r="D24" s="7"/>
      <c r="E24" s="121"/>
      <c r="F24" s="8"/>
      <c r="G24" s="59"/>
      <c r="H24" s="8"/>
      <c r="I24" s="128"/>
      <c r="J24" s="8"/>
      <c r="N24" s="7"/>
    </row>
    <row r="25" spans="1:14" ht="20" hidden="1" customHeight="1">
      <c r="A25" s="493"/>
      <c r="B25" s="7"/>
      <c r="C25" s="7"/>
      <c r="D25" s="7"/>
      <c r="E25" s="121"/>
      <c r="F25" s="8"/>
      <c r="G25" s="59"/>
      <c r="H25" s="8"/>
      <c r="I25" s="128"/>
      <c r="J25" s="8"/>
      <c r="N25" s="7"/>
    </row>
    <row r="26" spans="1:14" ht="30" customHeight="1">
      <c r="A26" s="493" t="s">
        <v>145</v>
      </c>
      <c r="B26" s="183" t="s">
        <v>310</v>
      </c>
      <c r="C26" s="257"/>
      <c r="D26" s="257" t="s">
        <v>146</v>
      </c>
      <c r="E26" s="253"/>
      <c r="F26" s="253">
        <f>_xlfn.XLOOKUP($B$26,$C$27:$C$34,E27:E34,0)</f>
        <v>0</v>
      </c>
      <c r="G26" s="253"/>
      <c r="H26" s="253">
        <f>_xlfn.XLOOKUP($B$26,$C$27:$C$34,G27:G34,0)</f>
        <v>0</v>
      </c>
      <c r="I26" s="253"/>
      <c r="J26" s="253">
        <f>_xlfn.XLOOKUP($B$26,$C$27:$C$34,I27:I34,0)</f>
        <v>0</v>
      </c>
      <c r="K26" s="254" t="str">
        <f>_xlfn.XLOOKUP($B$26,$C$27:$C$34,L27:L34,"Select One")</f>
        <v xml:space="preserve">Features a general purpose durable polycarbonate portable enclosure with sampling and electrical connections mounted on the rear and sides. </v>
      </c>
      <c r="L26" s="255"/>
      <c r="M26" s="256"/>
      <c r="N26" s="257"/>
    </row>
    <row r="27" spans="1:14" ht="33" customHeight="1">
      <c r="A27" s="493"/>
      <c r="B27" s="7"/>
      <c r="C27" s="7" t="s">
        <v>310</v>
      </c>
      <c r="D27" s="9" t="s">
        <v>404</v>
      </c>
      <c r="E27" s="121">
        <f>_xlfn.XLOOKUP($C27,'Configurator Options'!$B$2:$B$15,'Configurator Options'!$C$2:$C$15,0)</f>
        <v>0</v>
      </c>
      <c r="F27" s="8"/>
      <c r="G27" s="59">
        <f>_xlfn.XLOOKUP($C27,'Configurator Options'!$B$2:$B$15,'Configurator Options'!$D$2:$D$15,0)</f>
        <v>0</v>
      </c>
      <c r="H27" s="8"/>
      <c r="I27" s="128">
        <f>_xlfn.XLOOKUP($C27,'Configurator Options'!$B$2:$B$15,'Configurator Options'!$E$2:$E$15,0)</f>
        <v>0</v>
      </c>
      <c r="J27" s="8"/>
      <c r="L27" s="49" t="s">
        <v>405</v>
      </c>
      <c r="N27" s="7" t="s">
        <v>76</v>
      </c>
    </row>
    <row r="28" spans="1:14" ht="20" hidden="1" customHeight="1">
      <c r="A28" s="493"/>
      <c r="B28" s="7"/>
      <c r="C28" s="7"/>
      <c r="D28" s="7"/>
      <c r="E28" s="121">
        <f>_xlfn.XLOOKUP($C28,'Configurator Options'!$B$2:$B$15,'Configurator Options'!$C$2:$C$15,0)</f>
        <v>0</v>
      </c>
      <c r="F28" s="8"/>
      <c r="G28" s="59">
        <f>_xlfn.XLOOKUP($C28,'Configurator Options'!$B$2:$B$15,'Configurator Options'!$D$2:$D$15,0)</f>
        <v>0</v>
      </c>
      <c r="H28" s="8"/>
      <c r="I28" s="128">
        <f>_xlfn.XLOOKUP($C28,'Configurator Options'!$B$2:$B$15,'Configurator Options'!$E$2:$E$15,0)</f>
        <v>0</v>
      </c>
      <c r="J28" s="8"/>
      <c r="N28" s="7"/>
    </row>
    <row r="29" spans="1:14" ht="20" hidden="1" customHeight="1">
      <c r="A29" s="493"/>
      <c r="B29" s="7"/>
      <c r="C29" s="7"/>
      <c r="D29" s="7"/>
      <c r="E29" s="121">
        <f>_xlfn.XLOOKUP($C29,'Configurator Options'!$B$2:$B$15,'Configurator Options'!$C$2:$C$15,0)</f>
        <v>0</v>
      </c>
      <c r="F29" s="8"/>
      <c r="G29" s="59">
        <f>_xlfn.XLOOKUP($C29,'Configurator Options'!$B$2:$B$15,'Configurator Options'!$D$2:$D$15,0)</f>
        <v>0</v>
      </c>
      <c r="H29" s="8"/>
      <c r="I29" s="128">
        <f>_xlfn.XLOOKUP($C29,'Configurator Options'!$B$2:$B$15,'Configurator Options'!$E$2:$E$15,0)</f>
        <v>0</v>
      </c>
      <c r="J29" s="8"/>
      <c r="N29" s="7"/>
    </row>
    <row r="30" spans="1:14" ht="20" hidden="1" customHeight="1">
      <c r="A30" s="493"/>
      <c r="B30" s="7"/>
      <c r="C30" s="7"/>
      <c r="D30" s="7"/>
      <c r="E30" s="121">
        <f>_xlfn.XLOOKUP($C30,'Configurator Options'!$B$2:$B$15,'Configurator Options'!$C$2:$C$15,0)</f>
        <v>0</v>
      </c>
      <c r="F30" s="8"/>
      <c r="G30" s="59">
        <f>_xlfn.XLOOKUP($C30,'Configurator Options'!$B$2:$B$15,'Configurator Options'!$D$2:$D$15,0)</f>
        <v>0</v>
      </c>
      <c r="H30" s="8"/>
      <c r="I30" s="128">
        <f>_xlfn.XLOOKUP($C30,'Configurator Options'!$B$2:$B$15,'Configurator Options'!$E$2:$E$15,0)</f>
        <v>0</v>
      </c>
      <c r="J30" s="8"/>
      <c r="N30" s="7"/>
    </row>
    <row r="31" spans="1:14" ht="20" hidden="1" customHeight="1">
      <c r="A31" s="493"/>
      <c r="B31" s="7"/>
      <c r="C31" s="7"/>
      <c r="D31" s="7"/>
      <c r="E31" s="121">
        <f>_xlfn.XLOOKUP($C31,'Configurator Options'!$B$2:$B$15,'Configurator Options'!$C$2:$C$15,0)</f>
        <v>0</v>
      </c>
      <c r="F31" s="8"/>
      <c r="G31" s="59">
        <f>_xlfn.XLOOKUP($C31,'Configurator Options'!$B$2:$B$15,'Configurator Options'!$D$2:$D$15,0)</f>
        <v>0</v>
      </c>
      <c r="H31" s="8"/>
      <c r="I31" s="128">
        <f>_xlfn.XLOOKUP($C31,'Configurator Options'!$B$2:$B$15,'Configurator Options'!$E$2:$E$15,0)</f>
        <v>0</v>
      </c>
      <c r="J31" s="8"/>
      <c r="N31" s="7"/>
    </row>
    <row r="32" spans="1:14" ht="20" hidden="1" customHeight="1">
      <c r="A32" s="493"/>
      <c r="B32" s="7"/>
      <c r="C32" s="7"/>
      <c r="D32" s="7"/>
      <c r="E32" s="121">
        <f>_xlfn.XLOOKUP($C32,'Configurator Options'!$B$2:$B$15,'Configurator Options'!$C$2:$C$15,0)</f>
        <v>0</v>
      </c>
      <c r="F32" s="8"/>
      <c r="G32" s="59">
        <f>_xlfn.XLOOKUP($C32,'Configurator Options'!$B$2:$B$15,'Configurator Options'!$D$2:$D$15,0)</f>
        <v>0</v>
      </c>
      <c r="H32" s="8"/>
      <c r="I32" s="128">
        <f>_xlfn.XLOOKUP($C32,'Configurator Options'!$B$2:$B$15,'Configurator Options'!$E$2:$E$15,0)</f>
        <v>0</v>
      </c>
      <c r="J32" s="8"/>
      <c r="N32" s="7"/>
    </row>
    <row r="33" spans="1:14" ht="20" hidden="1" customHeight="1">
      <c r="A33" s="493"/>
      <c r="B33" s="7"/>
      <c r="C33" s="7"/>
      <c r="D33" s="7"/>
      <c r="E33" s="121">
        <f>_xlfn.XLOOKUP($C33,'Configurator Options'!$B$2:$B$15,'Configurator Options'!$C$2:$C$15,0)</f>
        <v>0</v>
      </c>
      <c r="F33" s="8"/>
      <c r="G33" s="59">
        <f>_xlfn.XLOOKUP($C33,'Configurator Options'!$B$2:$B$15,'Configurator Options'!$D$2:$D$15,0)</f>
        <v>0</v>
      </c>
      <c r="H33" s="8"/>
      <c r="I33" s="128">
        <f>_xlfn.XLOOKUP($C33,'Configurator Options'!$B$2:$B$15,'Configurator Options'!$E$2:$E$15,0)</f>
        <v>0</v>
      </c>
      <c r="J33" s="8"/>
      <c r="N33" s="7"/>
    </row>
    <row r="34" spans="1:14" ht="20" hidden="1" customHeight="1">
      <c r="A34" s="493"/>
      <c r="B34" s="7"/>
      <c r="C34" s="7"/>
      <c r="D34" s="7"/>
      <c r="E34" s="121">
        <f>_xlfn.XLOOKUP($C34,'Configurator Options'!$B$2:$B$15,'Configurator Options'!$C$2:$C$15,0)</f>
        <v>0</v>
      </c>
      <c r="F34" s="8"/>
      <c r="G34" s="59">
        <f>_xlfn.XLOOKUP($C34,'Configurator Options'!$B$2:$B$15,'Configurator Options'!$D$2:$D$15,0)</f>
        <v>0</v>
      </c>
      <c r="H34" s="8"/>
      <c r="I34" s="128">
        <f>_xlfn.XLOOKUP($C34,'Configurator Options'!$B$2:$B$15,'Configurator Options'!$E$2:$E$15,0)</f>
        <v>0</v>
      </c>
      <c r="J34" s="8"/>
      <c r="N34" s="7"/>
    </row>
    <row r="35" spans="1:14" ht="33" customHeight="1">
      <c r="A35" s="495" t="s">
        <v>167</v>
      </c>
      <c r="B35" s="182" t="s">
        <v>168</v>
      </c>
      <c r="C35" s="257"/>
      <c r="D35" s="248" t="s">
        <v>169</v>
      </c>
      <c r="E35" s="253"/>
      <c r="F35" s="253">
        <f>_xlfn.XLOOKUP($B$35,$C$36:$C$41,E36:E41,0)</f>
        <v>0</v>
      </c>
      <c r="G35" s="253"/>
      <c r="H35" s="253">
        <f>_xlfn.XLOOKUP($B$35,$C$36:$C$41,G36:G41,0)</f>
        <v>0</v>
      </c>
      <c r="I35" s="253"/>
      <c r="J35" s="253">
        <f>_xlfn.XLOOKUP($B$35,$C$36:$C$41,I36:I41,0)</f>
        <v>0</v>
      </c>
      <c r="K35" s="254" t="str">
        <f>_xlfn.XLOOKUP($B$35,$C$36:$C$41,L36:L41,"Select One")</f>
        <v>Includes 1/4 inch stainless steel compression gas connection on the inlet</v>
      </c>
      <c r="L35" s="255"/>
      <c r="M35" s="256"/>
      <c r="N35" s="257"/>
    </row>
    <row r="36" spans="1:14" ht="39" customHeight="1">
      <c r="A36" s="495"/>
      <c r="B36" s="7"/>
      <c r="C36" s="7" t="s">
        <v>168</v>
      </c>
      <c r="D36" s="9" t="s">
        <v>1069</v>
      </c>
      <c r="E36" s="121">
        <v>0</v>
      </c>
      <c r="F36" s="8"/>
      <c r="G36" s="59"/>
      <c r="H36" s="8"/>
      <c r="I36" s="128"/>
      <c r="J36" s="8"/>
      <c r="L36" s="53" t="s">
        <v>170</v>
      </c>
      <c r="N36" s="7" t="s">
        <v>76</v>
      </c>
    </row>
    <row r="37" spans="1:14" ht="30" hidden="1" customHeight="1">
      <c r="A37" s="495"/>
      <c r="B37" s="7"/>
      <c r="C37" s="217">
        <v>1</v>
      </c>
      <c r="D37" s="220" t="s">
        <v>172</v>
      </c>
      <c r="E37" s="218">
        <v>0</v>
      </c>
      <c r="F37" s="219"/>
      <c r="G37" s="219"/>
      <c r="H37" s="8"/>
      <c r="I37" s="128"/>
      <c r="J37" s="8"/>
      <c r="L37" s="53" t="s">
        <v>173</v>
      </c>
      <c r="N37" s="7" t="s">
        <v>76</v>
      </c>
    </row>
    <row r="38" spans="1:14" ht="30" hidden="1" customHeight="1">
      <c r="A38" s="495"/>
      <c r="B38" s="7"/>
      <c r="C38" s="217">
        <v>2</v>
      </c>
      <c r="D38" s="220" t="s">
        <v>175</v>
      </c>
      <c r="E38" s="218">
        <v>0</v>
      </c>
      <c r="F38" s="219"/>
      <c r="G38" s="219"/>
      <c r="H38" s="8"/>
      <c r="I38" s="128"/>
      <c r="J38" s="8"/>
      <c r="L38" s="53" t="s">
        <v>176</v>
      </c>
      <c r="N38" s="7" t="s">
        <v>76</v>
      </c>
    </row>
    <row r="39" spans="1:14" ht="30" hidden="1" customHeight="1">
      <c r="A39" s="495"/>
      <c r="B39" s="7"/>
      <c r="C39" s="7"/>
      <c r="D39" s="9"/>
      <c r="E39" s="121"/>
      <c r="F39" s="8"/>
      <c r="G39" s="59"/>
      <c r="H39" s="8"/>
      <c r="I39" s="128"/>
      <c r="J39" s="8"/>
      <c r="L39" s="53"/>
      <c r="N39" s="7"/>
    </row>
    <row r="40" spans="1:14" ht="30" hidden="1" customHeight="1">
      <c r="A40" s="495"/>
      <c r="B40" s="7"/>
      <c r="C40" s="7"/>
      <c r="D40" s="9"/>
      <c r="E40" s="121"/>
      <c r="F40" s="8"/>
      <c r="G40" s="59"/>
      <c r="H40" s="8"/>
      <c r="I40" s="128"/>
      <c r="J40" s="8"/>
      <c r="L40" s="53"/>
      <c r="N40" s="7"/>
    </row>
    <row r="41" spans="1:14" ht="20" hidden="1" customHeight="1">
      <c r="A41" s="495"/>
      <c r="B41" s="7"/>
      <c r="C41" s="7"/>
      <c r="D41" s="7"/>
      <c r="E41" s="121"/>
      <c r="F41" s="8"/>
      <c r="G41" s="59"/>
      <c r="H41" s="8"/>
      <c r="I41" s="128"/>
      <c r="J41" s="8"/>
      <c r="N41" s="7"/>
    </row>
    <row r="42" spans="1:14" ht="34.5" customHeight="1">
      <c r="A42" s="493" t="s">
        <v>177</v>
      </c>
      <c r="B42" s="183" t="s">
        <v>141</v>
      </c>
      <c r="C42" s="257"/>
      <c r="D42" s="248" t="s">
        <v>1021</v>
      </c>
      <c r="E42" s="253"/>
      <c r="F42" s="253">
        <f>_xlfn.XLOOKUP($B$42,$C$43:$C$48,E43:E48,0)</f>
        <v>0</v>
      </c>
      <c r="G42" s="253"/>
      <c r="H42" s="253">
        <f>_xlfn.XLOOKUP($B$42,$C$43:$C$48,G43:G48,0)</f>
        <v>0</v>
      </c>
      <c r="I42" s="253"/>
      <c r="J42" s="253">
        <f>_xlfn.XLOOKUP($B$42,$C$43:$C$48,I43:I48,0)</f>
        <v>0</v>
      </c>
      <c r="K42" s="254" t="str">
        <f>_xlfn.XLOOKUP($B$42,$C$43:$C$48,L43:L48,"Select One")</f>
        <v>Select One</v>
      </c>
      <c r="L42" s="255"/>
      <c r="M42" s="256"/>
      <c r="N42" s="257"/>
    </row>
    <row r="43" spans="1:14" ht="23" customHeight="1">
      <c r="A43" s="493"/>
      <c r="B43" s="7"/>
      <c r="C43" s="7" t="s">
        <v>168</v>
      </c>
      <c r="D43" s="7" t="s">
        <v>179</v>
      </c>
      <c r="E43" s="121">
        <f>_xlfn.XLOOKUP($C43,'Configurator Options'!$B$16:$B$25,'Configurator Options'!$C$16:$C$25,0)</f>
        <v>0</v>
      </c>
      <c r="F43" s="8"/>
      <c r="G43" s="59">
        <f>_xlfn.XLOOKUP($C43,'Configurator Options'!$B$16:$B$25,'Configurator Options'!$D$16:$D$25,0)</f>
        <v>0</v>
      </c>
      <c r="H43" s="8"/>
      <c r="I43" s="128">
        <f>_xlfn.XLOOKUP($C43,'Configurator Options'!$B$16:$B$25,'Configurator Options'!$E$16:$E$25,0)</f>
        <v>0</v>
      </c>
      <c r="J43" s="8"/>
      <c r="L43" s="108" t="s">
        <v>180</v>
      </c>
      <c r="N43" s="7" t="s">
        <v>76</v>
      </c>
    </row>
    <row r="44" spans="1:14" ht="27.75" customHeight="1">
      <c r="A44" s="493"/>
      <c r="B44" s="7"/>
      <c r="C44" s="7" t="s">
        <v>124</v>
      </c>
      <c r="D44" s="9" t="s">
        <v>1045</v>
      </c>
      <c r="E44" s="121">
        <f>_xlfn.XLOOKUP($C44,'Configurator Options'!$B$16:$B$25,'Configurator Options'!$C$16:$C$25,0)</f>
        <v>571.30999999999995</v>
      </c>
      <c r="F44" s="8"/>
      <c r="G44" s="59">
        <f>_xlfn.XLOOKUP($C44,'Configurator Options'!$B$16:$B$25,'Configurator Options'!$D$16:$D$25,0)</f>
        <v>525</v>
      </c>
      <c r="H44" s="8"/>
      <c r="I44" s="128">
        <f>_xlfn.XLOOKUP($C44,'Configurator Options'!$B$16:$B$25,'Configurator Options'!$E$16:$E$25,0)</f>
        <v>571.30999999999995</v>
      </c>
      <c r="J44" s="8"/>
      <c r="L44" s="49" t="s">
        <v>182</v>
      </c>
      <c r="N44" s="7" t="s">
        <v>76</v>
      </c>
    </row>
    <row r="45" spans="1:14" ht="27.75" customHeight="1">
      <c r="A45" s="493"/>
      <c r="B45" s="7"/>
      <c r="C45" s="7" t="s">
        <v>134</v>
      </c>
      <c r="D45" s="9" t="s">
        <v>1046</v>
      </c>
      <c r="E45" s="121">
        <f>_xlfn.XLOOKUP($C45,'Configurator Options'!$B$16:$B$25,'Configurator Options'!$C$16:$C$25,0)</f>
        <v>495.22</v>
      </c>
      <c r="F45" s="8"/>
      <c r="G45" s="59">
        <f>_xlfn.XLOOKUP($C45,'Configurator Options'!$B$16:$B$25,'Configurator Options'!$D$16:$D$25,0)</f>
        <v>450</v>
      </c>
      <c r="H45" s="8"/>
      <c r="I45" s="128">
        <f>_xlfn.XLOOKUP($C45,'Configurator Options'!$B$16:$B$25,'Configurator Options'!$E$16:$E$25,0)</f>
        <v>495.22</v>
      </c>
      <c r="J45" s="8"/>
      <c r="L45" s="49" t="s">
        <v>184</v>
      </c>
      <c r="N45" s="7" t="s">
        <v>76</v>
      </c>
    </row>
    <row r="46" spans="1:14" ht="27.75" hidden="1" customHeight="1">
      <c r="A46" s="493"/>
      <c r="B46" s="7"/>
      <c r="C46" s="217" t="s">
        <v>131</v>
      </c>
      <c r="D46" s="220" t="s">
        <v>185</v>
      </c>
      <c r="E46" s="218">
        <f>_xlfn.XLOOKUP($C46,'Configurator Options'!$B$16:$B$25,'Configurator Options'!$C$16:$C$25,0)</f>
        <v>950.52</v>
      </c>
      <c r="F46" s="219"/>
      <c r="G46" s="219">
        <f>_xlfn.XLOOKUP($C46,'Configurator Options'!$B$16:$B$25,'Configurator Options'!$D$16:$D$25,0)</f>
        <v>950</v>
      </c>
      <c r="H46" s="8"/>
      <c r="I46" s="128">
        <f>_xlfn.XLOOKUP($C46,'Configurator Options'!$B$16:$B$25,'Configurator Options'!$E$16:$E$25,0)</f>
        <v>950.52</v>
      </c>
      <c r="J46" s="8"/>
      <c r="L46" s="49" t="s">
        <v>186</v>
      </c>
      <c r="M46" s="82" t="str">
        <f>IF(B42="B",N46,"")</f>
        <v/>
      </c>
      <c r="N46" s="7">
        <v>6</v>
      </c>
    </row>
    <row r="47" spans="1:14" ht="27.75" hidden="1" customHeight="1">
      <c r="A47" s="493"/>
      <c r="B47" s="7"/>
      <c r="C47" s="7"/>
      <c r="D47" s="9"/>
      <c r="E47" s="121">
        <f>_xlfn.XLOOKUP($C47,'Configurator Options'!$B$16:$B$25,'Configurator Options'!$C$16:$C$25,0)</f>
        <v>0</v>
      </c>
      <c r="F47" s="8"/>
      <c r="G47" s="59">
        <f>_xlfn.XLOOKUP($C47,'Configurator Options'!$B$16:$B$25,'Configurator Options'!$D$16:$D$25,0)</f>
        <v>0</v>
      </c>
      <c r="H47" s="8"/>
      <c r="I47" s="128">
        <f>_xlfn.XLOOKUP($C47,'Configurator Options'!$B$16:$B$25,'Configurator Options'!$E$16:$E$25,0)</f>
        <v>0</v>
      </c>
      <c r="J47" s="8"/>
      <c r="N47" s="7"/>
    </row>
    <row r="48" spans="1:14" ht="27.75" hidden="1" customHeight="1">
      <c r="A48" s="493"/>
      <c r="B48" s="7"/>
      <c r="C48" s="7"/>
      <c r="D48" s="9"/>
      <c r="E48" s="121">
        <f>_xlfn.XLOOKUP($C48,'Configurator Options'!$B$16:$B$25,'Configurator Options'!$C$16:$C$25,0)</f>
        <v>0</v>
      </c>
      <c r="F48" s="8"/>
      <c r="G48" s="59">
        <f>_xlfn.XLOOKUP($C48,'Configurator Options'!$B$16:$B$25,'Configurator Options'!$D$16:$D$25,0)</f>
        <v>0</v>
      </c>
      <c r="H48" s="8"/>
      <c r="I48" s="128">
        <f>_xlfn.XLOOKUP($C48,'Configurator Options'!$B$16:$B$25,'Configurator Options'!$E$16:$E$25,0)</f>
        <v>0</v>
      </c>
      <c r="J48" s="8"/>
      <c r="N48" s="7"/>
    </row>
    <row r="49" spans="1:22" ht="42" customHeight="1">
      <c r="A49" s="493" t="s">
        <v>1001</v>
      </c>
      <c r="B49" s="183" t="s">
        <v>141</v>
      </c>
      <c r="C49" s="257"/>
      <c r="D49" s="248" t="s">
        <v>1047</v>
      </c>
      <c r="E49" s="253"/>
      <c r="F49" s="253">
        <f>_xlfn.XLOOKUP($B$49,$C$50:$C$59,E50:E59,0)</f>
        <v>0</v>
      </c>
      <c r="G49" s="253"/>
      <c r="H49" s="253">
        <f>_xlfn.XLOOKUP($B$49,$C$50:$C$59,G50:G59,0)</f>
        <v>0</v>
      </c>
      <c r="I49" s="253"/>
      <c r="J49" s="253">
        <f>_xlfn.XLOOKUP($B$49,$C$50:$C$59,I50:I59,0)</f>
        <v>0</v>
      </c>
      <c r="K49" s="254" t="str">
        <f>_xlfn.XLOOKUP($B$49,$C$50:$C$59,L50:L59,"Select One")</f>
        <v>Select One</v>
      </c>
      <c r="L49" s="255"/>
      <c r="M49" s="256"/>
      <c r="N49" s="257"/>
    </row>
    <row r="50" spans="1:22" ht="29.25" hidden="1" customHeight="1">
      <c r="A50" s="493"/>
      <c r="B50" s="7"/>
      <c r="C50" s="217" t="s">
        <v>168</v>
      </c>
      <c r="D50" s="217" t="s">
        <v>179</v>
      </c>
      <c r="E50" s="218">
        <f>_xlfn.XLOOKUP($C50,'Configurator Options'!$B$26:$B$35,'Configurator Options'!$C$26:$C$35,0)</f>
        <v>0</v>
      </c>
      <c r="F50" s="219"/>
      <c r="G50" s="219">
        <f>_xlfn.XLOOKUP($C50,'Configurator Options'!$B$26:$B$35,'Configurator Options'!$D$26:$D$35,0)</f>
        <v>0</v>
      </c>
      <c r="H50" s="8"/>
      <c r="I50" s="128">
        <f>_xlfn.XLOOKUP($C50,'Configurator Options'!$B$26:$B$35,'Configurator Options'!$E$26:$E$35,0)</f>
        <v>0</v>
      </c>
      <c r="J50" s="8"/>
      <c r="L50" s="109" t="s">
        <v>180</v>
      </c>
      <c r="N50" s="7" t="s">
        <v>76</v>
      </c>
    </row>
    <row r="51" spans="1:22" ht="29.25" hidden="1" customHeight="1">
      <c r="A51" s="493"/>
      <c r="B51" s="7"/>
      <c r="C51" s="217" t="s">
        <v>189</v>
      </c>
      <c r="D51" s="220" t="s">
        <v>190</v>
      </c>
      <c r="E51" s="218">
        <f>_xlfn.XLOOKUP($C51,'Configurator Options'!$B$26:$B$35,'Configurator Options'!$C$26:$C$35,0)</f>
        <v>752.18</v>
      </c>
      <c r="F51" s="219"/>
      <c r="G51" s="219">
        <f>_xlfn.XLOOKUP($C51,'Configurator Options'!$B$26:$B$35,'Configurator Options'!$D$26:$D$35,0)</f>
        <v>752</v>
      </c>
      <c r="H51" s="8"/>
      <c r="I51" s="128">
        <f>_xlfn.XLOOKUP($C51,'Configurator Options'!$B$26:$B$35,'Configurator Options'!$E$26:$E$35,0)</f>
        <v>0</v>
      </c>
      <c r="J51" s="8"/>
      <c r="L51" s="49" t="s">
        <v>191</v>
      </c>
      <c r="N51" s="7" t="s">
        <v>76</v>
      </c>
    </row>
    <row r="52" spans="1:22" ht="29.25" hidden="1" customHeight="1">
      <c r="A52" s="493"/>
      <c r="B52" s="7"/>
      <c r="C52" s="217" t="s">
        <v>192</v>
      </c>
      <c r="D52" s="220" t="s">
        <v>193</v>
      </c>
      <c r="E52" s="218">
        <f>_xlfn.XLOOKUP($C52,'Configurator Options'!$B$26:$B$35,'Configurator Options'!$C$26:$C$35,0)</f>
        <v>1092.72</v>
      </c>
      <c r="F52" s="219"/>
      <c r="G52" s="219">
        <f>_xlfn.XLOOKUP($C52,'Configurator Options'!$B$26:$B$35,'Configurator Options'!$D$26:$D$35,0)</f>
        <v>1093</v>
      </c>
      <c r="H52" s="8"/>
      <c r="I52" s="128">
        <f>_xlfn.XLOOKUP($C52,'Configurator Options'!$B$26:$B$35,'Configurator Options'!$E$26:$E$35,0)</f>
        <v>0</v>
      </c>
      <c r="J52" s="8"/>
      <c r="L52" s="49" t="s">
        <v>194</v>
      </c>
      <c r="N52" s="7" t="s">
        <v>76</v>
      </c>
    </row>
    <row r="53" spans="1:22" ht="29.25" hidden="1" customHeight="1">
      <c r="A53" s="493"/>
      <c r="B53" s="7"/>
      <c r="C53" s="217" t="s">
        <v>124</v>
      </c>
      <c r="D53" s="220" t="s">
        <v>195</v>
      </c>
      <c r="E53" s="218">
        <f>_xlfn.XLOOKUP($C53,'Configurator Options'!$B$26:$B$35,'Configurator Options'!$C$26:$C$35,0)</f>
        <v>1496.88</v>
      </c>
      <c r="F53" s="219"/>
      <c r="G53" s="219">
        <f>_xlfn.XLOOKUP($C53,'Configurator Options'!$B$26:$B$35,'Configurator Options'!$D$26:$D$35,0)</f>
        <v>1497</v>
      </c>
      <c r="H53" s="8"/>
      <c r="I53" s="128">
        <f>_xlfn.XLOOKUP($C53,'Configurator Options'!$B$26:$B$35,'Configurator Options'!$E$26:$E$35,0)</f>
        <v>0</v>
      </c>
      <c r="J53" s="8"/>
      <c r="L53" s="49" t="s">
        <v>196</v>
      </c>
      <c r="N53" s="7" t="s">
        <v>76</v>
      </c>
    </row>
    <row r="54" spans="1:22" ht="29.25" hidden="1" customHeight="1">
      <c r="A54" s="493"/>
      <c r="B54" s="7"/>
      <c r="C54" s="217" t="s">
        <v>197</v>
      </c>
      <c r="D54" s="217" t="s">
        <v>198</v>
      </c>
      <c r="E54" s="218">
        <f>_xlfn.XLOOKUP($C54,'Configurator Options'!$B$26:$B$35,'Configurator Options'!$C$26:$C$35,0)</f>
        <v>301.87</v>
      </c>
      <c r="F54" s="219"/>
      <c r="G54" s="219">
        <f>_xlfn.XLOOKUP($C54,'Configurator Options'!$B$26:$B$35,'Configurator Options'!$D$26:$D$35,0)</f>
        <v>302</v>
      </c>
      <c r="H54" s="8"/>
      <c r="I54" s="128">
        <f>_xlfn.XLOOKUP($C54,'Configurator Options'!$B$26:$B$35,'Configurator Options'!$E$26:$E$35,0)</f>
        <v>0</v>
      </c>
      <c r="J54" s="8"/>
      <c r="L54" s="49" t="s">
        <v>199</v>
      </c>
      <c r="N54" s="7" t="s">
        <v>76</v>
      </c>
    </row>
    <row r="55" spans="1:22" ht="82" customHeight="1">
      <c r="A55" s="493"/>
      <c r="B55" s="7"/>
      <c r="C55" s="163" t="s">
        <v>993</v>
      </c>
      <c r="D55" s="9" t="s">
        <v>1355</v>
      </c>
      <c r="E55" s="121"/>
      <c r="F55" s="8"/>
      <c r="G55" s="59"/>
      <c r="H55" s="8"/>
      <c r="I55" s="128"/>
      <c r="J55" s="8"/>
      <c r="L55" s="49" t="s">
        <v>1009</v>
      </c>
      <c r="N55" s="7" t="s">
        <v>76</v>
      </c>
      <c r="P55" s="147"/>
    </row>
    <row r="56" spans="1:22" ht="29.25" hidden="1" customHeight="1">
      <c r="A56" s="493"/>
      <c r="B56" s="7"/>
      <c r="C56" s="216" t="s">
        <v>994</v>
      </c>
      <c r="D56" s="220" t="s">
        <v>1067</v>
      </c>
      <c r="E56" s="218">
        <f>_xlfn.XLOOKUP($C56,'Configurator Options'!$B$2:$B$144,'Configurator Options'!$C$2:$C$144,0)</f>
        <v>263.2</v>
      </c>
      <c r="F56" s="219"/>
      <c r="G56" s="219">
        <f>_xlfn.XLOOKUP($C56,'Configurator Options'!$B$2:$B$144,'Configurator Options'!$D$2:$D$144,0)</f>
        <v>263</v>
      </c>
      <c r="H56" s="8"/>
      <c r="I56" s="128"/>
      <c r="J56" s="8"/>
      <c r="L56" s="49" t="s">
        <v>1035</v>
      </c>
      <c r="N56" s="7" t="s">
        <v>76</v>
      </c>
      <c r="P56" s="347" t="s">
        <v>1094</v>
      </c>
      <c r="Q56" s="349"/>
      <c r="R56" s="345"/>
      <c r="S56" s="345"/>
      <c r="T56" s="345"/>
      <c r="U56" s="501" t="s">
        <v>1096</v>
      </c>
      <c r="V56" s="501"/>
    </row>
    <row r="57" spans="1:22" ht="29.25" hidden="1" customHeight="1">
      <c r="A57" s="493"/>
      <c r="B57" s="7"/>
      <c r="C57" s="216" t="s">
        <v>995</v>
      </c>
      <c r="D57" s="220" t="s">
        <v>1068</v>
      </c>
      <c r="E57" s="218">
        <f>_xlfn.XLOOKUP($C57,'Configurator Options'!$B$2:$B$144,'Configurator Options'!$C$2:$C$144,0)</f>
        <v>289.39999999999998</v>
      </c>
      <c r="F57" s="219"/>
      <c r="G57" s="219">
        <f>_xlfn.XLOOKUP($C57,'Configurator Options'!$B$2:$B$144,'Configurator Options'!$D$2:$D$144,0)</f>
        <v>289</v>
      </c>
      <c r="H57" s="8"/>
      <c r="I57" s="128"/>
      <c r="J57" s="8"/>
      <c r="L57" s="49" t="s">
        <v>1038</v>
      </c>
      <c r="N57" s="7" t="s">
        <v>76</v>
      </c>
      <c r="P57" s="347" t="s">
        <v>1094</v>
      </c>
      <c r="Q57" s="349"/>
      <c r="R57" s="345"/>
      <c r="S57" s="345"/>
      <c r="T57" s="345"/>
      <c r="U57" s="501"/>
      <c r="V57" s="501"/>
    </row>
    <row r="58" spans="1:22" ht="55" customHeight="1">
      <c r="A58" s="493"/>
      <c r="B58" s="7"/>
      <c r="C58" s="163" t="s">
        <v>996</v>
      </c>
      <c r="D58" s="9" t="s">
        <v>1356</v>
      </c>
      <c r="E58" s="121">
        <f>_xlfn.XLOOKUP($C58,'Configurator Options'!$B$2:$B$144,'Configurator Options'!$C$2:$C$144,0)</f>
        <v>1015.3799999999999</v>
      </c>
      <c r="F58" s="8"/>
      <c r="G58" s="59">
        <f>_xlfn.XLOOKUP($C58,'Configurator Options'!$B$2:$B$144,'Configurator Options'!$D$2:$D$144,0)</f>
        <v>1015</v>
      </c>
      <c r="H58" s="8"/>
      <c r="I58" s="128"/>
      <c r="J58" s="8"/>
      <c r="L58" s="49" t="s">
        <v>1034</v>
      </c>
      <c r="N58" s="7" t="s">
        <v>76</v>
      </c>
      <c r="P58" s="147"/>
    </row>
    <row r="59" spans="1:22" ht="50" customHeight="1">
      <c r="A59" s="493"/>
      <c r="B59" s="7"/>
      <c r="C59" s="163" t="s">
        <v>1023</v>
      </c>
      <c r="D59" s="9" t="s">
        <v>1357</v>
      </c>
      <c r="E59" s="121">
        <f>_xlfn.XLOOKUP($C59,'Configurator Options'!$B$2:$B$144,'Configurator Options'!$C$2:$C$144,0)</f>
        <v>931.81</v>
      </c>
      <c r="F59" s="8"/>
      <c r="G59" s="59">
        <f>_xlfn.XLOOKUP($C59,'Configurator Options'!$B$2:$B$144,'Configurator Options'!$D$2:$D$144,0)</f>
        <v>889</v>
      </c>
      <c r="H59" s="8"/>
      <c r="I59" s="128">
        <f>_xlfn.XLOOKUP($C59,'Configurator Options'!$B$26:$B$35,'Configurator Options'!$E$26:$E$35,0)</f>
        <v>0</v>
      </c>
      <c r="J59" s="8"/>
      <c r="L59" s="49" t="s">
        <v>1042</v>
      </c>
      <c r="N59" s="7" t="s">
        <v>76</v>
      </c>
      <c r="P59" s="147"/>
    </row>
    <row r="60" spans="1:22" ht="29.25" customHeight="1">
      <c r="A60" s="493"/>
      <c r="B60" s="7"/>
      <c r="C60" s="163"/>
      <c r="D60" s="301" t="s">
        <v>1002</v>
      </c>
      <c r="E60" s="121"/>
      <c r="F60" s="8"/>
      <c r="G60" s="59"/>
      <c r="H60" s="8"/>
      <c r="I60" s="128"/>
      <c r="J60" s="8"/>
      <c r="N60" s="7"/>
    </row>
    <row r="61" spans="1:22" ht="37.5" hidden="1" customHeight="1">
      <c r="A61" s="493" t="s">
        <v>200</v>
      </c>
      <c r="B61" s="183" t="s">
        <v>168</v>
      </c>
      <c r="C61" s="257"/>
      <c r="D61" s="248" t="s">
        <v>984</v>
      </c>
      <c r="E61" s="253"/>
      <c r="F61" s="253">
        <f>_xlfn.XLOOKUP($B$61,$C$62:$C$67,E62:E67,0)</f>
        <v>0</v>
      </c>
      <c r="G61" s="253"/>
      <c r="H61" s="253">
        <f>_xlfn.XLOOKUP($B$61,$C$62:$C$67,G62:G67,0)</f>
        <v>0</v>
      </c>
      <c r="I61" s="253"/>
      <c r="J61" s="253" t="str">
        <f>_xlfn.XLOOKUP($B$61,$C$62:$C$67,I62:I67,0)</f>
        <v>$</v>
      </c>
      <c r="K61" s="254" t="str">
        <f>_xlfn.XLOOKUP($B$61,$C$62:$C$67,L62:L67,"Select One")</f>
        <v xml:space="preserve">, 1/4 inch quick connect fitting on sample outlet. </v>
      </c>
      <c r="L61" s="255"/>
      <c r="M61" s="256"/>
      <c r="N61" s="257"/>
    </row>
    <row r="62" spans="1:22" ht="24.75" hidden="1" customHeight="1">
      <c r="A62" s="493"/>
      <c r="B62" s="7"/>
      <c r="C62" s="7" t="s">
        <v>168</v>
      </c>
      <c r="D62" s="7" t="s">
        <v>179</v>
      </c>
      <c r="E62" s="121">
        <f>_xlfn.XLOOKUP($C62,'Configurator Options'!$B$38:$B$47,'Configurator Options'!$C$38:$C$47,0)</f>
        <v>0</v>
      </c>
      <c r="F62" s="8"/>
      <c r="G62" s="59">
        <f>_xlfn.XLOOKUP($C62,'Configurator Options'!$B$38:$B$47,'Configurator Options'!$D$38:$D$47,0)</f>
        <v>0</v>
      </c>
      <c r="H62" s="8"/>
      <c r="I62" s="128" t="str">
        <f>_xlfn.XLOOKUP($C62,'Configurator Options'!$B$38:$B$47,'Configurator Options'!$E$38:$E$47,0)</f>
        <v>$</v>
      </c>
      <c r="J62" s="8"/>
      <c r="L62" s="49" t="str">
        <f>IF(B68="X",", 1/4 inch quick connect fitting on sample outlet. ","")</f>
        <v xml:space="preserve">, 1/4 inch quick connect fitting on sample outlet. </v>
      </c>
      <c r="N62" s="7" t="s">
        <v>76</v>
      </c>
    </row>
    <row r="63" spans="1:22" ht="24.75" hidden="1" customHeight="1">
      <c r="A63" s="493"/>
      <c r="B63" s="7"/>
      <c r="C63" s="7" t="s">
        <v>192</v>
      </c>
      <c r="D63" s="9" t="s">
        <v>202</v>
      </c>
      <c r="E63" s="121">
        <f>_xlfn.XLOOKUP($C63,'Configurator Options'!$B$38:$B$47,'Configurator Options'!$C$38:$C$47,0)</f>
        <v>263.2</v>
      </c>
      <c r="F63" s="8"/>
      <c r="G63" s="59">
        <f>_xlfn.XLOOKUP($C63,'Configurator Options'!$B$38:$B$47,'Configurator Options'!$D$38:$D$47,0)</f>
        <v>263</v>
      </c>
      <c r="H63" s="8"/>
      <c r="I63" s="128">
        <f>_xlfn.XLOOKUP($C63,'Configurator Options'!$B$38:$B$47,'Configurator Options'!$E$38:$E$47,0)</f>
        <v>0</v>
      </c>
      <c r="J63" s="8"/>
      <c r="L63" s="49" t="s">
        <v>203</v>
      </c>
      <c r="N63" s="7" t="s">
        <v>76</v>
      </c>
    </row>
    <row r="64" spans="1:22" ht="24.75" hidden="1" customHeight="1">
      <c r="A64" s="493"/>
      <c r="B64" s="7"/>
      <c r="C64" s="7" t="s">
        <v>204</v>
      </c>
      <c r="D64" s="9" t="s">
        <v>205</v>
      </c>
      <c r="E64" s="121">
        <f>_xlfn.XLOOKUP($C64,'Configurator Options'!$B$38:$B$47,'Configurator Options'!$C$38:$C$47,0)</f>
        <v>289.39999999999998</v>
      </c>
      <c r="F64" s="8"/>
      <c r="G64" s="59">
        <f>_xlfn.XLOOKUP($C64,'Configurator Options'!$B$38:$B$47,'Configurator Options'!$D$38:$D$47,0)</f>
        <v>289</v>
      </c>
      <c r="H64" s="8"/>
      <c r="I64" s="128">
        <f>_xlfn.XLOOKUP($C64,'Configurator Options'!$B$38:$B$47,'Configurator Options'!$E$38:$E$47,0)</f>
        <v>0</v>
      </c>
      <c r="J64" s="8"/>
      <c r="L64" s="49" t="s">
        <v>206</v>
      </c>
      <c r="N64" s="7" t="s">
        <v>76</v>
      </c>
    </row>
    <row r="65" spans="1:14" ht="24.75" hidden="1" customHeight="1">
      <c r="A65" s="493"/>
      <c r="B65" s="7"/>
      <c r="C65" s="7"/>
      <c r="D65" s="7"/>
      <c r="E65" s="121">
        <f>_xlfn.XLOOKUP($C65,'Configurator Options'!$B$38:$B$47,'Configurator Options'!$C$38:$C$47,0)</f>
        <v>0</v>
      </c>
      <c r="F65" s="8"/>
      <c r="G65" s="59">
        <f>_xlfn.XLOOKUP($C65,'Configurator Options'!$B$38:$B$47,'Configurator Options'!$D$38:$D$47,0)</f>
        <v>0</v>
      </c>
      <c r="H65" s="8"/>
      <c r="I65" s="128">
        <f>_xlfn.XLOOKUP($C65,'Configurator Options'!$B$38:$B$47,'Configurator Options'!$E$38:$E$47,0)</f>
        <v>0</v>
      </c>
      <c r="J65" s="8"/>
      <c r="N65" s="7"/>
    </row>
    <row r="66" spans="1:14" ht="24.75" hidden="1" customHeight="1">
      <c r="A66" s="493"/>
      <c r="B66" s="7"/>
      <c r="C66" s="7"/>
      <c r="D66" s="7"/>
      <c r="E66" s="121">
        <f>_xlfn.XLOOKUP($C66,'Configurator Options'!$B$38:$B$47,'Configurator Options'!$C$38:$C$47,0)</f>
        <v>0</v>
      </c>
      <c r="F66" s="8"/>
      <c r="G66" s="59">
        <f>_xlfn.XLOOKUP($C66,'Configurator Options'!$B$38:$B$47,'Configurator Options'!$D$38:$D$47,0)</f>
        <v>0</v>
      </c>
      <c r="H66" s="8"/>
      <c r="I66" s="128">
        <f>_xlfn.XLOOKUP($C66,'Configurator Options'!$B$38:$B$47,'Configurator Options'!$E$38:$E$47,0)</f>
        <v>0</v>
      </c>
      <c r="J66" s="8"/>
      <c r="N66" s="7"/>
    </row>
    <row r="67" spans="1:14" ht="26.25" hidden="1" customHeight="1">
      <c r="A67" s="493"/>
      <c r="B67" s="7"/>
      <c r="E67" s="121">
        <f>_xlfn.XLOOKUP($C67,'Configurator Options'!$B$38:$B$47,'Configurator Options'!$C$38:$C$47,0)</f>
        <v>0</v>
      </c>
      <c r="F67"/>
      <c r="G67" s="59">
        <f>_xlfn.XLOOKUP($C67,'Configurator Options'!$B$38:$B$47,'Configurator Options'!$D$38:$D$47,0)</f>
        <v>0</v>
      </c>
      <c r="H67"/>
      <c r="I67" s="128">
        <f>_xlfn.XLOOKUP($C67,'Configurator Options'!$B$38:$B$47,'Configurator Options'!$E$38:$E$47,0)</f>
        <v>0</v>
      </c>
      <c r="J67"/>
      <c r="K67"/>
      <c r="L67"/>
      <c r="M67"/>
    </row>
    <row r="68" spans="1:14" ht="37.5" hidden="1" customHeight="1">
      <c r="A68" s="493" t="s">
        <v>207</v>
      </c>
      <c r="B68" s="183" t="s">
        <v>168</v>
      </c>
      <c r="C68" s="257"/>
      <c r="D68" s="248" t="s">
        <v>986</v>
      </c>
      <c r="E68" s="253"/>
      <c r="F68" s="253">
        <f>_xlfn.XLOOKUP($B$68,$C$69:$C$74,E69:E74,0)</f>
        <v>0</v>
      </c>
      <c r="G68" s="253"/>
      <c r="H68" s="253">
        <f>_xlfn.XLOOKUP($B$68,$C$69:$C$74,G69:G74,0)</f>
        <v>0</v>
      </c>
      <c r="I68" s="253"/>
      <c r="J68" s="253">
        <f>_xlfn.XLOOKUP($B$68,$C$69:$C$74,I69:I74,0)</f>
        <v>0</v>
      </c>
      <c r="K68" s="254" t="str">
        <f>_xlfn.XLOOKUP($B$68,$C$69:$C$74,L69:L74,"Select One")</f>
        <v/>
      </c>
      <c r="L68" s="255"/>
      <c r="M68" s="256"/>
      <c r="N68" s="257"/>
    </row>
    <row r="69" spans="1:14" ht="20" hidden="1" customHeight="1">
      <c r="A69" s="493"/>
      <c r="B69" s="7"/>
      <c r="C69" s="7" t="s">
        <v>168</v>
      </c>
      <c r="D69" s="7" t="s">
        <v>179</v>
      </c>
      <c r="E69" s="121">
        <f>_xlfn.XLOOKUP($C69,'Configurator Options'!$B$48:$B$57,'Configurator Options'!$C$48:$C$57,0)</f>
        <v>0</v>
      </c>
      <c r="F69" s="8"/>
      <c r="G69" s="59">
        <f>_xlfn.XLOOKUP($C69,'Configurator Options'!$B$48:$B$57,'Configurator Options'!$D$48:$D$57,0)</f>
        <v>0</v>
      </c>
      <c r="H69" s="8"/>
      <c r="I69" s="128">
        <f>_xlfn.XLOOKUP($C69,'Configurator Options'!$B$48:$B$57,'Configurator Options'!$E$48:$E$57,0)</f>
        <v>0</v>
      </c>
      <c r="J69" s="8"/>
      <c r="L69" s="108" t="s">
        <v>180</v>
      </c>
      <c r="N69" s="7" t="s">
        <v>76</v>
      </c>
    </row>
    <row r="70" spans="1:14" ht="20" hidden="1" customHeight="1">
      <c r="A70" s="493"/>
      <c r="B70" s="7"/>
      <c r="C70" s="7" t="s">
        <v>131</v>
      </c>
      <c r="D70" s="7" t="s">
        <v>406</v>
      </c>
      <c r="E70" s="121">
        <f>_xlfn.XLOOKUP($C70,'Configurator Options'!$B$48:$B$57,'Configurator Options'!$C$48:$C$57,0)</f>
        <v>642.41</v>
      </c>
      <c r="F70" s="8"/>
      <c r="G70" s="59">
        <f>_xlfn.XLOOKUP($C70,'Configurator Options'!$B$48:$B$57,'Configurator Options'!$D$48:$D$57,0)</f>
        <v>600</v>
      </c>
      <c r="H70" s="8"/>
      <c r="I70" s="128">
        <f>_xlfn.XLOOKUP($C70,'Configurator Options'!$B$48:$B$57,'Configurator Options'!$E$48:$E$57,0)</f>
        <v>0</v>
      </c>
      <c r="J70" s="8"/>
      <c r="L70" s="49" t="s">
        <v>407</v>
      </c>
      <c r="N70" s="7" t="s">
        <v>76</v>
      </c>
    </row>
    <row r="71" spans="1:14" ht="23.25" hidden="1" customHeight="1">
      <c r="A71" s="493"/>
      <c r="B71" s="7"/>
      <c r="C71" s="7"/>
      <c r="D71" s="173" t="s">
        <v>210</v>
      </c>
      <c r="E71" s="8">
        <f>_xlfn.XLOOKUP($C71,'Configurator Options'!$B$48:$B$57,'Configurator Options'!$C$48:$C$57,0)</f>
        <v>0</v>
      </c>
      <c r="F71" s="8"/>
      <c r="G71" s="59">
        <f>_xlfn.XLOOKUP($C71,'Configurator Options'!$B$48:$B$57,'Configurator Options'!$D$48:$D$57,0)</f>
        <v>0</v>
      </c>
      <c r="H71" s="8"/>
      <c r="I71" s="128">
        <f>_xlfn.XLOOKUP($C71,'Configurator Options'!$B$48:$B$57,'Configurator Options'!$E$48:$E$57,0)</f>
        <v>0</v>
      </c>
      <c r="J71" s="8"/>
      <c r="N71" s="7"/>
    </row>
    <row r="72" spans="1:14" ht="23.25" hidden="1" customHeight="1">
      <c r="A72" s="493"/>
      <c r="B72" s="7"/>
      <c r="C72" s="7"/>
      <c r="D72" s="173"/>
      <c r="E72" s="8">
        <f>_xlfn.XLOOKUP($C72,'Configurator Options'!$B$48:$B$57,'Configurator Options'!$C$48:$C$57,0)</f>
        <v>0</v>
      </c>
      <c r="F72" s="8"/>
      <c r="G72" s="59">
        <f>_xlfn.XLOOKUP($C72,'Configurator Options'!$B$48:$B$57,'Configurator Options'!$D$48:$D$57,0)</f>
        <v>0</v>
      </c>
      <c r="H72" s="8"/>
      <c r="I72" s="128">
        <f>_xlfn.XLOOKUP($C72,'Configurator Options'!$B$48:$B$57,'Configurator Options'!$E$48:$E$57,0)</f>
        <v>0</v>
      </c>
      <c r="J72" s="8"/>
      <c r="N72" s="7"/>
    </row>
    <row r="73" spans="1:14" ht="20" hidden="1" customHeight="1">
      <c r="A73" s="493"/>
      <c r="B73" s="7"/>
      <c r="C73" s="7"/>
      <c r="D73" s="7"/>
      <c r="E73" s="8">
        <f>_xlfn.XLOOKUP($C73,'Configurator Options'!$B$48:$B$57,'Configurator Options'!$C$48:$C$57,0)</f>
        <v>0</v>
      </c>
      <c r="F73" s="8"/>
      <c r="G73" s="59">
        <f>_xlfn.XLOOKUP($C73,'Configurator Options'!$B$48:$B$57,'Configurator Options'!$D$48:$D$57,0)</f>
        <v>0</v>
      </c>
      <c r="H73" s="8"/>
      <c r="I73" s="128">
        <f>_xlfn.XLOOKUP($C73,'Configurator Options'!$B$48:$B$57,'Configurator Options'!$E$48:$E$57,0)</f>
        <v>0</v>
      </c>
      <c r="J73" s="8"/>
      <c r="N73" s="7"/>
    </row>
    <row r="74" spans="1:14" ht="20" hidden="1" customHeight="1">
      <c r="A74" s="493"/>
      <c r="B74" s="7"/>
      <c r="C74" s="7"/>
      <c r="D74" s="7"/>
      <c r="E74" s="8">
        <f>_xlfn.XLOOKUP($C74,'Configurator Options'!$B$48:$B$57,'Configurator Options'!$C$48:$C$57,0)</f>
        <v>0</v>
      </c>
      <c r="F74" s="8"/>
      <c r="G74" s="59">
        <f>_xlfn.XLOOKUP($C74,'Configurator Options'!$B$48:$B$57,'Configurator Options'!$D$48:$D$57,0)</f>
        <v>0</v>
      </c>
      <c r="H74" s="8"/>
      <c r="I74" s="128">
        <f>_xlfn.XLOOKUP($C74,'Configurator Options'!$B$48:$B$57,'Configurator Options'!$E$48:$E$57,0)</f>
        <v>0</v>
      </c>
      <c r="J74" s="8"/>
      <c r="N74" s="7"/>
    </row>
    <row r="75" spans="1:14" ht="24.75" hidden="1" customHeight="1">
      <c r="A75" s="493" t="s">
        <v>212</v>
      </c>
      <c r="B75" s="183" t="s">
        <v>168</v>
      </c>
      <c r="C75" s="42"/>
      <c r="D75" s="42" t="s">
        <v>365</v>
      </c>
      <c r="E75" s="57"/>
      <c r="F75" s="57">
        <f>_xlfn.XLOOKUP($B$75,$C$76:$C$81,E76:E81,0)</f>
        <v>0</v>
      </c>
      <c r="G75" s="57"/>
      <c r="H75" s="57">
        <f>_xlfn.XLOOKUP($B$75,$C$76:$C$81,G76:G81,0)</f>
        <v>0</v>
      </c>
      <c r="I75" s="193"/>
      <c r="J75" s="57">
        <f>_xlfn.XLOOKUP($B$75,$C$76:$C$81,I76:I81,0)</f>
        <v>0</v>
      </c>
      <c r="K75" s="159" t="str">
        <f>_xlfn.XLOOKUP($B$75,$C$76:$C$81,L76:L81,"Select One")</f>
        <v/>
      </c>
      <c r="N75" s="42"/>
    </row>
    <row r="76" spans="1:14" ht="26.25" hidden="1" customHeight="1">
      <c r="A76" s="493"/>
      <c r="B76" s="7"/>
      <c r="C76" s="7" t="s">
        <v>168</v>
      </c>
      <c r="D76" s="7" t="s">
        <v>179</v>
      </c>
      <c r="E76" s="8">
        <f>_xlfn.XLOOKUP($C76,'Configurator Options'!$B$58:$B$67,'Configurator Options'!$C$58:$C$67,0)</f>
        <v>0</v>
      </c>
      <c r="F76" s="8"/>
      <c r="G76" s="59">
        <f>_xlfn.XLOOKUP($C76,'Configurator Options'!$B$58:$B$67,'Configurator Options'!$D$58:$D$67,0)</f>
        <v>0</v>
      </c>
      <c r="H76" s="8"/>
      <c r="I76" s="128">
        <f>_xlfn.XLOOKUP($C76,'Configurator Options'!$B$58:$B$67,'Configurator Options'!$E$58:$E$67,0)</f>
        <v>0</v>
      </c>
      <c r="J76" s="8"/>
      <c r="L76" s="108" t="s">
        <v>180</v>
      </c>
      <c r="N76" s="7" t="s">
        <v>76</v>
      </c>
    </row>
    <row r="77" spans="1:14" ht="20" hidden="1" customHeight="1">
      <c r="A77" s="493"/>
      <c r="B77" s="7"/>
      <c r="C77" s="7"/>
      <c r="D77" s="7"/>
      <c r="E77" s="8">
        <f>_xlfn.XLOOKUP($C77,'Configurator Options'!$B$58:$B$67,'Configurator Options'!$C$58:$C$67,0)</f>
        <v>0</v>
      </c>
      <c r="F77" s="8"/>
      <c r="G77" s="59">
        <f>_xlfn.XLOOKUP($C77,'Configurator Options'!$B$58:$B$67,'Configurator Options'!$D$58:$D$67,0)</f>
        <v>0</v>
      </c>
      <c r="H77" s="8"/>
      <c r="I77" s="128">
        <f>_xlfn.XLOOKUP($C77,'Configurator Options'!$B$58:$B$67,'Configurator Options'!$E$58:$E$67,0)</f>
        <v>0</v>
      </c>
      <c r="J77" s="8"/>
      <c r="N77" s="7"/>
    </row>
    <row r="78" spans="1:14" ht="20" hidden="1" customHeight="1">
      <c r="A78" s="493"/>
      <c r="B78" s="7"/>
      <c r="C78" s="7"/>
      <c r="D78" s="7"/>
      <c r="E78" s="8">
        <f>_xlfn.XLOOKUP($C78,'Configurator Options'!$B$58:$B$67,'Configurator Options'!$C$58:$C$67,0)</f>
        <v>0</v>
      </c>
      <c r="F78" s="8"/>
      <c r="G78" s="59">
        <f>_xlfn.XLOOKUP($C78,'Configurator Options'!$B$58:$B$67,'Configurator Options'!$D$58:$D$67,0)</f>
        <v>0</v>
      </c>
      <c r="H78" s="8"/>
      <c r="I78" s="128">
        <f>_xlfn.XLOOKUP($C78,'Configurator Options'!$B$58:$B$67,'Configurator Options'!$E$58:$E$67,0)</f>
        <v>0</v>
      </c>
      <c r="J78" s="8"/>
      <c r="N78" s="7"/>
    </row>
    <row r="79" spans="1:14" ht="20" hidden="1" customHeight="1">
      <c r="A79" s="493"/>
      <c r="B79" s="7"/>
      <c r="C79" s="7"/>
      <c r="D79" s="7"/>
      <c r="E79" s="8">
        <f>_xlfn.XLOOKUP($C79,'Configurator Options'!$B$58:$B$67,'Configurator Options'!$C$58:$C$67,0)</f>
        <v>0</v>
      </c>
      <c r="F79" s="8"/>
      <c r="G79" s="59">
        <f>_xlfn.XLOOKUP($C79,'Configurator Options'!$B$58:$B$67,'Configurator Options'!$D$58:$D$67,0)</f>
        <v>0</v>
      </c>
      <c r="H79" s="8"/>
      <c r="I79" s="128">
        <f>_xlfn.XLOOKUP($C79,'Configurator Options'!$B$58:$B$67,'Configurator Options'!$E$58:$E$67,0)</f>
        <v>0</v>
      </c>
      <c r="J79" s="8"/>
      <c r="N79" s="7"/>
    </row>
    <row r="80" spans="1:14" ht="20" hidden="1" customHeight="1">
      <c r="A80" s="493"/>
      <c r="B80" s="7"/>
      <c r="C80" s="7"/>
      <c r="D80" s="7"/>
      <c r="E80" s="8">
        <f>_xlfn.XLOOKUP($C80,'Configurator Options'!$B$58:$B$67,'Configurator Options'!$C$58:$C$67,0)</f>
        <v>0</v>
      </c>
      <c r="F80" s="8"/>
      <c r="G80" s="59">
        <f>_xlfn.XLOOKUP($C80,'Configurator Options'!$B$58:$B$67,'Configurator Options'!$D$58:$D$67,0)</f>
        <v>0</v>
      </c>
      <c r="H80" s="8"/>
      <c r="I80" s="128">
        <f>_xlfn.XLOOKUP($C80,'Configurator Options'!$B$58:$B$67,'Configurator Options'!$E$58:$E$67,0)</f>
        <v>0</v>
      </c>
      <c r="J80" s="8"/>
      <c r="N80" s="7"/>
    </row>
    <row r="81" spans="1:14" ht="20" hidden="1" customHeight="1">
      <c r="A81" s="493"/>
      <c r="B81" s="7"/>
      <c r="C81" s="7"/>
      <c r="D81" s="7"/>
      <c r="E81" s="8">
        <f>_xlfn.XLOOKUP($C81,'Configurator Options'!$B$58:$B$67,'Configurator Options'!$C$58:$C$67,0)</f>
        <v>0</v>
      </c>
      <c r="F81" s="8"/>
      <c r="G81" s="59">
        <f>_xlfn.XLOOKUP($C81,'Configurator Options'!$B$58:$B$67,'Configurator Options'!$D$58:$D$67,0)</f>
        <v>0</v>
      </c>
      <c r="H81" s="8"/>
      <c r="I81" s="128">
        <f>_xlfn.XLOOKUP($C81,'Configurator Options'!$B$58:$B$67,'Configurator Options'!$E$58:$E$67,0)</f>
        <v>0</v>
      </c>
      <c r="J81" s="8"/>
      <c r="N81" s="7"/>
    </row>
    <row r="82" spans="1:14" ht="20" customHeight="1">
      <c r="A82" s="493" t="s">
        <v>214</v>
      </c>
      <c r="B82" s="183" t="s">
        <v>168</v>
      </c>
      <c r="C82" s="257"/>
      <c r="D82" s="257" t="s">
        <v>214</v>
      </c>
      <c r="E82" s="253"/>
      <c r="F82" s="253">
        <f>_xlfn.XLOOKUP($B$82,$C$83:$C$86,E83:E86,0)</f>
        <v>0</v>
      </c>
      <c r="G82" s="253"/>
      <c r="H82" s="253">
        <f>_xlfn.XLOOKUP($B$82,$C$83:$C$86,G83:G86,0)</f>
        <v>0</v>
      </c>
      <c r="I82" s="253"/>
      <c r="J82" s="253">
        <f>_xlfn.XLOOKUP($B$82,$C$83:$C$86,I83:I86,0)</f>
        <v>0</v>
      </c>
      <c r="K82" s="254" t="str">
        <f>_xlfn.XLOOKUP($B$82,$C$83:$C$86,L83:L86,"Select One")</f>
        <v xml:space="preserve">Equipped with our standard percent electrochemical sensor (CAT-2SEN). </v>
      </c>
      <c r="L82" s="255"/>
      <c r="M82" s="256"/>
      <c r="N82" s="257"/>
    </row>
    <row r="83" spans="1:14" ht="20" customHeight="1">
      <c r="A83" s="493"/>
      <c r="B83" s="194"/>
      <c r="C83" s="7" t="s">
        <v>168</v>
      </c>
      <c r="D83" s="7" t="s">
        <v>215</v>
      </c>
      <c r="E83" s="8">
        <f>_xlfn.XLOOKUP($C83,'Configurator Options'!$B$68:$B$72,'Configurator Options'!$C$68:$C$72,0)</f>
        <v>0</v>
      </c>
      <c r="F83" s="8"/>
      <c r="G83" s="59">
        <f>_xlfn.XLOOKUP($C83,'Configurator Options'!$B$68:$B$72,'Configurator Options'!$D$68:$D$72,0)</f>
        <v>0</v>
      </c>
      <c r="H83" s="8"/>
      <c r="I83" s="128">
        <f>_xlfn.XLOOKUP($C83,'Configurator Options'!$B$68:$B$72,'Configurator Options'!$E$68:$E$72,0)</f>
        <v>0</v>
      </c>
      <c r="J83" s="8"/>
      <c r="L83" s="53" t="s">
        <v>216</v>
      </c>
      <c r="M83" s="83"/>
      <c r="N83" s="7" t="s">
        <v>76</v>
      </c>
    </row>
    <row r="84" spans="1:14" ht="20" hidden="1" customHeight="1">
      <c r="A84" s="493"/>
      <c r="B84" s="194"/>
      <c r="C84" s="7"/>
      <c r="D84" s="7"/>
      <c r="E84" s="8">
        <f>_xlfn.XLOOKUP($C84,'Configurator Options'!$B$68:$B$72,'Configurator Options'!$C$68:$C$72,0)</f>
        <v>0</v>
      </c>
      <c r="F84" s="8"/>
      <c r="G84" s="59">
        <f>_xlfn.XLOOKUP($C84,'Configurator Options'!$B$68:$B$72,'Configurator Options'!$D$68:$D$72,0)</f>
        <v>0</v>
      </c>
      <c r="H84" s="8"/>
      <c r="I84" s="128">
        <f>_xlfn.XLOOKUP($C84,'Configurator Options'!$B$68:$B$72,'Configurator Options'!$E$68:$E$72,0)</f>
        <v>0</v>
      </c>
      <c r="J84" s="8"/>
      <c r="L84" s="53"/>
      <c r="M84" s="83"/>
      <c r="N84" s="7"/>
    </row>
    <row r="85" spans="1:14" ht="20" hidden="1" customHeight="1">
      <c r="A85" s="493"/>
      <c r="B85" s="194"/>
      <c r="C85" s="7"/>
      <c r="D85" s="7"/>
      <c r="E85" s="8">
        <f>_xlfn.XLOOKUP($C85,'Configurator Options'!$B$68:$B$72,'Configurator Options'!$C$68:$C$72,0)</f>
        <v>0</v>
      </c>
      <c r="F85" s="8"/>
      <c r="G85" s="59">
        <f>_xlfn.XLOOKUP($C85,'Configurator Options'!$B$68:$B$72,'Configurator Options'!$D$68:$D$72,0)</f>
        <v>0</v>
      </c>
      <c r="H85" s="8"/>
      <c r="I85" s="128">
        <f>_xlfn.XLOOKUP($C85,'Configurator Options'!$B$68:$B$72,'Configurator Options'!$E$68:$E$72,0)</f>
        <v>0</v>
      </c>
      <c r="J85" s="8"/>
      <c r="L85" s="53"/>
      <c r="M85" s="83"/>
      <c r="N85" s="7"/>
    </row>
    <row r="86" spans="1:14" ht="20" hidden="1" customHeight="1">
      <c r="A86" s="493"/>
      <c r="B86" s="194"/>
      <c r="C86" s="7"/>
      <c r="D86" s="7"/>
      <c r="E86" s="8">
        <f>_xlfn.XLOOKUP($C86,'Configurator Options'!$B$68:$B$72,'Configurator Options'!$C$68:$C$72,0)</f>
        <v>0</v>
      </c>
      <c r="F86" s="8"/>
      <c r="G86" s="59">
        <f>_xlfn.XLOOKUP($C86,'Configurator Options'!$B$68:$B$72,'Configurator Options'!$D$68:$D$72,0)</f>
        <v>0</v>
      </c>
      <c r="H86" s="8"/>
      <c r="I86" s="128">
        <f>_xlfn.XLOOKUP($C86,'Configurator Options'!$B$68:$B$72,'Configurator Options'!$E$68:$E$72,0)</f>
        <v>0</v>
      </c>
      <c r="J86" s="8"/>
      <c r="N86" s="7"/>
    </row>
    <row r="87" spans="1:14" ht="20" hidden="1" customHeight="1">
      <c r="A87" s="493" t="s">
        <v>217</v>
      </c>
      <c r="B87" s="182" t="s">
        <v>218</v>
      </c>
      <c r="C87" s="257"/>
      <c r="D87" s="257" t="s">
        <v>217</v>
      </c>
      <c r="E87" s="253"/>
      <c r="F87" s="253">
        <f>_xlfn.XLOOKUP($B$87,$C$88:$C$95,E88:E95,0)</f>
        <v>0</v>
      </c>
      <c r="G87" s="253"/>
      <c r="H87" s="253">
        <f>_xlfn.XLOOKUP($B$87,$C$88:$C$95,G88:G95,0)</f>
        <v>0</v>
      </c>
      <c r="I87" s="253"/>
      <c r="J87" s="253">
        <f>_xlfn.XLOOKUP($B$87,$C$88:$C$95,I88:I95,0)</f>
        <v>0</v>
      </c>
      <c r="K87" s="254" t="str">
        <f>_xlfn.XLOOKUP($B$87,$C$88:$C$95,L88:L95,"Select One")</f>
        <v/>
      </c>
      <c r="L87" s="255"/>
      <c r="M87" s="256"/>
      <c r="N87" s="257"/>
    </row>
    <row r="88" spans="1:14" ht="27.75" hidden="1" customHeight="1">
      <c r="A88" s="493"/>
      <c r="B88" s="7"/>
      <c r="C88" s="7" t="s">
        <v>218</v>
      </c>
      <c r="D88" s="7" t="s">
        <v>179</v>
      </c>
      <c r="E88" s="8">
        <f>_xlfn.XLOOKUP($C88,'Configurator Options'!$B$73:$B$108,'Configurator Options'!$C$73:$C$108,0)</f>
        <v>0</v>
      </c>
      <c r="F88" s="8"/>
      <c r="G88" s="59">
        <f>_xlfn.XLOOKUP($C88,'Configurator Options'!$B$73:$B$108,'Configurator Options'!$D$73:$D$108,0)</f>
        <v>0</v>
      </c>
      <c r="H88" s="8"/>
      <c r="I88" s="128">
        <f>_xlfn.XLOOKUP($C88,'Configurator Options'!$B$73:$B$108,'Configurator Options'!$E$73:$E$108,0)</f>
        <v>0</v>
      </c>
      <c r="J88" s="8"/>
      <c r="L88" s="110" t="s">
        <v>180</v>
      </c>
      <c r="N88" s="7" t="s">
        <v>76</v>
      </c>
    </row>
    <row r="89" spans="1:14" ht="27.75" hidden="1" customHeight="1">
      <c r="A89" s="493"/>
      <c r="B89" s="7"/>
      <c r="C89" s="7" t="s">
        <v>223</v>
      </c>
      <c r="D89" s="107" t="s">
        <v>224</v>
      </c>
      <c r="E89" s="8">
        <f>_xlfn.XLOOKUP($C89,'Configurator Options'!$B$73:$B$108,'Configurator Options'!$C$73:$C$108,0)</f>
        <v>0</v>
      </c>
      <c r="F89" s="8"/>
      <c r="G89" s="59">
        <f>_xlfn.XLOOKUP($C89,'Configurator Options'!$B$73:$B$108,'Configurator Options'!$D$73:$D$108,0)</f>
        <v>0</v>
      </c>
      <c r="H89" s="8"/>
      <c r="I89" s="128">
        <f>_xlfn.XLOOKUP($C89,'Configurator Options'!$B$73:$B$108,'Configurator Options'!$E$73:$E$108,0)</f>
        <v>0</v>
      </c>
      <c r="J89" s="8"/>
      <c r="L89" s="53" t="s">
        <v>225</v>
      </c>
      <c r="N89" s="7" t="s">
        <v>76</v>
      </c>
    </row>
    <row r="90" spans="1:14" ht="27.75" hidden="1" customHeight="1">
      <c r="A90" s="493"/>
      <c r="B90" s="7"/>
      <c r="C90" s="7" t="s">
        <v>226</v>
      </c>
      <c r="D90" s="107" t="s">
        <v>227</v>
      </c>
      <c r="E90" s="8">
        <f>_xlfn.XLOOKUP($C90,'Configurator Options'!$B$73:$B$108,'Configurator Options'!$C$73:$C$108,0)</f>
        <v>0</v>
      </c>
      <c r="F90" s="8"/>
      <c r="G90" s="59">
        <f>_xlfn.XLOOKUP($C90,'Configurator Options'!$B$73:$B$108,'Configurator Options'!$D$73:$D$108,0)</f>
        <v>0</v>
      </c>
      <c r="H90" s="8"/>
      <c r="I90" s="128">
        <f>_xlfn.XLOOKUP($C90,'Configurator Options'!$B$73:$B$108,'Configurator Options'!$E$73:$E$108,0)</f>
        <v>0</v>
      </c>
      <c r="J90" s="8"/>
      <c r="L90" s="53" t="s">
        <v>228</v>
      </c>
      <c r="N90" s="7"/>
    </row>
    <row r="91" spans="1:14" ht="27.75" hidden="1" customHeight="1">
      <c r="A91" s="493"/>
      <c r="B91" s="7"/>
      <c r="C91" s="7"/>
      <c r="D91" s="107"/>
      <c r="E91" s="8">
        <f>_xlfn.XLOOKUP($C91,'Configurator Options'!$B$73:$B$108,'Configurator Options'!$C$73:$C$108,0)</f>
        <v>0</v>
      </c>
      <c r="F91" s="8"/>
      <c r="G91" s="59">
        <f>_xlfn.XLOOKUP($C91,'Configurator Options'!$B$73:$B$108,'Configurator Options'!$D$73:$D$108,0)</f>
        <v>0</v>
      </c>
      <c r="H91" s="8"/>
      <c r="I91" s="128">
        <f>_xlfn.XLOOKUP($C91,'Configurator Options'!$B$73:$B$108,'Configurator Options'!$E$73:$E$108,0)</f>
        <v>0</v>
      </c>
      <c r="J91" s="8"/>
      <c r="L91" s="53"/>
      <c r="N91" s="7"/>
    </row>
    <row r="92" spans="1:14" ht="27.75" hidden="1" customHeight="1">
      <c r="A92" s="493"/>
      <c r="B92" s="7"/>
      <c r="C92" s="7"/>
      <c r="D92" s="107"/>
      <c r="E92" s="8">
        <f>_xlfn.XLOOKUP($C92,'Configurator Options'!$B$73:$B$108,'Configurator Options'!$C$73:$C$108,0)</f>
        <v>0</v>
      </c>
      <c r="F92" s="8"/>
      <c r="G92" s="59">
        <f>_xlfn.XLOOKUP($C92,'Configurator Options'!$B$73:$B$108,'Configurator Options'!$D$73:$D$108,0)</f>
        <v>0</v>
      </c>
      <c r="H92" s="8"/>
      <c r="I92" s="128">
        <f>_xlfn.XLOOKUP($C92,'Configurator Options'!$B$73:$B$108,'Configurator Options'!$E$73:$E$108,0)</f>
        <v>0</v>
      </c>
      <c r="J92" s="8"/>
      <c r="L92" s="53"/>
      <c r="N92" s="7"/>
    </row>
    <row r="93" spans="1:14" ht="20" hidden="1" customHeight="1">
      <c r="A93" s="493"/>
      <c r="B93" s="7"/>
      <c r="C93" s="7"/>
      <c r="D93" s="7"/>
      <c r="E93" s="8">
        <f>_xlfn.XLOOKUP($C93,'Configurator Options'!$B$73:$B$108,'Configurator Options'!$C$73:$C$108,0)</f>
        <v>0</v>
      </c>
      <c r="F93" s="8"/>
      <c r="G93" s="59">
        <f>_xlfn.XLOOKUP($C93,'Configurator Options'!$B$73:$B$108,'Configurator Options'!$D$73:$D$108,0)</f>
        <v>0</v>
      </c>
      <c r="H93" s="8"/>
      <c r="I93" s="128">
        <f>_xlfn.XLOOKUP($C93,'Configurator Options'!$B$73:$B$108,'Configurator Options'!$E$73:$E$108,0)</f>
        <v>0</v>
      </c>
      <c r="J93" s="8"/>
      <c r="N93" s="7"/>
    </row>
    <row r="94" spans="1:14" ht="20" hidden="1" customHeight="1">
      <c r="A94" s="493"/>
      <c r="B94" s="7"/>
      <c r="C94" s="7"/>
      <c r="D94" s="7"/>
      <c r="E94" s="8">
        <f>_xlfn.XLOOKUP($C94,'Configurator Options'!$B$73:$B$108,'Configurator Options'!$C$73:$C$108,0)</f>
        <v>0</v>
      </c>
      <c r="F94" s="8"/>
      <c r="G94" s="59">
        <f>_xlfn.XLOOKUP($C94,'Configurator Options'!$B$73:$B$108,'Configurator Options'!$D$73:$D$108,0)</f>
        <v>0</v>
      </c>
      <c r="H94" s="8"/>
      <c r="I94" s="128">
        <f>_xlfn.XLOOKUP($C94,'Configurator Options'!$B$73:$B$108,'Configurator Options'!$E$73:$E$108,0)</f>
        <v>0</v>
      </c>
      <c r="J94" s="8"/>
      <c r="N94" s="7"/>
    </row>
    <row r="95" spans="1:14" ht="20" hidden="1" customHeight="1">
      <c r="A95" s="493"/>
      <c r="B95" s="7"/>
      <c r="C95" s="7"/>
      <c r="D95" s="7"/>
      <c r="E95" s="8">
        <f>_xlfn.XLOOKUP($C95,'Configurator Options'!$B$73:$B$108,'Configurator Options'!$C$73:$C$108,0)</f>
        <v>0</v>
      </c>
      <c r="F95" s="8"/>
      <c r="G95" s="59">
        <f>_xlfn.XLOOKUP($C95,'Configurator Options'!$B$73:$B$108,'Configurator Options'!$D$73:$D$108,0)</f>
        <v>0</v>
      </c>
      <c r="H95" s="8"/>
      <c r="I95" s="128">
        <f>_xlfn.XLOOKUP($C95,'Configurator Options'!$B$73:$B$108,'Configurator Options'!$E$73:$E$108,0)</f>
        <v>0</v>
      </c>
      <c r="J95" s="8"/>
      <c r="N95" s="7"/>
    </row>
    <row r="96" spans="1:14" ht="28" customHeight="1">
      <c r="A96" s="493" t="s">
        <v>230</v>
      </c>
      <c r="B96" s="182" t="s">
        <v>168</v>
      </c>
      <c r="C96" s="257"/>
      <c r="D96" s="248" t="s">
        <v>1025</v>
      </c>
      <c r="E96" s="253"/>
      <c r="F96" s="253">
        <f>_xlfn.XLOOKUP($B$96,$C$97:$C$102,E97:E102,0)</f>
        <v>0</v>
      </c>
      <c r="G96" s="253"/>
      <c r="H96" s="253">
        <f>_xlfn.XLOOKUP($B$96,$C$97:$C$102,G97:G102,0)</f>
        <v>0</v>
      </c>
      <c r="I96" s="253"/>
      <c r="J96" s="253">
        <f>_xlfn.XLOOKUP($B$96,$C$97:$C$102,I97:I102,0)</f>
        <v>0</v>
      </c>
      <c r="K96" s="254" t="str">
        <f>_xlfn.XLOOKUP($B$96,$C$97:$C$102,L97:L102,"Select One")</f>
        <v xml:space="preserve">No analog outputs. </v>
      </c>
      <c r="L96" s="255"/>
      <c r="M96" s="256"/>
      <c r="N96" s="257"/>
    </row>
    <row r="97" spans="1:17" ht="20" customHeight="1">
      <c r="A97" s="493"/>
      <c r="B97" s="7"/>
      <c r="C97" s="163" t="s">
        <v>168</v>
      </c>
      <c r="D97" s="7" t="s">
        <v>179</v>
      </c>
      <c r="E97" s="8">
        <f>_xlfn.XLOOKUP($C97,'Configurator Options'!$B$109:$B$118,'Configurator Options'!$C$109:$C$118,0)</f>
        <v>0</v>
      </c>
      <c r="F97" s="8"/>
      <c r="G97" s="59">
        <f>_xlfn.XLOOKUP($C97,'Configurator Options'!$B$109:$B$118,'Configurator Options'!$D$109:$D$118,0)</f>
        <v>0</v>
      </c>
      <c r="H97" s="8"/>
      <c r="I97" s="128">
        <f>_xlfn.XLOOKUP($C97,'Configurator Options'!$B$109:$B$118,'Configurator Options'!$E$109:$E$118,0)</f>
        <v>0</v>
      </c>
      <c r="J97" s="8"/>
      <c r="L97" s="49" t="s">
        <v>408</v>
      </c>
      <c r="N97" s="7" t="s">
        <v>76</v>
      </c>
    </row>
    <row r="98" spans="1:17" ht="20" hidden="1" customHeight="1">
      <c r="A98" s="493"/>
      <c r="B98" s="7"/>
      <c r="C98" s="163"/>
      <c r="D98" s="7"/>
      <c r="E98" s="8">
        <f>_xlfn.XLOOKUP($C98,'Configurator Options'!$B$109:$B$118,'Configurator Options'!$C$109:$C$118,0)</f>
        <v>0</v>
      </c>
      <c r="F98" s="8"/>
      <c r="G98" s="59">
        <f>_xlfn.XLOOKUP($C98,'Configurator Options'!$B$109:$B$118,'Configurator Options'!$D$109:$D$118,0)</f>
        <v>0</v>
      </c>
      <c r="H98" s="8"/>
      <c r="I98" s="128">
        <f>_xlfn.XLOOKUP($C98,'Configurator Options'!$B$109:$B$118,'Configurator Options'!$E$109:$E$118,0)</f>
        <v>0</v>
      </c>
      <c r="J98" s="8"/>
      <c r="N98" s="7"/>
    </row>
    <row r="99" spans="1:17" ht="20" hidden="1" customHeight="1">
      <c r="A99" s="493"/>
      <c r="B99" s="7"/>
      <c r="C99" s="163"/>
      <c r="D99" s="7"/>
      <c r="E99" s="8">
        <f>_xlfn.XLOOKUP($C99,'Configurator Options'!$B$109:$B$118,'Configurator Options'!$C$109:$C$118,0)</f>
        <v>0</v>
      </c>
      <c r="F99" s="8"/>
      <c r="G99" s="59">
        <f>_xlfn.XLOOKUP($C99,'Configurator Options'!$B$109:$B$118,'Configurator Options'!$D$109:$D$118,0)</f>
        <v>0</v>
      </c>
      <c r="H99" s="8"/>
      <c r="I99" s="128">
        <f>_xlfn.XLOOKUP($C99,'Configurator Options'!$B$109:$B$118,'Configurator Options'!$E$109:$E$118,0)</f>
        <v>0</v>
      </c>
      <c r="J99" s="8"/>
      <c r="N99" s="7"/>
    </row>
    <row r="100" spans="1:17" ht="20" hidden="1" customHeight="1">
      <c r="A100" s="493"/>
      <c r="B100" s="7"/>
      <c r="C100" s="163"/>
      <c r="D100" s="7"/>
      <c r="E100" s="8">
        <f>_xlfn.XLOOKUP($C100,'Configurator Options'!$B$109:$B$118,'Configurator Options'!$C$109:$C$118,0)</f>
        <v>0</v>
      </c>
      <c r="F100" s="8"/>
      <c r="G100" s="59">
        <f>_xlfn.XLOOKUP($C100,'Configurator Options'!$B$109:$B$118,'Configurator Options'!$D$109:$D$118,0)</f>
        <v>0</v>
      </c>
      <c r="H100" s="8"/>
      <c r="I100" s="128">
        <f>_xlfn.XLOOKUP($C100,'Configurator Options'!$B$109:$B$118,'Configurator Options'!$E$109:$E$118,0)</f>
        <v>0</v>
      </c>
      <c r="J100" s="8"/>
      <c r="N100" s="7"/>
    </row>
    <row r="101" spans="1:17" ht="20" hidden="1" customHeight="1">
      <c r="A101" s="493"/>
      <c r="B101" s="7"/>
      <c r="C101" s="163"/>
      <c r="D101" s="7"/>
      <c r="E101" s="8">
        <f>_xlfn.XLOOKUP($C101,'Configurator Options'!$B$109:$B$118,'Configurator Options'!$C$109:$C$118,0)</f>
        <v>0</v>
      </c>
      <c r="F101" s="8"/>
      <c r="G101" s="59">
        <f>_xlfn.XLOOKUP($C101,'Configurator Options'!$B$109:$B$118,'Configurator Options'!$D$109:$D$118,0)</f>
        <v>0</v>
      </c>
      <c r="H101" s="8"/>
      <c r="I101" s="128">
        <f>_xlfn.XLOOKUP($C101,'Configurator Options'!$B$109:$B$118,'Configurator Options'!$E$109:$E$118,0)</f>
        <v>0</v>
      </c>
      <c r="J101" s="8"/>
      <c r="N101" s="7"/>
    </row>
    <row r="102" spans="1:17" ht="20" hidden="1" customHeight="1">
      <c r="A102" s="493"/>
      <c r="B102" s="7"/>
      <c r="C102" s="163"/>
      <c r="D102" s="7"/>
      <c r="E102" s="8">
        <f>_xlfn.XLOOKUP($C102,'Configurator Options'!$B$109:$B$118,'Configurator Options'!$C$109:$C$118,0)</f>
        <v>0</v>
      </c>
      <c r="F102" s="8"/>
      <c r="G102" s="59">
        <f>_xlfn.XLOOKUP($C102,'Configurator Options'!$B$109:$B$118,'Configurator Options'!$D$109:$D$118,0)</f>
        <v>0</v>
      </c>
      <c r="H102" s="8"/>
      <c r="I102" s="128">
        <f>_xlfn.XLOOKUP($C102,'Configurator Options'!$B$109:$B$118,'Configurator Options'!$E$109:$E$118,0)</f>
        <v>0</v>
      </c>
      <c r="J102" s="8"/>
      <c r="N102" s="7"/>
    </row>
    <row r="103" spans="1:17" ht="48.75" customHeight="1">
      <c r="B103" s="112">
        <f>COUNTIF(B2:B102,"Select One")</f>
        <v>3</v>
      </c>
      <c r="C103" s="7"/>
      <c r="D103" s="7" t="str">
        <f>IF(B103&lt;&gt;0, "You still have "&amp;B103&amp;" selections to make to complete the configuration.","Configuration Complete - Press CTRL-ALT-F9 to Update Description")</f>
        <v>You still have 3 selections to make to complete the configuration.</v>
      </c>
      <c r="E103" s="9" t="s">
        <v>235</v>
      </c>
      <c r="F103" s="8"/>
      <c r="G103" s="158" t="s">
        <v>236</v>
      </c>
      <c r="H103" s="8"/>
      <c r="I103" s="128"/>
      <c r="J103" s="8"/>
      <c r="N103" s="7"/>
      <c r="P103" s="127"/>
    </row>
    <row r="104" spans="1:17" ht="23.25" customHeight="1">
      <c r="A104" s="277"/>
      <c r="B104" s="278" t="s">
        <v>237</v>
      </c>
      <c r="C104" s="279" t="str">
        <f>"CAT-"&amp;""&amp;B2&amp;"-"&amp;B6&amp;""&amp;B19&amp;""&amp;B26&amp;"-"&amp;B35&amp;""&amp;B42&amp;""&amp;B49&amp;""&amp;B75&amp;""&amp;B82&amp;"-"&amp;B87&amp;"-"&amp;B96</f>
        <v>CAT-2520-Select OneUSTD-XSelect OneSelect OneXX-XX-X</v>
      </c>
      <c r="D104" s="279"/>
      <c r="E104" s="280">
        <f>ROUND(SUM(F104),0)</f>
        <v>2827</v>
      </c>
      <c r="F104" s="280">
        <f>SUM(F2:F103)</f>
        <v>2826.61</v>
      </c>
      <c r="G104" s="280">
        <f>ROUND(SUM(H104),0)</f>
        <v>2940</v>
      </c>
      <c r="H104" s="280">
        <f>SUM(H2:H103)</f>
        <v>2940</v>
      </c>
      <c r="I104" s="280" t="s">
        <v>238</v>
      </c>
      <c r="J104" s="280">
        <f>SUM(J2:J103)</f>
        <v>2379.3000000000002</v>
      </c>
      <c r="K104" s="281"/>
      <c r="L104" s="282"/>
      <c r="M104" s="283">
        <f>MAX(M2:M103)</f>
        <v>4</v>
      </c>
      <c r="N104" s="289" t="str">
        <f>IF(M104=1,"1",IF(M104=2,"2",IF(M104=3,"3",IF(M104=4,"4",IF(M104=5,"5",IF(M104=6,"6",IF(M104=7,"7",IF(M104=8,"8",IF(M104=9,"9",IF(M104=10,"10",IF(M104=11,"11",IF(M104=12,"12",IF(M104="-","-",IF(M104=100,"Call Factory"))))))))))))))</f>
        <v>4</v>
      </c>
      <c r="O104"/>
      <c r="P104"/>
      <c r="Q104" s="4"/>
    </row>
    <row r="105" spans="1:17" ht="186" customHeight="1" thickBot="1">
      <c r="B105" s="154" t="s">
        <v>239</v>
      </c>
      <c r="C105" s="414" t="str">
        <f>C104</f>
        <v>CAT-2520-Select OneUSTD-XSelect OneSelect OneXX-XX-X</v>
      </c>
      <c r="D105" s="156" t="str">
        <f>$K$2&amp;""&amp;$K$6&amp;""&amp;$K$19&amp;""&amp;$K$26&amp;""&amp;$K$35&amp;""&amp;$K$42&amp;""&amp;$K$49&amp;""&amp;$K$75&amp;""&amp;$K$82&amp;""&amp;$K$87&amp;""&amp;$K$96&amp;"Includes a compression to 1/4 inch quick connect adapter. "&amp;$D$3</f>
        <v>Series 2520 Portable Percent Oxygen Analyzer is equipped with liquid crystal display, built-in NICAD batteries that provide in excess of 48 hours of continued operation (12 hours with pump). Select OneIncludes a universal AC adapter that provides the ability to recharge the NICAD batteries even while powering the analyzer from the adapter. Features a general purpose durable polycarbonate portable enclosure with sampling and electrical connections mounted on the rear and sides. Includes 1/4 inch stainless steel compression gas connection on the inletSelect OneSelect OneEquipped with our standard percent electrochemical sensor (CAT-2SEN). No analog outputs. Includes a compression to 1/4 inch quick connect adapter. Warranty: 2-year electronics and 1-year sensor</v>
      </c>
      <c r="E105" s="418">
        <f>G104</f>
        <v>2940</v>
      </c>
      <c r="F105" s="85"/>
      <c r="G105" s="215" t="s">
        <v>240</v>
      </c>
      <c r="H105" s="85"/>
      <c r="I105" s="85"/>
      <c r="J105" s="72"/>
      <c r="K105" s="52"/>
      <c r="L105" s="53"/>
      <c r="M105" s="83"/>
    </row>
    <row r="106" spans="1:17" ht="37" customHeight="1" thickBot="1">
      <c r="B106" s="415"/>
      <c r="C106" s="416"/>
      <c r="D106" s="412" t="s">
        <v>1131</v>
      </c>
      <c r="E106" s="417" t="e">
        <f>CALCULATE!AE6</f>
        <v>#N/A</v>
      </c>
      <c r="F106" s="226"/>
      <c r="G106" s="230">
        <f>J104*0.5</f>
        <v>1189.6500000000001</v>
      </c>
      <c r="H106" s="230"/>
      <c r="I106" s="230"/>
      <c r="J106" s="230"/>
      <c r="K106" s="231"/>
      <c r="L106" s="232"/>
      <c r="M106" s="233"/>
      <c r="N106" s="226">
        <f>G106*2</f>
        <v>2379.3000000000002</v>
      </c>
    </row>
    <row r="107" spans="1:17">
      <c r="D107" s="33" t="str">
        <f>Contents!B1</f>
        <v>Effective Date: 11/07/2025 All Prices and Lead Times Subject to Change Without Notice - Revision 5.4</v>
      </c>
      <c r="K107" s="52"/>
      <c r="L107" s="53"/>
      <c r="M107" s="83"/>
    </row>
    <row r="108" spans="1:17">
      <c r="D108" s="68" t="s">
        <v>409</v>
      </c>
      <c r="K108" s="52"/>
      <c r="L108" s="53"/>
      <c r="M108" s="83"/>
    </row>
    <row r="109" spans="1:17">
      <c r="A109" s="11"/>
      <c r="B109" s="10"/>
      <c r="C109" s="10"/>
      <c r="D109" s="10"/>
      <c r="E109" s="13"/>
      <c r="F109" s="13"/>
      <c r="G109" s="198"/>
      <c r="H109" s="198"/>
      <c r="I109" s="198"/>
      <c r="J109" s="198"/>
    </row>
    <row r="110" spans="1:17" ht="49" thickBot="1">
      <c r="A110" s="11"/>
      <c r="B110" s="10"/>
      <c r="C110" s="248" t="s">
        <v>1120</v>
      </c>
      <c r="D110" s="378" t="s">
        <v>59</v>
      </c>
      <c r="E110" s="249" t="s">
        <v>1114</v>
      </c>
      <c r="F110" s="13"/>
      <c r="G110" s="198"/>
      <c r="H110" s="198"/>
      <c r="I110" s="198"/>
      <c r="J110" s="198"/>
    </row>
    <row r="111" spans="1:17" ht="15" customHeight="1">
      <c r="A111" s="11"/>
      <c r="B111" s="10"/>
      <c r="C111" s="394"/>
      <c r="D111" s="392" t="str">
        <f>_xlfn.XLOOKUP($C111,Parts!$A$2:$A$301,Parts!$B$2:$B$301,0)</f>
        <v>HS Code: 9027904500</v>
      </c>
      <c r="E111" s="395" t="e">
        <f>_xlfn.XLOOKUP($C111,Parts!$A$2:$A$301,Parts!#REF!,0)</f>
        <v>#REF!</v>
      </c>
      <c r="F111" s="13"/>
      <c r="G111" s="198"/>
      <c r="H111" s="198"/>
      <c r="I111" s="198"/>
      <c r="J111" s="198"/>
    </row>
    <row r="112" spans="1:17" ht="16">
      <c r="A112" s="11"/>
      <c r="B112" s="10"/>
      <c r="C112" s="403"/>
      <c r="D112" s="244" t="s">
        <v>650</v>
      </c>
      <c r="E112" s="385" t="e">
        <f>_xlfn.XLOOKUP($C112,Parts!$A$2:$A$301,Parts!#REF!,0)</f>
        <v>#REF!</v>
      </c>
      <c r="F112" s="13"/>
      <c r="G112" s="198"/>
      <c r="H112" s="198"/>
      <c r="I112" s="198"/>
      <c r="J112" s="198"/>
    </row>
    <row r="113" spans="1:10">
      <c r="A113" s="11"/>
      <c r="B113" s="10"/>
      <c r="C113" s="403" t="s">
        <v>651</v>
      </c>
      <c r="D113" s="398" t="str">
        <f>_xlfn.XLOOKUP($C113,Parts!$A$2:$A$301,Parts!$B$2:$B$301,0)</f>
        <v>Swagelok - High Capacity Sample Filter- 316 stainless steel (SS) body with 316 SS filter element. Recommended when particles are &gt;5 microns. The filter is equipped with 1/4" compression fittings. (Old P/N:295S, 395S)</v>
      </c>
      <c r="E113" s="385" t="e">
        <f>_xlfn.XLOOKUP($C113,Parts!$A$2:$A$301,Parts!#REF!,0)</f>
        <v>#REF!</v>
      </c>
      <c r="F113" s="13"/>
      <c r="G113" s="198"/>
      <c r="H113" s="198"/>
      <c r="I113" s="198"/>
      <c r="J113" s="198"/>
    </row>
    <row r="114" spans="1:10">
      <c r="A114" s="11"/>
      <c r="B114" s="10"/>
      <c r="C114" s="403" t="s">
        <v>654</v>
      </c>
      <c r="D114" s="398" t="str">
        <f>_xlfn.XLOOKUP($C114,Parts!$A$2:$A$301,Parts!$B$2:$B$301,0)</f>
        <v>Coalescing Filter-Filter with aluminum housing. Recommended with samples containing a very light mist and particles &gt; 30 microns. (Old P/N: 2CF, 3CF)</v>
      </c>
      <c r="E114" s="385" t="e">
        <f>_xlfn.XLOOKUP($C114,Parts!$A$2:$A$301,Parts!#REF!,0)</f>
        <v>#REF!</v>
      </c>
      <c r="F114" s="13"/>
      <c r="G114" s="198"/>
      <c r="H114" s="198"/>
      <c r="I114" s="198"/>
      <c r="J114" s="198"/>
    </row>
    <row r="115" spans="1:10">
      <c r="A115" s="11"/>
      <c r="B115" s="10"/>
      <c r="C115" s="403" t="s">
        <v>657</v>
      </c>
      <c r="D115" s="398" t="str">
        <f>_xlfn.XLOOKUP($C115,Parts!$A$2:$A$301,Parts!$B$2:$B$301,0)</f>
        <v>Hoke - High Capacity Sample Filter - 316 stainless steel (SS) body with 316 SS filter element. Recommended when particles are &gt;5 microns. The filter is equipped with 1/4" compression fittings. (Old P/N:295S, 395S)</v>
      </c>
      <c r="E115" s="385" t="e">
        <f>_xlfn.XLOOKUP($C115,Parts!$A$2:$A$301,Parts!#REF!,0)</f>
        <v>#REF!</v>
      </c>
      <c r="F115" s="13"/>
      <c r="G115" s="198"/>
      <c r="H115" s="198"/>
      <c r="I115" s="198"/>
      <c r="J115" s="198"/>
    </row>
    <row r="116" spans="1:10">
      <c r="A116" s="11"/>
      <c r="B116" s="10"/>
      <c r="C116" s="403" t="s">
        <v>659</v>
      </c>
      <c r="D116" s="398" t="str">
        <f>_xlfn.XLOOKUP($C116,Parts!$A$2:$A$301,Parts!$B$2:$B$301,0)</f>
        <v>Swagelok - Spare Filter Elements for CAT-SS-4TF-2 (Old P/N: 2FBX, 3FBX)</v>
      </c>
      <c r="E116" s="385" t="e">
        <f>_xlfn.XLOOKUP($C116,Parts!$A$2:$A$301,Parts!#REF!,0)</f>
        <v>#REF!</v>
      </c>
      <c r="F116" s="13"/>
      <c r="G116" s="198"/>
      <c r="H116" s="198"/>
      <c r="I116" s="198"/>
      <c r="J116" s="198"/>
    </row>
    <row r="117" spans="1:10">
      <c r="A117" s="11"/>
      <c r="B117" s="10"/>
      <c r="C117" s="403" t="s">
        <v>662</v>
      </c>
      <c r="D117" s="398" t="str">
        <f>_xlfn.XLOOKUP($C117,Parts!$A$2:$A$301,Parts!$B$2:$B$301,0)</f>
        <v>Spare Filter Elements for the CAT-AFM20 (Old P/N: 2CFE, 3CFE)</v>
      </c>
      <c r="E117" s="385" t="e">
        <f>_xlfn.XLOOKUP($C117,Parts!$A$2:$A$301,Parts!#REF!,0)</f>
        <v>#REF!</v>
      </c>
      <c r="F117" s="13"/>
      <c r="G117" s="198"/>
      <c r="H117" s="198"/>
      <c r="I117" s="198"/>
      <c r="J117" s="198"/>
    </row>
    <row r="118" spans="1:10">
      <c r="A118" s="11"/>
      <c r="B118" s="10"/>
      <c r="C118" s="403" t="s">
        <v>664</v>
      </c>
      <c r="D118" s="398" t="str">
        <f>_xlfn.XLOOKUP($C118,Parts!$A$2:$A$301,Parts!$B$2:$B$301,0)</f>
        <v>Hoke - Spare Filter Elements for CAT-SS-4TF-2-H (Old P/N: 2FBX, 3FBX)</v>
      </c>
      <c r="E118" s="385" t="e">
        <f>_xlfn.XLOOKUP($C118,Parts!$A$2:$A$301,Parts!#REF!,0)</f>
        <v>#REF!</v>
      </c>
      <c r="F118" s="13"/>
      <c r="G118" s="198"/>
      <c r="H118" s="198"/>
      <c r="I118" s="198"/>
      <c r="J118" s="198"/>
    </row>
    <row r="119" spans="1:10">
      <c r="A119" s="11"/>
      <c r="B119" s="10"/>
      <c r="C119" s="403" t="s">
        <v>666</v>
      </c>
      <c r="D119" s="398" t="str">
        <f>_xlfn.XLOOKUP($C119,Parts!$A$2:$A$301,Parts!$B$2:$B$301,0)</f>
        <v>Replacement filter element for 95A1/4 (Blue) aluminum filter. 300°F (150°C) Max, 'B'=99.99% Gas Filtration at 0.01um, 'Q' Solids and Trace liquids (Low Temp). for use with 95A filter body (Old P/N: 3CF-AL)</v>
      </c>
      <c r="E119" s="385" t="e">
        <f>_xlfn.XLOOKUP($C119,Parts!$A$2:$A$301,Parts!#REF!,0)</f>
        <v>#REF!</v>
      </c>
      <c r="F119" s="13"/>
      <c r="G119" s="198"/>
      <c r="H119" s="198"/>
      <c r="I119" s="198"/>
      <c r="J119" s="198"/>
    </row>
    <row r="120" spans="1:10" ht="16">
      <c r="A120" s="11"/>
      <c r="B120" s="10"/>
      <c r="C120" s="403"/>
      <c r="D120" s="244" t="s">
        <v>668</v>
      </c>
      <c r="E120" s="385" t="e">
        <f>_xlfn.XLOOKUP($C120,Parts!$A$2:$A$301,Parts!#REF!,0)</f>
        <v>#REF!</v>
      </c>
      <c r="F120" s="13"/>
      <c r="G120" s="198"/>
      <c r="H120" s="198"/>
      <c r="I120" s="198"/>
      <c r="J120" s="198"/>
    </row>
    <row r="121" spans="1:10">
      <c r="A121" s="11"/>
      <c r="B121" s="10"/>
      <c r="C121" s="403" t="s">
        <v>669</v>
      </c>
      <c r="D121" s="398" t="str">
        <f>_xlfn.XLOOKUP($C121,Parts!$A$2:$A$301,Parts!$B$2:$B$301,0)</f>
        <v>The kit includes a 0.1-1.2 LPM flowmeter with NO control valve, (2) ¼” straight quick connect fittings, (2) ¼” right angle (elbow) quick connect fittings and (2) ¼” Swagelok compatible compression fittings. Assembly is required. (Replaces old pn: 2FLM, 3FLM, 9FLM, FLM, FLM-QC-QC, FLM-PNL-QC-QC, FLM-QC-QCE, FLM-2C-QC, FLM-QC-2C, FLM-2C-2C)</v>
      </c>
      <c r="E121" s="385" t="e">
        <f>_xlfn.XLOOKUP($C121,Parts!$A$2:$A$301,Parts!#REF!,0)</f>
        <v>#REF!</v>
      </c>
      <c r="F121" s="13"/>
      <c r="G121" s="198"/>
      <c r="H121" s="198"/>
      <c r="I121" s="198"/>
      <c r="J121" s="198"/>
    </row>
    <row r="122" spans="1:10">
      <c r="A122" s="11"/>
      <c r="B122" s="10"/>
      <c r="C122" s="403" t="s">
        <v>671</v>
      </c>
      <c r="D122" s="398" t="str">
        <f>_xlfn.XLOOKUP($C122,Parts!$A$2:$A$301,Parts!$B$2:$B$301,0)</f>
        <v>The kit includes a 0.1-1.2 LPM flowmeter with control valve, (2) ¼” straight quick connect fittings, (2) ¼” right angle (elbow) quick connect fittings and (2) ¼” Swagelok compatible compression fittings. Assembly is required. (Replaces old pn: 2FLMC, 3FLMC, 9FLMC, FLMC, FLMC-QC-QC, FLMC-PNL-QC-QC, FLMC-QC-QCE, FLMC-2C-QC, FLMC-QC-2C, FLMC-2C-2C)</v>
      </c>
      <c r="E122" s="385" t="e">
        <f>_xlfn.XLOOKUP($C122,Parts!$A$2:$A$301,Parts!#REF!,0)</f>
        <v>#REF!</v>
      </c>
      <c r="F122" s="13"/>
      <c r="G122" s="198"/>
      <c r="H122" s="198"/>
      <c r="I122" s="198"/>
      <c r="J122" s="198"/>
    </row>
    <row r="123" spans="1:10" ht="16">
      <c r="A123" s="11"/>
      <c r="B123" s="10"/>
      <c r="C123" s="403"/>
      <c r="D123" s="244" t="s">
        <v>676</v>
      </c>
      <c r="E123" s="385" t="e">
        <f>_xlfn.XLOOKUP($C123,Parts!$A$2:$A$301,Parts!#REF!,0)</f>
        <v>#REF!</v>
      </c>
      <c r="F123" s="13"/>
      <c r="G123" s="198"/>
      <c r="H123" s="198"/>
      <c r="I123" s="198"/>
      <c r="J123" s="198"/>
    </row>
    <row r="124" spans="1:10">
      <c r="A124" s="11"/>
      <c r="B124" s="10"/>
      <c r="C124" s="403" t="s">
        <v>685</v>
      </c>
      <c r="D124" s="398" t="str">
        <f>_xlfn.XLOOKUP($C124,Parts!$A$2:$A$301,Parts!$B$2:$B$301,0)</f>
        <v>Power Supply, Desktop, Universal Input (90-264V), 12V @
&gt;= 1A with 2.1 x 5.5 mm Ctr. Pos. for Battery Charger for Series 2520, 3520</v>
      </c>
      <c r="E124" s="385" t="e">
        <f>_xlfn.XLOOKUP($C124,Parts!$A$2:$A$301,Parts!#REF!,0)</f>
        <v>#REF!</v>
      </c>
      <c r="F124" s="13"/>
      <c r="G124" s="198"/>
      <c r="H124" s="198"/>
      <c r="I124" s="198"/>
      <c r="J124" s="198"/>
    </row>
    <row r="125" spans="1:10" ht="16">
      <c r="A125" s="11"/>
      <c r="B125" s="10"/>
      <c r="C125" s="403"/>
      <c r="D125" s="244" t="s">
        <v>694</v>
      </c>
      <c r="E125" s="385" t="e">
        <f>_xlfn.XLOOKUP($C125,Parts!$A$2:$A$301,Parts!#REF!,0)</f>
        <v>#REF!</v>
      </c>
      <c r="F125" s="13"/>
      <c r="G125" s="198"/>
      <c r="H125" s="198"/>
      <c r="I125" s="198"/>
      <c r="J125" s="198"/>
    </row>
    <row r="126" spans="1:10">
      <c r="A126" s="11"/>
      <c r="B126" s="10"/>
      <c r="C126" s="403" t="s">
        <v>586</v>
      </c>
      <c r="D126" s="398" t="str">
        <f>_xlfn.XLOOKUP($C126,Parts!$A$2:$A$301,Parts!$B$2:$B$301,0)</f>
        <v>Pressure Regulator- Aluminum body with a maximum pressure input of 100 psig (7.03kg/cm2 ), (non-relieving) together with a stainless-steel needle valve. (Old P/N: 2LPRV, 3LPRV, ZR- LPR)</v>
      </c>
      <c r="E126" s="385" t="e">
        <f>_xlfn.XLOOKUP($C126,Parts!$A$2:$A$301,Parts!#REF!,0)</f>
        <v>#REF!</v>
      </c>
      <c r="F126" s="13"/>
      <c r="G126" s="198"/>
      <c r="H126" s="198"/>
      <c r="I126" s="198"/>
      <c r="J126" s="198"/>
    </row>
    <row r="127" spans="1:10" ht="16">
      <c r="A127" s="11"/>
      <c r="B127" s="10"/>
      <c r="C127" s="403"/>
      <c r="D127" s="244" t="s">
        <v>700</v>
      </c>
      <c r="E127" s="385" t="e">
        <f>_xlfn.XLOOKUP($C127,Parts!$A$2:$A$301,Parts!#REF!,0)</f>
        <v>#REF!</v>
      </c>
      <c r="F127" s="13"/>
      <c r="G127" s="198"/>
      <c r="H127" s="198"/>
      <c r="I127" s="198"/>
      <c r="J127" s="198"/>
    </row>
    <row r="128" spans="1:10">
      <c r="A128" s="11"/>
      <c r="B128" s="10"/>
      <c r="C128" s="403" t="s">
        <v>701</v>
      </c>
      <c r="D128" s="398" t="str">
        <f>_xlfn.XLOOKUP($C128,Parts!$A$2:$A$301,Parts!$B$2:$B$301,0)</f>
        <v>Sample pump - Identical to the PMP-24 with the exception that the pump is powered from 12VDC. (Old P/N: 2PMP- 12)</v>
      </c>
      <c r="E128" s="385" t="e">
        <f>_xlfn.XLOOKUP($C128,Parts!$A$2:$A$301,Parts!#REF!,0)</f>
        <v>#REF!</v>
      </c>
      <c r="F128" s="13"/>
      <c r="G128" s="198"/>
      <c r="H128" s="198"/>
      <c r="I128" s="198"/>
      <c r="J128" s="198"/>
    </row>
    <row r="129" spans="1:10" ht="16">
      <c r="A129" s="11"/>
      <c r="B129" s="10"/>
      <c r="C129" s="403"/>
      <c r="D129" s="244" t="s">
        <v>720</v>
      </c>
      <c r="E129" s="385" t="e">
        <f>_xlfn.XLOOKUP($C129,Parts!$A$2:$A$301,Parts!#REF!,0)</f>
        <v>#REF!</v>
      </c>
      <c r="F129" s="13"/>
      <c r="G129" s="198"/>
      <c r="H129" s="198"/>
      <c r="I129" s="198"/>
      <c r="J129" s="198"/>
    </row>
    <row r="130" spans="1:10">
      <c r="A130" s="11"/>
      <c r="B130" s="10"/>
      <c r="C130" s="403" t="s">
        <v>726</v>
      </c>
      <c r="D130" s="398" t="str">
        <f>_xlfn.XLOOKUP($C130,Parts!$A$2:$A$301,Parts!$B$2:$B$301,0)</f>
        <v>Replacement Sensor for the Series 2XXX Percent Oxygen Analyzer. Note: When a replacement or spare sensor is ordered, the measuring range(s) of the instrument must be included. Warranty: One year from purchase date.</v>
      </c>
      <c r="E130" s="385" t="e">
        <f>_xlfn.XLOOKUP($C130,Parts!$A$2:$A$301,Parts!#REF!,0)</f>
        <v>#REF!</v>
      </c>
      <c r="F130" s="13"/>
      <c r="G130" s="198"/>
      <c r="H130" s="198"/>
      <c r="I130" s="198"/>
      <c r="J130" s="198"/>
    </row>
    <row r="131" spans="1:10" ht="16">
      <c r="A131" s="11"/>
      <c r="B131" s="10"/>
      <c r="C131" s="403"/>
      <c r="D131" s="244" t="s">
        <v>779</v>
      </c>
      <c r="E131" s="385" t="e">
        <f>_xlfn.XLOOKUP($C131,Parts!$A$2:$A$301,Parts!#REF!,0)</f>
        <v>#REF!</v>
      </c>
      <c r="F131" s="13"/>
      <c r="G131" s="198"/>
      <c r="H131" s="198"/>
      <c r="I131" s="198"/>
      <c r="J131" s="198"/>
    </row>
    <row r="132" spans="1:10">
      <c r="A132" s="11"/>
      <c r="B132" s="10"/>
      <c r="C132" s="403" t="s">
        <v>780</v>
      </c>
      <c r="D132" s="398" t="str">
        <f>_xlfn.XLOOKUP($C132,Parts!$A$2:$A$301,Parts!$B$2:$B$301,0)</f>
        <v>Stainless Steel Flow Control Needle (Old P/N: 2FLV, 3FLV, ZR-FLV)</v>
      </c>
      <c r="E132" s="385" t="e">
        <f>_xlfn.XLOOKUP($C132,Parts!$A$2:$A$301,Parts!#REF!,0)</f>
        <v>#REF!</v>
      </c>
      <c r="F132" s="13"/>
      <c r="G132" s="198"/>
      <c r="H132" s="198"/>
      <c r="I132" s="198"/>
      <c r="J132" s="198"/>
    </row>
    <row r="133" spans="1:10" ht="16">
      <c r="A133" s="11"/>
      <c r="B133" s="10"/>
      <c r="C133" s="403"/>
      <c r="D133" s="244" t="s">
        <v>794</v>
      </c>
      <c r="E133" s="385" t="e">
        <f>_xlfn.XLOOKUP($C133,Parts!$A$2:$A$301,Parts!#REF!,0)</f>
        <v>#REF!</v>
      </c>
      <c r="F133" s="13"/>
      <c r="G133" s="198"/>
      <c r="H133" s="198"/>
      <c r="I133" s="198"/>
      <c r="J133" s="198"/>
    </row>
    <row r="134" spans="1:10">
      <c r="A134" s="11"/>
      <c r="B134" s="10"/>
      <c r="C134" s="403" t="s">
        <v>810</v>
      </c>
      <c r="D134" s="398" t="str">
        <f>_xlfn.XLOOKUP($C134,Parts!$A$2:$A$301,Parts!$B$2:$B$301,0)</f>
        <v xml:space="preserve">Meter, Panel, Digital LCD | 3.5 Digit, Bezel 2VDC+/-5VDC </v>
      </c>
      <c r="E134" s="385" t="e">
        <f>_xlfn.XLOOKUP($C134,Parts!$A$2:$A$301,Parts!#REF!,0)</f>
        <v>#REF!</v>
      </c>
      <c r="F134" s="13"/>
      <c r="G134" s="198"/>
      <c r="H134" s="198"/>
      <c r="I134" s="198"/>
      <c r="J134" s="198"/>
    </row>
    <row r="135" spans="1:10">
      <c r="A135" s="11"/>
      <c r="B135" s="10"/>
      <c r="C135" s="403" t="s">
        <v>818</v>
      </c>
      <c r="D135" s="398" t="str">
        <f>_xlfn.XLOOKUP($C135,Parts!$A$2:$A$301,Parts!$B$2:$B$301,0)</f>
        <v>Toggle Switch for Pump (2520, 3520)</v>
      </c>
      <c r="E135" s="385" t="e">
        <f>_xlfn.XLOOKUP($C135,Parts!$A$2:$A$301,Parts!#REF!,0)</f>
        <v>#REF!</v>
      </c>
      <c r="F135" s="13"/>
      <c r="G135" s="198"/>
      <c r="H135" s="198"/>
      <c r="I135" s="198"/>
      <c r="J135" s="198"/>
    </row>
    <row r="136" spans="1:10">
      <c r="A136" s="11"/>
      <c r="B136" s="10"/>
      <c r="C136" s="403" t="s">
        <v>821</v>
      </c>
      <c r="D136" s="398" t="str">
        <f>_xlfn.XLOOKUP($C136,Parts!$A$2:$A$301,Parts!$B$2:$B$301,0)</f>
        <v>Toggle Switch for On-Off-MOM (2520, 3520)</v>
      </c>
      <c r="E136" s="385" t="e">
        <f>_xlfn.XLOOKUP($C136,Parts!$A$2:$A$301,Parts!#REF!,0)</f>
        <v>#REF!</v>
      </c>
      <c r="F136" s="13"/>
      <c r="G136" s="198"/>
      <c r="H136" s="198"/>
      <c r="I136" s="198"/>
      <c r="J136" s="198"/>
    </row>
    <row r="137" spans="1:10">
      <c r="A137" s="11"/>
      <c r="B137" s="10"/>
      <c r="C137" s="403" t="s">
        <v>823</v>
      </c>
      <c r="D137" s="398" t="str">
        <f>_xlfn.XLOOKUP($C137,Parts!$A$2:$A$301,Parts!$B$2:$B$301,0)</f>
        <v>Connector, Jack, with SWITCH (2520, 3520)</v>
      </c>
      <c r="E137" s="385" t="e">
        <f>_xlfn.XLOOKUP($C137,Parts!$A$2:$A$301,Parts!#REF!,0)</f>
        <v>#REF!</v>
      </c>
      <c r="F137" s="13"/>
      <c r="G137" s="198"/>
      <c r="H137" s="198"/>
      <c r="I137" s="198"/>
      <c r="J137" s="198"/>
    </row>
    <row r="138" spans="1:10">
      <c r="A138" s="11"/>
      <c r="B138" s="10"/>
      <c r="C138" s="403" t="s">
        <v>825</v>
      </c>
      <c r="D138" s="398" t="str">
        <f>_xlfn.XLOOKUP($C138,Parts!$A$2:$A$301,Parts!$B$2:$B$301,0)</f>
        <v>Dial 10 Turn Counting (2520, 3520)</v>
      </c>
      <c r="E138" s="385" t="e">
        <f>_xlfn.XLOOKUP($C138,Parts!$A$2:$A$301,Parts!#REF!,0)</f>
        <v>#REF!</v>
      </c>
      <c r="F138" s="13"/>
      <c r="G138" s="198"/>
      <c r="H138" s="198"/>
      <c r="I138" s="198"/>
      <c r="J138" s="198"/>
    </row>
    <row r="139" spans="1:10" ht="16" thickBot="1">
      <c r="A139" s="11"/>
      <c r="B139" s="10"/>
      <c r="C139" s="404" t="s">
        <v>833</v>
      </c>
      <c r="D139" s="399" t="str">
        <f>_xlfn.XLOOKUP($C139,Parts!$A$2:$A$301,Parts!$B$2:$B$301,0)</f>
        <v>1/4" SS Tube to 1/4" OD Quick Connect Adapter (consists of 2 pieces)</v>
      </c>
      <c r="E139" s="390" t="e">
        <f>_xlfn.XLOOKUP($C139,Parts!$A$2:$A$301,Parts!#REF!,0)</f>
        <v>#REF!</v>
      </c>
      <c r="F139" s="13"/>
      <c r="G139" s="198"/>
      <c r="H139" s="198"/>
      <c r="I139" s="198"/>
      <c r="J139" s="198"/>
    </row>
    <row r="140" spans="1:10">
      <c r="A140" s="11"/>
      <c r="B140" s="10"/>
      <c r="C140" s="147"/>
      <c r="D140" s="147" t="str">
        <f>_xlfn.XLOOKUP($C140,Parts!$A$2:$A$301,Parts!$B$2:$B$301,0)</f>
        <v>HS Code: 9027904500</v>
      </c>
      <c r="E140" s="346" t="e">
        <f>_xlfn.XLOOKUP($C140,Parts!$A$2:$A$301,Parts!#REF!,0)</f>
        <v>#REF!</v>
      </c>
      <c r="F140" s="13"/>
      <c r="G140" s="198"/>
      <c r="H140" s="198"/>
      <c r="I140" s="198"/>
      <c r="J140" s="198"/>
    </row>
    <row r="141" spans="1:10">
      <c r="A141" s="11"/>
      <c r="B141" s="10"/>
      <c r="C141" s="147"/>
      <c r="D141" s="147" t="str">
        <f>_xlfn.XLOOKUP($C141,Parts!$A$2:$A$301,Parts!$B$2:$B$301,0)</f>
        <v>HS Code: 9027904500</v>
      </c>
      <c r="E141" s="346" t="e">
        <f>_xlfn.XLOOKUP($C141,Parts!$A$2:$A$301,Parts!#REF!,0)</f>
        <v>#REF!</v>
      </c>
      <c r="F141" s="13"/>
      <c r="G141" s="198"/>
      <c r="H141" s="198"/>
      <c r="I141" s="198"/>
      <c r="J141" s="198"/>
    </row>
    <row r="142" spans="1:10">
      <c r="A142" s="11"/>
      <c r="B142" s="10"/>
      <c r="C142" s="147"/>
      <c r="D142" s="147" t="str">
        <f>_xlfn.XLOOKUP($C142,Parts!$A$2:$A$301,Parts!$B$2:$B$301,0)</f>
        <v>HS Code: 9027904500</v>
      </c>
      <c r="E142" s="346" t="e">
        <f>_xlfn.XLOOKUP($C142,Parts!$A$2:$A$301,Parts!#REF!,0)</f>
        <v>#REF!</v>
      </c>
      <c r="F142" s="13"/>
      <c r="G142" s="198"/>
      <c r="H142" s="198"/>
      <c r="I142" s="198"/>
      <c r="J142" s="198"/>
    </row>
    <row r="143" spans="1:10">
      <c r="A143" s="11"/>
      <c r="B143" s="10"/>
      <c r="C143" s="147"/>
      <c r="D143" s="147"/>
      <c r="E143" s="346"/>
      <c r="F143" s="13"/>
      <c r="G143" s="198"/>
      <c r="H143" s="198"/>
      <c r="I143" s="198"/>
      <c r="J143" s="198"/>
    </row>
    <row r="144" spans="1:10">
      <c r="A144" s="11"/>
      <c r="B144" s="10"/>
      <c r="C144" s="147"/>
      <c r="D144" s="147"/>
      <c r="E144" s="346"/>
      <c r="F144" s="13"/>
      <c r="G144" s="198"/>
      <c r="H144" s="198"/>
      <c r="I144" s="198"/>
      <c r="J144" s="198"/>
    </row>
    <row r="145" spans="1:10">
      <c r="A145" s="11"/>
      <c r="B145" s="10"/>
      <c r="C145" s="147"/>
      <c r="D145" s="147"/>
      <c r="E145" s="402"/>
      <c r="F145" s="13"/>
      <c r="G145" s="198"/>
      <c r="H145" s="198"/>
      <c r="I145" s="198"/>
      <c r="J145" s="198"/>
    </row>
    <row r="146" spans="1:10">
      <c r="A146" s="11"/>
      <c r="B146" s="10"/>
      <c r="C146" s="10"/>
      <c r="D146" s="10"/>
      <c r="E146" s="13"/>
      <c r="F146" s="13"/>
      <c r="G146" s="198"/>
      <c r="H146" s="198"/>
      <c r="I146" s="198"/>
      <c r="J146" s="198"/>
    </row>
    <row r="147" spans="1:10">
      <c r="A147" s="11"/>
      <c r="B147" s="10"/>
      <c r="C147" s="10"/>
      <c r="D147" s="10"/>
      <c r="E147" s="13"/>
      <c r="F147" s="13"/>
      <c r="G147" s="198"/>
      <c r="H147" s="198"/>
      <c r="I147" s="198"/>
      <c r="J147" s="198"/>
    </row>
    <row r="148" spans="1:10">
      <c r="A148" s="11"/>
      <c r="B148" s="10"/>
      <c r="C148" s="10"/>
      <c r="D148" s="10"/>
      <c r="E148" s="13"/>
      <c r="F148" s="13"/>
      <c r="G148" s="198"/>
      <c r="H148" s="198"/>
      <c r="I148" s="198"/>
      <c r="J148" s="198"/>
    </row>
    <row r="149" spans="1:10">
      <c r="A149" s="11"/>
      <c r="B149" s="10"/>
      <c r="C149" s="10"/>
      <c r="D149" s="10"/>
      <c r="E149" s="13"/>
      <c r="F149" s="13"/>
      <c r="G149" s="198"/>
      <c r="H149" s="198"/>
      <c r="I149" s="198"/>
      <c r="J149" s="198"/>
    </row>
    <row r="150" spans="1:10">
      <c r="A150" s="11"/>
      <c r="B150" s="10"/>
      <c r="C150" s="10"/>
      <c r="D150" s="10"/>
      <c r="E150" s="13"/>
      <c r="F150" s="13"/>
      <c r="G150" s="198"/>
      <c r="H150" s="198"/>
      <c r="I150" s="198"/>
      <c r="J150" s="198"/>
    </row>
    <row r="151" spans="1:10">
      <c r="A151" s="11"/>
      <c r="B151" s="10"/>
      <c r="C151" s="10"/>
      <c r="D151" s="10"/>
      <c r="E151" s="13"/>
      <c r="F151" s="13"/>
      <c r="G151" s="198"/>
      <c r="H151" s="198"/>
      <c r="I151" s="198"/>
      <c r="J151" s="198"/>
    </row>
    <row r="152" spans="1:10">
      <c r="A152" s="11"/>
      <c r="B152" s="10"/>
      <c r="C152" s="10"/>
      <c r="D152" s="10"/>
      <c r="E152" s="13"/>
      <c r="F152" s="13"/>
      <c r="G152" s="198"/>
      <c r="H152" s="198"/>
      <c r="I152" s="198"/>
      <c r="J152" s="198"/>
    </row>
    <row r="153" spans="1:10">
      <c r="A153" s="11"/>
      <c r="B153" s="10"/>
      <c r="C153" s="10"/>
      <c r="D153" s="10"/>
      <c r="E153" s="13"/>
      <c r="F153" s="13"/>
      <c r="G153" s="198"/>
      <c r="H153" s="198"/>
      <c r="I153" s="198"/>
      <c r="J153" s="198"/>
    </row>
    <row r="154" spans="1:10">
      <c r="A154" s="11"/>
      <c r="B154" s="10"/>
      <c r="C154" s="10"/>
      <c r="D154" s="10"/>
      <c r="E154" s="13"/>
      <c r="F154" s="13"/>
      <c r="G154" s="198"/>
      <c r="H154" s="198"/>
      <c r="I154" s="198"/>
      <c r="J154" s="198"/>
    </row>
    <row r="155" spans="1:10">
      <c r="A155" s="11"/>
      <c r="B155" s="10"/>
      <c r="C155" s="10"/>
      <c r="D155" s="10"/>
      <c r="E155" s="13"/>
      <c r="F155" s="13"/>
      <c r="G155" s="198"/>
      <c r="H155" s="198"/>
      <c r="I155" s="198"/>
      <c r="J155" s="198"/>
    </row>
    <row r="156" spans="1:10">
      <c r="A156" s="11"/>
      <c r="B156" s="10"/>
      <c r="C156" s="10"/>
      <c r="D156" s="10"/>
      <c r="E156" s="13"/>
      <c r="F156" s="13"/>
      <c r="G156" s="198"/>
      <c r="H156" s="198"/>
      <c r="I156" s="198"/>
      <c r="J156" s="198"/>
    </row>
    <row r="157" spans="1:10">
      <c r="A157" s="11"/>
      <c r="B157" s="10"/>
      <c r="C157" s="10"/>
      <c r="D157" s="10"/>
      <c r="E157" s="13"/>
      <c r="F157" s="13"/>
      <c r="G157" s="198"/>
      <c r="H157" s="198"/>
      <c r="I157" s="198"/>
      <c r="J157" s="198"/>
    </row>
    <row r="158" spans="1:10">
      <c r="A158" s="11"/>
      <c r="B158" s="10"/>
      <c r="C158" s="10"/>
      <c r="D158" s="10"/>
      <c r="E158" s="13"/>
      <c r="F158" s="13"/>
      <c r="G158" s="198"/>
      <c r="H158" s="198"/>
      <c r="I158" s="198"/>
      <c r="J158" s="198"/>
    </row>
    <row r="159" spans="1:10">
      <c r="A159" s="11"/>
      <c r="B159" s="10"/>
      <c r="C159" s="10"/>
      <c r="D159" s="10"/>
      <c r="E159" s="13"/>
      <c r="F159" s="13"/>
      <c r="G159" s="198"/>
      <c r="H159" s="198"/>
      <c r="I159" s="198"/>
      <c r="J159" s="198"/>
    </row>
    <row r="160" spans="1:10">
      <c r="A160" s="11"/>
      <c r="B160" s="10"/>
      <c r="C160" s="10"/>
      <c r="D160" s="10"/>
      <c r="E160" s="13"/>
      <c r="F160" s="13"/>
      <c r="G160" s="198"/>
      <c r="H160" s="198"/>
      <c r="I160" s="198"/>
      <c r="J160" s="198"/>
    </row>
    <row r="161" spans="1:10">
      <c r="A161" s="11"/>
      <c r="B161" s="10"/>
      <c r="C161" s="10"/>
      <c r="D161" s="10"/>
      <c r="E161" s="13"/>
      <c r="F161" s="13"/>
      <c r="G161" s="198"/>
      <c r="H161" s="198"/>
      <c r="I161" s="198"/>
      <c r="J161" s="198"/>
    </row>
    <row r="162" spans="1:10">
      <c r="A162" s="11"/>
      <c r="B162" s="10"/>
      <c r="C162" s="10"/>
      <c r="D162" s="10"/>
      <c r="E162" s="13"/>
      <c r="F162" s="13"/>
      <c r="G162" s="198"/>
      <c r="H162" s="198"/>
      <c r="I162" s="198"/>
      <c r="J162" s="198"/>
    </row>
    <row r="163" spans="1:10">
      <c r="A163" s="11"/>
      <c r="B163" s="10"/>
      <c r="C163" s="10"/>
      <c r="D163" s="10"/>
      <c r="E163" s="13"/>
      <c r="F163" s="13"/>
      <c r="G163" s="198"/>
      <c r="H163" s="198"/>
      <c r="I163" s="198"/>
      <c r="J163" s="198"/>
    </row>
    <row r="164" spans="1:10">
      <c r="A164" s="11"/>
      <c r="B164" s="10"/>
      <c r="C164" s="10"/>
      <c r="D164" s="10"/>
      <c r="E164" s="13"/>
      <c r="F164" s="13"/>
      <c r="G164" s="198"/>
      <c r="H164" s="198"/>
      <c r="I164" s="198"/>
      <c r="J164" s="198"/>
    </row>
    <row r="165" spans="1:10">
      <c r="A165" s="11"/>
      <c r="B165" s="10"/>
      <c r="C165" s="10"/>
      <c r="D165" s="10"/>
      <c r="E165" s="13"/>
      <c r="F165" s="13"/>
      <c r="G165" s="198"/>
      <c r="H165" s="198"/>
      <c r="I165" s="198"/>
      <c r="J165" s="198"/>
    </row>
    <row r="166" spans="1:10">
      <c r="A166" s="11"/>
      <c r="B166" s="10"/>
      <c r="C166" s="10"/>
      <c r="D166" s="10"/>
      <c r="E166" s="13"/>
      <c r="F166" s="13"/>
      <c r="G166" s="198"/>
      <c r="H166" s="198"/>
      <c r="I166" s="198"/>
      <c r="J166" s="198"/>
    </row>
    <row r="167" spans="1:10">
      <c r="A167" s="11"/>
      <c r="B167" s="10"/>
      <c r="C167" s="10"/>
      <c r="D167" s="10"/>
      <c r="E167" s="13"/>
      <c r="F167" s="13"/>
      <c r="G167" s="198"/>
      <c r="H167" s="198"/>
      <c r="I167" s="198"/>
      <c r="J167" s="198"/>
    </row>
    <row r="168" spans="1:10">
      <c r="A168" s="11"/>
      <c r="B168" s="10"/>
      <c r="C168" s="10"/>
      <c r="D168" s="10"/>
      <c r="E168" s="13"/>
      <c r="F168" s="13"/>
      <c r="G168" s="198"/>
      <c r="H168" s="198"/>
      <c r="I168" s="198"/>
      <c r="J168" s="198"/>
    </row>
    <row r="169" spans="1:10">
      <c r="A169" s="11"/>
      <c r="B169" s="10"/>
      <c r="C169" s="10"/>
      <c r="D169" s="10"/>
      <c r="E169" s="13"/>
      <c r="F169" s="13"/>
      <c r="G169" s="198"/>
      <c r="H169" s="198"/>
      <c r="I169" s="198"/>
      <c r="J169" s="198"/>
    </row>
    <row r="170" spans="1:10">
      <c r="A170" s="11"/>
      <c r="B170" s="10"/>
      <c r="C170" s="10"/>
      <c r="D170" s="10"/>
      <c r="E170" s="13"/>
      <c r="F170" s="13"/>
      <c r="G170" s="198"/>
      <c r="H170" s="198"/>
      <c r="I170" s="198"/>
      <c r="J170" s="198"/>
    </row>
    <row r="171" spans="1:10">
      <c r="A171" s="11"/>
      <c r="B171" s="10"/>
      <c r="C171" s="10"/>
      <c r="D171" s="10"/>
      <c r="E171" s="13"/>
      <c r="F171" s="13"/>
      <c r="G171" s="198"/>
      <c r="H171" s="198"/>
      <c r="I171" s="198"/>
      <c r="J171" s="198"/>
    </row>
    <row r="172" spans="1:10">
      <c r="A172" s="11"/>
      <c r="B172" s="10"/>
      <c r="C172" s="10"/>
      <c r="D172" s="10"/>
      <c r="E172" s="13"/>
      <c r="F172" s="13"/>
      <c r="G172" s="198"/>
      <c r="H172" s="198"/>
      <c r="I172" s="198"/>
      <c r="J172" s="198"/>
    </row>
    <row r="173" spans="1:10">
      <c r="A173" s="11"/>
      <c r="B173" s="10"/>
      <c r="C173" s="10"/>
      <c r="D173" s="10"/>
      <c r="E173" s="13"/>
      <c r="F173" s="13"/>
      <c r="G173" s="198"/>
      <c r="H173" s="198"/>
      <c r="I173" s="198"/>
      <c r="J173" s="198"/>
    </row>
    <row r="174" spans="1:10">
      <c r="A174" s="11"/>
      <c r="B174" s="10"/>
      <c r="C174" s="10"/>
      <c r="D174" s="10"/>
      <c r="E174" s="13"/>
      <c r="F174" s="13"/>
      <c r="G174" s="198"/>
      <c r="H174" s="198"/>
      <c r="I174" s="198"/>
      <c r="J174" s="198"/>
    </row>
    <row r="175" spans="1:10">
      <c r="A175" s="11"/>
      <c r="B175" s="10"/>
      <c r="C175" s="10"/>
      <c r="D175" s="10"/>
      <c r="E175" s="13"/>
      <c r="F175" s="13"/>
      <c r="G175" s="198"/>
      <c r="H175" s="198"/>
      <c r="I175" s="198"/>
      <c r="J175" s="198"/>
    </row>
    <row r="176" spans="1:10">
      <c r="A176" s="11"/>
      <c r="B176" s="10"/>
      <c r="C176" s="10"/>
      <c r="D176" s="10"/>
      <c r="E176" s="13"/>
      <c r="F176" s="13"/>
      <c r="G176" s="198"/>
      <c r="H176" s="198"/>
      <c r="I176" s="198"/>
      <c r="J176" s="198"/>
    </row>
    <row r="177" spans="1:10">
      <c r="A177" s="11"/>
      <c r="B177" s="10"/>
      <c r="C177" s="10"/>
      <c r="D177" s="10"/>
      <c r="E177" s="13"/>
      <c r="F177" s="13"/>
      <c r="G177" s="198"/>
      <c r="H177" s="198"/>
      <c r="I177" s="198"/>
      <c r="J177" s="198"/>
    </row>
    <row r="178" spans="1:10">
      <c r="A178" s="11"/>
      <c r="B178" s="10"/>
      <c r="C178" s="10"/>
      <c r="D178" s="10"/>
      <c r="E178" s="13"/>
      <c r="F178" s="13"/>
      <c r="G178" s="198"/>
      <c r="H178" s="198"/>
      <c r="I178" s="198"/>
      <c r="J178" s="198"/>
    </row>
    <row r="179" spans="1:10">
      <c r="A179" s="11"/>
      <c r="B179" s="10"/>
      <c r="C179" s="10"/>
      <c r="D179" s="10"/>
      <c r="E179" s="13"/>
      <c r="F179" s="13"/>
      <c r="G179" s="198"/>
      <c r="H179" s="198"/>
      <c r="I179" s="198"/>
      <c r="J179" s="198"/>
    </row>
    <row r="180" spans="1:10">
      <c r="A180" s="11"/>
      <c r="B180" s="10"/>
      <c r="C180" s="10"/>
      <c r="D180" s="10"/>
      <c r="E180" s="13"/>
      <c r="F180" s="13"/>
      <c r="G180" s="198"/>
      <c r="H180" s="198"/>
      <c r="I180" s="198"/>
      <c r="J180" s="198"/>
    </row>
    <row r="181" spans="1:10">
      <c r="A181" s="11"/>
      <c r="B181" s="10"/>
      <c r="C181" s="10"/>
      <c r="D181" s="10"/>
      <c r="E181" s="13"/>
      <c r="F181" s="13"/>
      <c r="G181" s="198"/>
      <c r="H181" s="198"/>
      <c r="I181" s="198"/>
      <c r="J181" s="198"/>
    </row>
    <row r="182" spans="1:10">
      <c r="A182" s="11"/>
      <c r="B182" s="10"/>
      <c r="C182" s="10"/>
      <c r="D182" s="10"/>
      <c r="E182" s="13"/>
      <c r="F182" s="13"/>
      <c r="G182" s="198"/>
      <c r="H182" s="198"/>
      <c r="I182" s="198"/>
      <c r="J182" s="198"/>
    </row>
    <row r="183" spans="1:10">
      <c r="A183" s="11"/>
      <c r="B183" s="10"/>
      <c r="C183" s="10"/>
      <c r="D183" s="10"/>
      <c r="E183" s="13"/>
      <c r="F183" s="13"/>
      <c r="G183" s="198"/>
      <c r="H183" s="198"/>
      <c r="I183" s="198"/>
      <c r="J183" s="198"/>
    </row>
    <row r="184" spans="1:10">
      <c r="A184" s="11"/>
      <c r="B184" s="10"/>
      <c r="C184" s="10"/>
      <c r="D184" s="10"/>
      <c r="E184" s="13"/>
      <c r="F184" s="13"/>
      <c r="G184" s="198"/>
      <c r="H184" s="198"/>
      <c r="I184" s="198"/>
      <c r="J184" s="198"/>
    </row>
    <row r="185" spans="1:10">
      <c r="A185" s="11"/>
      <c r="B185" s="10"/>
      <c r="C185" s="10"/>
      <c r="D185" s="10"/>
      <c r="E185" s="13"/>
      <c r="F185" s="13"/>
      <c r="G185" s="198"/>
      <c r="H185" s="198"/>
      <c r="I185" s="198"/>
      <c r="J185" s="198"/>
    </row>
    <row r="186" spans="1:10">
      <c r="A186" s="11"/>
      <c r="B186" s="10"/>
      <c r="C186" s="10"/>
      <c r="D186" s="10"/>
      <c r="E186" s="13"/>
      <c r="F186" s="13"/>
      <c r="G186" s="198"/>
      <c r="H186" s="198"/>
      <c r="I186" s="198"/>
      <c r="J186" s="198"/>
    </row>
    <row r="187" spans="1:10">
      <c r="A187" s="11"/>
      <c r="B187" s="10"/>
      <c r="C187" s="10"/>
      <c r="D187" s="10"/>
      <c r="E187" s="13"/>
      <c r="F187" s="13"/>
      <c r="G187" s="198"/>
      <c r="H187" s="198"/>
      <c r="I187" s="198"/>
      <c r="J187" s="198"/>
    </row>
    <row r="188" spans="1:10">
      <c r="A188" s="11"/>
      <c r="B188" s="10"/>
      <c r="C188" s="10"/>
      <c r="D188" s="10"/>
      <c r="E188" s="13"/>
      <c r="F188" s="13"/>
      <c r="G188" s="198"/>
      <c r="H188" s="198"/>
      <c r="I188" s="198"/>
      <c r="J188" s="198"/>
    </row>
    <row r="189" spans="1:10">
      <c r="A189" s="11"/>
      <c r="B189" s="10"/>
      <c r="C189" s="10"/>
      <c r="D189" s="10"/>
      <c r="E189" s="13"/>
      <c r="F189" s="13"/>
      <c r="G189" s="198"/>
      <c r="H189" s="198"/>
      <c r="I189" s="198"/>
      <c r="J189" s="198"/>
    </row>
    <row r="190" spans="1:10">
      <c r="A190" s="11"/>
      <c r="B190" s="10"/>
      <c r="C190" s="10"/>
      <c r="D190" s="10"/>
      <c r="E190" s="13"/>
      <c r="F190" s="13"/>
      <c r="G190" s="198"/>
      <c r="H190" s="198"/>
      <c r="I190" s="198"/>
      <c r="J190" s="198"/>
    </row>
    <row r="191" spans="1:10">
      <c r="A191" s="11"/>
      <c r="B191" s="10"/>
      <c r="C191" s="10"/>
      <c r="D191" s="10"/>
      <c r="E191" s="13"/>
      <c r="F191" s="13"/>
      <c r="G191" s="198"/>
      <c r="H191" s="198"/>
      <c r="I191" s="198"/>
      <c r="J191" s="198"/>
    </row>
    <row r="192" spans="1:10">
      <c r="A192" s="11"/>
      <c r="B192" s="10"/>
      <c r="C192" s="10"/>
      <c r="D192" s="10"/>
      <c r="E192" s="13"/>
      <c r="F192" s="13"/>
      <c r="G192" s="198"/>
      <c r="H192" s="198"/>
      <c r="I192" s="198"/>
      <c r="J192" s="198"/>
    </row>
    <row r="193" spans="1:10">
      <c r="A193" s="11"/>
      <c r="B193" s="10"/>
      <c r="C193" s="10"/>
      <c r="D193" s="10"/>
      <c r="E193" s="13"/>
      <c r="F193" s="13"/>
      <c r="G193" s="198"/>
      <c r="H193" s="198"/>
      <c r="I193" s="198"/>
      <c r="J193" s="198"/>
    </row>
    <row r="194" spans="1:10">
      <c r="A194" s="11"/>
      <c r="B194" s="10"/>
      <c r="C194" s="10"/>
      <c r="D194" s="10"/>
      <c r="E194" s="13"/>
      <c r="F194" s="13"/>
      <c r="G194" s="198"/>
      <c r="H194" s="198"/>
      <c r="I194" s="198"/>
      <c r="J194" s="198"/>
    </row>
    <row r="195" spans="1:10">
      <c r="A195" s="11"/>
      <c r="B195" s="10"/>
      <c r="C195" s="10"/>
      <c r="D195" s="10"/>
      <c r="E195" s="13"/>
      <c r="F195" s="13"/>
      <c r="G195" s="198"/>
      <c r="H195" s="198"/>
      <c r="I195" s="198"/>
      <c r="J195" s="198"/>
    </row>
    <row r="196" spans="1:10">
      <c r="A196" s="11"/>
      <c r="B196" s="10"/>
      <c r="C196" s="10"/>
      <c r="D196" s="10"/>
      <c r="E196" s="13"/>
      <c r="F196" s="13"/>
      <c r="G196" s="198"/>
      <c r="H196" s="198"/>
      <c r="I196" s="198"/>
      <c r="J196" s="198"/>
    </row>
    <row r="197" spans="1:10">
      <c r="A197" s="11"/>
      <c r="B197" s="10"/>
      <c r="C197" s="10"/>
      <c r="D197" s="10"/>
      <c r="E197" s="13"/>
      <c r="F197" s="13"/>
      <c r="G197" s="198"/>
      <c r="H197" s="198"/>
      <c r="I197" s="198"/>
      <c r="J197" s="198"/>
    </row>
    <row r="198" spans="1:10">
      <c r="A198" s="11"/>
      <c r="B198" s="10"/>
      <c r="C198" s="10"/>
      <c r="D198" s="10"/>
      <c r="E198" s="13"/>
      <c r="F198" s="13"/>
      <c r="G198" s="198"/>
      <c r="H198" s="198"/>
      <c r="I198" s="198"/>
      <c r="J198" s="198"/>
    </row>
    <row r="199" spans="1:10">
      <c r="A199" s="11"/>
      <c r="B199" s="10"/>
      <c r="C199" s="10"/>
      <c r="D199" s="10"/>
      <c r="E199" s="13"/>
      <c r="F199" s="13"/>
      <c r="G199" s="198"/>
      <c r="H199" s="198"/>
      <c r="I199" s="198"/>
      <c r="J199" s="198"/>
    </row>
    <row r="200" spans="1:10">
      <c r="A200" s="11"/>
      <c r="B200" s="10"/>
      <c r="C200" s="10"/>
      <c r="D200" s="10"/>
      <c r="E200" s="13"/>
      <c r="F200" s="13"/>
      <c r="G200" s="198"/>
      <c r="H200" s="198"/>
      <c r="I200" s="198"/>
      <c r="J200" s="198"/>
    </row>
    <row r="201" spans="1:10">
      <c r="A201" s="11"/>
      <c r="B201" s="10"/>
      <c r="C201" s="10"/>
      <c r="D201" s="10"/>
      <c r="E201" s="13"/>
      <c r="F201" s="13"/>
      <c r="G201" s="198"/>
      <c r="H201" s="198"/>
      <c r="I201" s="198"/>
      <c r="J201" s="198"/>
    </row>
    <row r="202" spans="1:10">
      <c r="A202" s="11"/>
      <c r="B202" s="10"/>
      <c r="C202" s="10"/>
      <c r="D202" s="10"/>
      <c r="E202" s="13"/>
      <c r="F202" s="13"/>
      <c r="G202" s="198"/>
      <c r="H202" s="198"/>
      <c r="I202" s="198"/>
      <c r="J202" s="198"/>
    </row>
    <row r="203" spans="1:10">
      <c r="A203" s="11"/>
      <c r="B203" s="10"/>
      <c r="C203" s="10"/>
      <c r="D203" s="10"/>
      <c r="E203" s="13"/>
      <c r="F203" s="13"/>
      <c r="G203" s="198"/>
      <c r="H203" s="198"/>
      <c r="I203" s="198"/>
      <c r="J203" s="198"/>
    </row>
    <row r="204" spans="1:10">
      <c r="A204" s="11"/>
      <c r="B204" s="10"/>
      <c r="C204" s="10"/>
      <c r="D204" s="10"/>
      <c r="E204" s="13"/>
      <c r="F204" s="13"/>
      <c r="G204" s="198"/>
      <c r="H204" s="198"/>
      <c r="I204" s="198"/>
      <c r="J204" s="198"/>
    </row>
    <row r="205" spans="1:10">
      <c r="A205" s="11"/>
      <c r="B205" s="10"/>
      <c r="C205" s="10"/>
      <c r="D205" s="10"/>
      <c r="E205" s="13"/>
      <c r="F205" s="13"/>
      <c r="G205" s="198"/>
      <c r="H205" s="198"/>
      <c r="I205" s="198"/>
      <c r="J205" s="198"/>
    </row>
    <row r="206" spans="1:10">
      <c r="A206" s="11"/>
      <c r="B206" s="10"/>
      <c r="C206" s="10"/>
      <c r="D206" s="10"/>
      <c r="E206" s="13"/>
      <c r="F206" s="13"/>
      <c r="G206" s="198"/>
      <c r="H206" s="198"/>
      <c r="I206" s="198"/>
      <c r="J206" s="198"/>
    </row>
    <row r="207" spans="1:10">
      <c r="A207" s="11"/>
      <c r="B207" s="10"/>
      <c r="C207" s="10"/>
      <c r="D207" s="10"/>
      <c r="E207" s="13"/>
      <c r="F207" s="13"/>
      <c r="G207" s="198"/>
      <c r="H207" s="198"/>
      <c r="I207" s="198"/>
      <c r="J207" s="198"/>
    </row>
    <row r="208" spans="1:10">
      <c r="A208" s="11"/>
      <c r="B208" s="10"/>
      <c r="C208" s="10"/>
      <c r="D208" s="10"/>
      <c r="E208" s="13"/>
      <c r="F208" s="13"/>
      <c r="G208" s="198"/>
      <c r="H208" s="198"/>
      <c r="I208" s="198"/>
      <c r="J208" s="198"/>
    </row>
    <row r="209" spans="1:10">
      <c r="A209" s="11"/>
      <c r="B209" s="10"/>
      <c r="C209" s="10"/>
      <c r="D209" s="10"/>
      <c r="E209" s="13"/>
      <c r="F209" s="13"/>
      <c r="G209" s="198"/>
      <c r="H209" s="198"/>
      <c r="I209" s="198"/>
      <c r="J209" s="198"/>
    </row>
    <row r="210" spans="1:10">
      <c r="A210" s="11"/>
      <c r="B210" s="10"/>
      <c r="C210" s="10"/>
      <c r="D210" s="10"/>
      <c r="E210" s="13"/>
      <c r="F210" s="13"/>
      <c r="G210" s="198"/>
      <c r="H210" s="198"/>
      <c r="I210" s="198"/>
      <c r="J210" s="198"/>
    </row>
    <row r="211" spans="1:10">
      <c r="A211" s="11"/>
      <c r="B211" s="10"/>
      <c r="C211" s="10"/>
      <c r="D211" s="10"/>
      <c r="E211" s="13"/>
      <c r="F211" s="13"/>
      <c r="G211" s="198"/>
      <c r="H211" s="198"/>
      <c r="I211" s="198"/>
      <c r="J211" s="198"/>
    </row>
    <row r="212" spans="1:10">
      <c r="A212" s="11"/>
      <c r="B212" s="10"/>
      <c r="C212" s="10"/>
      <c r="D212" s="10"/>
      <c r="E212" s="13"/>
      <c r="F212" s="13"/>
      <c r="G212" s="198"/>
      <c r="H212" s="198"/>
      <c r="I212" s="198"/>
      <c r="J212" s="198"/>
    </row>
    <row r="213" spans="1:10">
      <c r="A213" s="11"/>
      <c r="B213" s="10"/>
      <c r="C213" s="10"/>
      <c r="D213" s="10"/>
      <c r="E213" s="13"/>
      <c r="F213" s="13"/>
      <c r="G213" s="198"/>
      <c r="H213" s="198"/>
      <c r="I213" s="198"/>
      <c r="J213" s="198"/>
    </row>
    <row r="214" spans="1:10">
      <c r="A214" s="11"/>
      <c r="B214" s="10"/>
      <c r="C214" s="10"/>
      <c r="D214" s="10"/>
      <c r="E214" s="13"/>
      <c r="F214" s="13"/>
      <c r="G214" s="198"/>
      <c r="H214" s="198"/>
      <c r="I214" s="198"/>
      <c r="J214" s="198"/>
    </row>
    <row r="215" spans="1:10">
      <c r="A215" s="11"/>
      <c r="B215" s="10"/>
      <c r="C215" s="10"/>
      <c r="D215" s="10"/>
      <c r="E215" s="13"/>
      <c r="F215" s="13"/>
      <c r="G215" s="198"/>
      <c r="H215" s="198"/>
      <c r="I215" s="198"/>
      <c r="J215" s="198"/>
    </row>
    <row r="216" spans="1:10">
      <c r="A216" s="11"/>
      <c r="B216" s="10"/>
      <c r="C216" s="10"/>
      <c r="D216" s="10"/>
      <c r="E216" s="13"/>
      <c r="F216" s="13"/>
      <c r="G216" s="198"/>
      <c r="H216" s="198"/>
      <c r="I216" s="198"/>
      <c r="J216" s="198"/>
    </row>
    <row r="217" spans="1:10">
      <c r="A217" s="11"/>
      <c r="B217" s="10"/>
      <c r="C217" s="10"/>
      <c r="D217" s="10"/>
      <c r="E217" s="13"/>
      <c r="F217" s="13"/>
      <c r="G217" s="198"/>
      <c r="H217" s="198"/>
      <c r="I217" s="198"/>
      <c r="J217" s="198"/>
    </row>
    <row r="218" spans="1:10">
      <c r="A218" s="11"/>
      <c r="B218" s="10"/>
      <c r="C218" s="10"/>
      <c r="D218" s="10"/>
      <c r="E218" s="13"/>
      <c r="F218" s="13"/>
      <c r="G218" s="198"/>
      <c r="H218" s="198"/>
      <c r="I218" s="198"/>
      <c r="J218" s="198"/>
    </row>
    <row r="219" spans="1:10">
      <c r="A219" s="11"/>
      <c r="B219" s="10"/>
      <c r="C219" s="10"/>
      <c r="D219" s="10"/>
      <c r="E219" s="13"/>
      <c r="F219" s="13"/>
      <c r="G219" s="198"/>
      <c r="H219" s="198"/>
      <c r="I219" s="198"/>
      <c r="J219" s="198"/>
    </row>
    <row r="220" spans="1:10">
      <c r="A220" s="11"/>
      <c r="B220" s="10"/>
      <c r="C220" s="10"/>
      <c r="D220" s="10"/>
      <c r="E220" s="13"/>
      <c r="F220" s="13"/>
      <c r="G220" s="198"/>
      <c r="H220" s="198"/>
      <c r="I220" s="198"/>
      <c r="J220" s="198"/>
    </row>
    <row r="221" spans="1:10">
      <c r="A221" s="11"/>
      <c r="B221" s="10"/>
      <c r="C221" s="10"/>
      <c r="D221" s="10"/>
      <c r="E221" s="13"/>
      <c r="F221" s="13"/>
      <c r="G221" s="198"/>
      <c r="H221" s="198"/>
      <c r="I221" s="198"/>
      <c r="J221" s="198"/>
    </row>
    <row r="222" spans="1:10">
      <c r="A222" s="11"/>
      <c r="B222" s="10"/>
      <c r="C222" s="10"/>
      <c r="D222" s="10"/>
      <c r="E222" s="13"/>
      <c r="F222" s="13"/>
      <c r="G222" s="198"/>
      <c r="H222" s="198"/>
      <c r="I222" s="198"/>
      <c r="J222" s="198"/>
    </row>
    <row r="223" spans="1:10">
      <c r="A223" s="11"/>
      <c r="B223" s="10"/>
      <c r="C223" s="10"/>
      <c r="D223" s="10"/>
      <c r="E223" s="13"/>
      <c r="F223" s="13"/>
      <c r="G223" s="198"/>
      <c r="H223" s="198"/>
      <c r="I223" s="198"/>
      <c r="J223" s="198"/>
    </row>
    <row r="224" spans="1:10">
      <c r="A224" s="11"/>
      <c r="B224" s="10"/>
      <c r="C224" s="10"/>
      <c r="D224" s="10"/>
      <c r="E224" s="13"/>
      <c r="F224" s="13"/>
      <c r="G224" s="198"/>
      <c r="H224" s="198"/>
      <c r="I224" s="198"/>
      <c r="J224" s="198"/>
    </row>
    <row r="225" spans="1:10">
      <c r="A225" s="11"/>
      <c r="B225" s="10"/>
      <c r="C225" s="10"/>
      <c r="D225" s="10"/>
      <c r="E225" s="13"/>
      <c r="F225" s="13"/>
      <c r="G225" s="198"/>
      <c r="H225" s="198"/>
      <c r="I225" s="198"/>
      <c r="J225" s="198"/>
    </row>
    <row r="226" spans="1:10">
      <c r="A226" s="11"/>
      <c r="B226" s="10"/>
      <c r="C226" s="10"/>
      <c r="D226" s="10"/>
      <c r="E226" s="13"/>
      <c r="F226" s="13"/>
      <c r="G226" s="198"/>
      <c r="H226" s="198"/>
      <c r="I226" s="198"/>
      <c r="J226" s="198"/>
    </row>
    <row r="227" spans="1:10">
      <c r="A227" s="11"/>
      <c r="B227" s="10"/>
      <c r="C227" s="10"/>
      <c r="D227" s="10"/>
      <c r="E227" s="13"/>
      <c r="F227" s="13"/>
      <c r="G227" s="198"/>
      <c r="H227" s="198"/>
      <c r="I227" s="198"/>
      <c r="J227" s="198"/>
    </row>
    <row r="228" spans="1:10">
      <c r="A228" s="11"/>
      <c r="B228" s="10"/>
      <c r="C228" s="10"/>
      <c r="D228" s="10"/>
      <c r="E228" s="13"/>
      <c r="F228" s="13"/>
      <c r="G228" s="198"/>
      <c r="H228" s="198"/>
      <c r="I228" s="198"/>
      <c r="J228" s="198"/>
    </row>
    <row r="229" spans="1:10">
      <c r="A229" s="11"/>
      <c r="B229" s="10"/>
      <c r="C229" s="10"/>
      <c r="D229" s="10"/>
      <c r="E229" s="13"/>
      <c r="F229" s="13"/>
      <c r="G229" s="198"/>
      <c r="H229" s="198"/>
      <c r="I229" s="198"/>
      <c r="J229" s="198"/>
    </row>
    <row r="230" spans="1:10">
      <c r="A230" s="11"/>
      <c r="B230" s="10"/>
      <c r="C230" s="10"/>
      <c r="D230" s="10"/>
      <c r="E230" s="13"/>
      <c r="F230" s="13"/>
      <c r="G230" s="198"/>
      <c r="H230" s="198"/>
      <c r="I230" s="198"/>
      <c r="J230" s="198"/>
    </row>
    <row r="231" spans="1:10">
      <c r="A231" s="11"/>
      <c r="B231" s="10"/>
      <c r="C231" s="10"/>
      <c r="D231" s="10"/>
      <c r="E231" s="13"/>
      <c r="F231" s="13"/>
      <c r="G231" s="198"/>
      <c r="H231" s="198"/>
      <c r="I231" s="198"/>
      <c r="J231" s="198"/>
    </row>
    <row r="232" spans="1:10">
      <c r="A232" s="11"/>
      <c r="B232" s="10"/>
      <c r="C232" s="10"/>
      <c r="D232" s="10"/>
      <c r="E232" s="13"/>
      <c r="F232" s="13"/>
      <c r="G232" s="198"/>
      <c r="H232" s="198"/>
      <c r="I232" s="198"/>
      <c r="J232" s="198"/>
    </row>
    <row r="233" spans="1:10">
      <c r="A233" s="11"/>
      <c r="B233" s="10"/>
      <c r="C233" s="10"/>
      <c r="D233" s="10"/>
      <c r="E233" s="13"/>
      <c r="F233" s="13"/>
      <c r="G233" s="198"/>
      <c r="H233" s="198"/>
      <c r="I233" s="198"/>
      <c r="J233" s="198"/>
    </row>
    <row r="234" spans="1:10">
      <c r="A234" s="11"/>
      <c r="B234" s="10"/>
      <c r="C234" s="10"/>
      <c r="D234" s="10"/>
      <c r="E234" s="13"/>
      <c r="F234" s="13"/>
      <c r="G234" s="198"/>
      <c r="H234" s="198"/>
      <c r="I234" s="198"/>
      <c r="J234" s="198"/>
    </row>
    <row r="235" spans="1:10">
      <c r="A235" s="11"/>
      <c r="B235" s="10"/>
      <c r="C235" s="10"/>
      <c r="D235" s="10"/>
      <c r="E235" s="13"/>
      <c r="F235" s="13"/>
      <c r="G235" s="198"/>
      <c r="H235" s="198"/>
      <c r="I235" s="198"/>
      <c r="J235" s="198"/>
    </row>
    <row r="236" spans="1:10">
      <c r="A236" s="11"/>
      <c r="B236" s="10"/>
      <c r="C236" s="10"/>
      <c r="D236" s="10"/>
      <c r="E236" s="13"/>
      <c r="F236" s="13"/>
      <c r="G236" s="198"/>
      <c r="H236" s="198"/>
      <c r="I236" s="198"/>
      <c r="J236" s="198"/>
    </row>
    <row r="237" spans="1:10">
      <c r="A237" s="11"/>
      <c r="B237" s="10"/>
      <c r="C237" s="10"/>
      <c r="D237" s="10"/>
      <c r="E237" s="13"/>
      <c r="F237" s="13"/>
      <c r="G237" s="198"/>
      <c r="H237" s="198"/>
      <c r="I237" s="198"/>
      <c r="J237" s="198"/>
    </row>
    <row r="238" spans="1:10">
      <c r="A238" s="11"/>
      <c r="B238" s="10"/>
      <c r="C238" s="10"/>
      <c r="D238" s="10"/>
      <c r="E238" s="13"/>
      <c r="F238" s="13"/>
      <c r="G238" s="198"/>
      <c r="H238" s="198"/>
      <c r="I238" s="198"/>
      <c r="J238" s="198"/>
    </row>
    <row r="239" spans="1:10">
      <c r="A239" s="11"/>
      <c r="B239" s="10"/>
      <c r="C239" s="10"/>
      <c r="D239" s="10"/>
      <c r="E239" s="13"/>
      <c r="F239" s="13"/>
      <c r="G239" s="198"/>
      <c r="H239" s="198"/>
      <c r="I239" s="198"/>
      <c r="J239" s="198"/>
    </row>
    <row r="240" spans="1:10">
      <c r="A240" s="11"/>
      <c r="B240" s="10"/>
      <c r="C240" s="10"/>
      <c r="D240" s="10"/>
      <c r="E240" s="13"/>
      <c r="F240" s="13"/>
      <c r="G240" s="198"/>
      <c r="H240" s="198"/>
      <c r="I240" s="198"/>
      <c r="J240" s="198"/>
    </row>
    <row r="241" spans="1:10">
      <c r="A241" s="11"/>
      <c r="B241" s="10"/>
      <c r="C241" s="10"/>
      <c r="D241" s="10"/>
      <c r="E241" s="13"/>
      <c r="F241" s="13"/>
      <c r="G241" s="198"/>
      <c r="H241" s="198"/>
      <c r="I241" s="198"/>
      <c r="J241" s="198"/>
    </row>
    <row r="242" spans="1:10">
      <c r="A242" s="11"/>
      <c r="B242" s="10"/>
      <c r="C242" s="10"/>
      <c r="D242" s="10"/>
      <c r="E242" s="13"/>
      <c r="F242" s="13"/>
      <c r="G242" s="198"/>
      <c r="H242" s="198"/>
      <c r="I242" s="198"/>
      <c r="J242" s="198"/>
    </row>
    <row r="243" spans="1:10">
      <c r="A243" s="11"/>
      <c r="B243" s="10"/>
      <c r="C243" s="10"/>
      <c r="D243" s="10"/>
      <c r="E243" s="13"/>
      <c r="F243" s="13"/>
      <c r="G243" s="198"/>
      <c r="H243" s="198"/>
      <c r="I243" s="198"/>
      <c r="J243" s="198"/>
    </row>
    <row r="244" spans="1:10">
      <c r="A244" s="11"/>
      <c r="B244" s="10"/>
      <c r="C244" s="10"/>
      <c r="D244" s="10"/>
      <c r="E244" s="13"/>
      <c r="F244" s="13"/>
      <c r="G244" s="198"/>
      <c r="H244" s="198"/>
      <c r="I244" s="198"/>
      <c r="J244" s="198"/>
    </row>
    <row r="245" spans="1:10">
      <c r="A245" s="11"/>
      <c r="B245" s="10"/>
      <c r="C245" s="10"/>
      <c r="D245" s="10"/>
      <c r="E245" s="13"/>
      <c r="F245" s="13"/>
      <c r="G245" s="198"/>
      <c r="H245" s="198"/>
      <c r="I245" s="198"/>
      <c r="J245" s="198"/>
    </row>
    <row r="246" spans="1:10">
      <c r="A246" s="11"/>
      <c r="B246" s="10"/>
      <c r="C246" s="10"/>
      <c r="D246" s="10"/>
      <c r="E246" s="13"/>
      <c r="F246" s="13"/>
      <c r="G246" s="198"/>
      <c r="H246" s="198"/>
      <c r="I246" s="198"/>
      <c r="J246" s="198"/>
    </row>
    <row r="247" spans="1:10">
      <c r="A247" s="11"/>
      <c r="B247" s="10"/>
      <c r="C247" s="10"/>
      <c r="D247" s="10"/>
      <c r="E247" s="13"/>
      <c r="F247" s="13"/>
      <c r="G247" s="198"/>
      <c r="H247" s="198"/>
      <c r="I247" s="198"/>
      <c r="J247" s="198"/>
    </row>
    <row r="248" spans="1:10">
      <c r="A248" s="11"/>
      <c r="B248" s="10"/>
      <c r="C248" s="10"/>
      <c r="D248" s="10"/>
      <c r="E248" s="13"/>
      <c r="F248" s="13"/>
      <c r="G248" s="198"/>
      <c r="H248" s="198"/>
      <c r="I248" s="198"/>
      <c r="J248" s="198"/>
    </row>
    <row r="249" spans="1:10">
      <c r="A249" s="11"/>
      <c r="B249" s="10"/>
      <c r="C249" s="10"/>
      <c r="D249" s="10"/>
      <c r="E249" s="13"/>
      <c r="F249" s="13"/>
      <c r="G249" s="198"/>
      <c r="H249" s="198"/>
      <c r="I249" s="198"/>
      <c r="J249" s="198"/>
    </row>
    <row r="250" spans="1:10">
      <c r="A250" s="11"/>
      <c r="B250" s="10"/>
      <c r="C250" s="10"/>
      <c r="D250" s="10"/>
      <c r="E250" s="13"/>
      <c r="F250" s="13"/>
      <c r="G250" s="198"/>
      <c r="H250" s="198"/>
      <c r="I250" s="198"/>
      <c r="J250" s="198"/>
    </row>
    <row r="251" spans="1:10">
      <c r="A251" s="11"/>
      <c r="B251" s="10"/>
      <c r="C251" s="10"/>
      <c r="D251" s="10"/>
      <c r="E251" s="13"/>
      <c r="F251" s="13"/>
      <c r="G251" s="198"/>
      <c r="H251" s="198"/>
      <c r="I251" s="198"/>
      <c r="J251" s="198"/>
    </row>
    <row r="252" spans="1:10">
      <c r="A252" s="11"/>
      <c r="B252" s="10"/>
      <c r="C252" s="10"/>
      <c r="D252" s="10"/>
      <c r="E252" s="13"/>
      <c r="F252" s="13"/>
      <c r="G252" s="198"/>
      <c r="H252" s="198"/>
      <c r="I252" s="198"/>
      <c r="J252" s="198"/>
    </row>
    <row r="253" spans="1:10">
      <c r="A253" s="11"/>
      <c r="B253" s="10"/>
      <c r="C253" s="10"/>
      <c r="D253" s="10"/>
      <c r="E253" s="13"/>
      <c r="F253" s="13"/>
      <c r="G253" s="198"/>
      <c r="H253" s="198"/>
      <c r="I253" s="198"/>
      <c r="J253" s="198"/>
    </row>
    <row r="254" spans="1:10">
      <c r="A254" s="11"/>
      <c r="B254" s="10"/>
      <c r="C254" s="10"/>
      <c r="D254" s="10"/>
      <c r="E254" s="13"/>
      <c r="F254" s="13"/>
      <c r="G254" s="198"/>
      <c r="H254" s="198"/>
      <c r="I254" s="198"/>
      <c r="J254" s="198"/>
    </row>
    <row r="255" spans="1:10">
      <c r="A255" s="11"/>
      <c r="B255" s="10"/>
      <c r="C255" s="10"/>
      <c r="D255" s="10"/>
      <c r="E255" s="13"/>
      <c r="F255" s="13"/>
      <c r="G255" s="198"/>
      <c r="H255" s="198"/>
      <c r="I255" s="198"/>
      <c r="J255" s="198"/>
    </row>
    <row r="256" spans="1:10">
      <c r="A256" s="11"/>
      <c r="B256" s="10"/>
      <c r="C256" s="10"/>
      <c r="D256" s="10"/>
      <c r="E256" s="13"/>
      <c r="F256" s="13"/>
      <c r="G256" s="198"/>
      <c r="H256" s="198"/>
      <c r="I256" s="198"/>
      <c r="J256" s="198"/>
    </row>
    <row r="257" spans="1:10">
      <c r="A257" s="11"/>
      <c r="B257" s="10"/>
      <c r="C257" s="10"/>
      <c r="D257" s="10"/>
      <c r="E257" s="13"/>
      <c r="F257" s="13"/>
      <c r="G257" s="198"/>
      <c r="H257" s="198"/>
      <c r="I257" s="198"/>
      <c r="J257" s="198"/>
    </row>
    <row r="258" spans="1:10">
      <c r="A258" s="11"/>
      <c r="B258" s="10"/>
      <c r="C258" s="10"/>
      <c r="D258" s="10"/>
      <c r="E258" s="13"/>
      <c r="F258" s="13"/>
      <c r="G258" s="198"/>
      <c r="H258" s="198"/>
      <c r="I258" s="198"/>
      <c r="J258" s="198"/>
    </row>
    <row r="259" spans="1:10">
      <c r="A259" s="11"/>
      <c r="B259" s="10"/>
      <c r="C259" s="10"/>
      <c r="D259" s="10"/>
      <c r="E259" s="13"/>
      <c r="F259" s="13"/>
      <c r="G259" s="198"/>
      <c r="H259" s="198"/>
      <c r="I259" s="198"/>
      <c r="J259" s="198"/>
    </row>
    <row r="260" spans="1:10">
      <c r="A260" s="11"/>
      <c r="B260" s="10"/>
      <c r="C260" s="10"/>
      <c r="D260" s="10"/>
      <c r="E260" s="13"/>
      <c r="F260" s="13"/>
      <c r="G260" s="198"/>
      <c r="H260" s="198"/>
      <c r="I260" s="198"/>
      <c r="J260" s="198"/>
    </row>
    <row r="261" spans="1:10">
      <c r="A261" s="11"/>
      <c r="B261" s="10"/>
      <c r="C261" s="10"/>
      <c r="D261" s="10"/>
      <c r="E261" s="13"/>
      <c r="F261" s="13"/>
      <c r="G261" s="198"/>
      <c r="H261" s="198"/>
      <c r="I261" s="198"/>
      <c r="J261" s="198"/>
    </row>
    <row r="262" spans="1:10">
      <c r="A262" s="11"/>
      <c r="B262" s="10"/>
      <c r="C262" s="10"/>
      <c r="D262" s="10"/>
      <c r="E262" s="13"/>
      <c r="F262" s="13"/>
      <c r="G262" s="198"/>
      <c r="H262" s="198"/>
      <c r="I262" s="198"/>
      <c r="J262" s="198"/>
    </row>
    <row r="263" spans="1:10">
      <c r="A263" s="11"/>
      <c r="B263" s="10"/>
      <c r="C263" s="10"/>
      <c r="D263" s="10"/>
      <c r="E263" s="13"/>
      <c r="F263" s="13"/>
      <c r="G263" s="198"/>
      <c r="H263" s="198"/>
      <c r="I263" s="198"/>
      <c r="J263" s="198"/>
    </row>
    <row r="264" spans="1:10">
      <c r="A264" s="11"/>
      <c r="B264" s="10"/>
      <c r="C264" s="10"/>
      <c r="D264" s="10"/>
      <c r="E264" s="13"/>
      <c r="F264" s="13"/>
      <c r="G264" s="198"/>
      <c r="H264" s="198"/>
      <c r="I264" s="198"/>
      <c r="J264" s="198"/>
    </row>
    <row r="265" spans="1:10">
      <c r="A265" s="11"/>
      <c r="B265" s="10"/>
      <c r="C265" s="10"/>
      <c r="D265" s="10"/>
      <c r="E265" s="13"/>
      <c r="F265" s="13"/>
      <c r="G265" s="198"/>
      <c r="H265" s="198"/>
      <c r="I265" s="198"/>
      <c r="J265" s="198"/>
    </row>
    <row r="266" spans="1:10">
      <c r="A266" s="11"/>
      <c r="B266" s="10"/>
      <c r="C266" s="10"/>
      <c r="D266" s="10"/>
      <c r="E266" s="13"/>
      <c r="F266" s="13"/>
      <c r="G266" s="198"/>
      <c r="H266" s="198"/>
      <c r="I266" s="198"/>
      <c r="J266" s="198"/>
    </row>
    <row r="267" spans="1:10">
      <c r="A267" s="11"/>
      <c r="B267" s="10"/>
      <c r="C267" s="10"/>
      <c r="D267" s="10"/>
      <c r="E267" s="13"/>
      <c r="F267" s="13"/>
      <c r="G267" s="198"/>
      <c r="H267" s="198"/>
      <c r="I267" s="198"/>
      <c r="J267" s="198"/>
    </row>
    <row r="268" spans="1:10">
      <c r="A268" s="11"/>
      <c r="B268" s="10"/>
      <c r="C268" s="10"/>
      <c r="D268" s="10"/>
      <c r="E268" s="13"/>
      <c r="F268" s="13"/>
      <c r="G268" s="198"/>
      <c r="H268" s="198"/>
      <c r="I268" s="198"/>
      <c r="J268" s="198"/>
    </row>
    <row r="269" spans="1:10">
      <c r="A269" s="11"/>
      <c r="B269" s="10"/>
      <c r="C269" s="10"/>
      <c r="D269" s="10"/>
      <c r="E269" s="13"/>
      <c r="F269" s="13"/>
      <c r="G269" s="198"/>
      <c r="H269" s="198"/>
      <c r="I269" s="198"/>
      <c r="J269" s="198"/>
    </row>
    <row r="270" spans="1:10">
      <c r="A270" s="11"/>
      <c r="B270" s="10"/>
      <c r="C270" s="10"/>
      <c r="D270" s="10"/>
      <c r="E270" s="13"/>
      <c r="F270" s="13"/>
      <c r="G270" s="198"/>
      <c r="H270" s="198"/>
      <c r="I270" s="198"/>
      <c r="J270" s="198"/>
    </row>
    <row r="271" spans="1:10">
      <c r="A271" s="11"/>
      <c r="B271" s="10"/>
      <c r="C271" s="10"/>
      <c r="D271" s="10"/>
      <c r="E271" s="13"/>
      <c r="F271" s="13"/>
      <c r="G271" s="198"/>
      <c r="H271" s="198"/>
      <c r="I271" s="198"/>
      <c r="J271" s="198"/>
    </row>
    <row r="272" spans="1:10">
      <c r="A272" s="11"/>
      <c r="B272" s="10"/>
      <c r="C272" s="10"/>
      <c r="D272" s="10"/>
      <c r="E272" s="13"/>
      <c r="F272" s="13"/>
      <c r="G272" s="198"/>
      <c r="H272" s="198"/>
      <c r="I272" s="198"/>
      <c r="J272" s="198"/>
    </row>
    <row r="273" spans="1:10">
      <c r="A273" s="11"/>
      <c r="B273" s="10"/>
      <c r="C273" s="10"/>
      <c r="D273" s="10"/>
      <c r="E273" s="13"/>
      <c r="F273" s="13"/>
      <c r="G273" s="198"/>
      <c r="H273" s="198"/>
      <c r="I273" s="198"/>
      <c r="J273" s="198"/>
    </row>
    <row r="274" spans="1:10">
      <c r="A274" s="11"/>
      <c r="B274" s="10"/>
      <c r="C274" s="10"/>
      <c r="D274" s="10"/>
      <c r="E274" s="13"/>
      <c r="F274" s="13"/>
      <c r="G274" s="198"/>
      <c r="H274" s="198"/>
      <c r="I274" s="198"/>
      <c r="J274" s="198"/>
    </row>
    <row r="275" spans="1:10">
      <c r="A275" s="11"/>
      <c r="B275" s="10"/>
      <c r="C275" s="10"/>
      <c r="D275" s="10"/>
      <c r="E275" s="13"/>
      <c r="F275" s="13"/>
      <c r="G275" s="198"/>
      <c r="H275" s="198"/>
      <c r="I275" s="198"/>
      <c r="J275" s="198"/>
    </row>
    <row r="276" spans="1:10">
      <c r="A276" s="11"/>
      <c r="B276" s="10"/>
      <c r="C276" s="10"/>
      <c r="D276" s="10"/>
      <c r="E276" s="13"/>
      <c r="F276" s="13"/>
      <c r="G276" s="198"/>
      <c r="H276" s="198"/>
      <c r="I276" s="198"/>
      <c r="J276" s="198"/>
    </row>
    <row r="277" spans="1:10">
      <c r="A277" s="11"/>
      <c r="B277" s="10"/>
      <c r="C277" s="10"/>
      <c r="D277" s="10"/>
      <c r="E277" s="13"/>
      <c r="F277" s="13"/>
      <c r="G277" s="198"/>
      <c r="H277" s="198"/>
      <c r="I277" s="198"/>
      <c r="J277" s="198"/>
    </row>
    <row r="278" spans="1:10">
      <c r="A278" s="11"/>
      <c r="B278" s="10"/>
      <c r="C278" s="10"/>
      <c r="D278" s="10"/>
      <c r="E278" s="13"/>
      <c r="F278" s="13"/>
      <c r="G278" s="198"/>
      <c r="H278" s="198"/>
      <c r="I278" s="198"/>
      <c r="J278" s="198"/>
    </row>
    <row r="279" spans="1:10">
      <c r="A279" s="11"/>
      <c r="B279" s="10"/>
      <c r="C279" s="10"/>
      <c r="D279" s="10"/>
      <c r="E279" s="13"/>
      <c r="F279" s="13"/>
      <c r="G279" s="198"/>
      <c r="H279" s="198"/>
      <c r="I279" s="198"/>
      <c r="J279" s="198"/>
    </row>
    <row r="280" spans="1:10">
      <c r="A280" s="11"/>
      <c r="B280" s="10"/>
      <c r="C280" s="10"/>
      <c r="D280" s="10"/>
      <c r="E280" s="13"/>
      <c r="F280" s="13"/>
      <c r="G280" s="198"/>
      <c r="H280" s="198"/>
      <c r="I280" s="198"/>
      <c r="J280" s="198"/>
    </row>
    <row r="281" spans="1:10">
      <c r="A281" s="11"/>
      <c r="B281" s="10"/>
      <c r="C281" s="10"/>
      <c r="D281" s="10"/>
      <c r="E281" s="13"/>
      <c r="F281" s="13"/>
      <c r="G281" s="198"/>
      <c r="H281" s="198"/>
      <c r="I281" s="198"/>
      <c r="J281" s="198"/>
    </row>
    <row r="282" spans="1:10">
      <c r="A282" s="11"/>
      <c r="B282" s="10"/>
      <c r="C282" s="10"/>
      <c r="D282" s="10"/>
      <c r="E282" s="13"/>
      <c r="F282" s="13"/>
      <c r="G282" s="198"/>
      <c r="H282" s="198"/>
      <c r="I282" s="198"/>
      <c r="J282" s="198"/>
    </row>
    <row r="283" spans="1:10">
      <c r="A283" s="11"/>
      <c r="B283" s="10"/>
      <c r="C283" s="10"/>
      <c r="D283" s="10"/>
      <c r="E283" s="13"/>
      <c r="F283" s="13"/>
      <c r="G283" s="198"/>
      <c r="H283" s="198"/>
      <c r="I283" s="198"/>
      <c r="J283" s="198"/>
    </row>
    <row r="284" spans="1:10">
      <c r="A284" s="11"/>
      <c r="B284" s="10"/>
      <c r="C284" s="10"/>
      <c r="D284" s="10"/>
      <c r="E284" s="13"/>
      <c r="F284" s="13"/>
      <c r="G284" s="198"/>
      <c r="H284" s="198"/>
      <c r="I284" s="198"/>
      <c r="J284" s="198"/>
    </row>
    <row r="285" spans="1:10">
      <c r="A285" s="11"/>
      <c r="B285" s="10"/>
      <c r="C285" s="10"/>
      <c r="D285" s="10"/>
      <c r="E285" s="13"/>
      <c r="F285" s="13"/>
      <c r="G285" s="198"/>
      <c r="H285" s="198"/>
      <c r="I285" s="198"/>
      <c r="J285" s="198"/>
    </row>
    <row r="286" spans="1:10">
      <c r="A286" s="11"/>
      <c r="B286" s="10"/>
      <c r="C286" s="10"/>
      <c r="D286" s="10"/>
      <c r="E286" s="13"/>
      <c r="F286" s="13"/>
      <c r="G286" s="198"/>
      <c r="H286" s="198"/>
      <c r="I286" s="198"/>
      <c r="J286" s="198"/>
    </row>
    <row r="287" spans="1:10">
      <c r="A287" s="11"/>
      <c r="B287" s="10"/>
      <c r="C287" s="10"/>
      <c r="D287" s="10"/>
      <c r="E287" s="13"/>
      <c r="F287" s="13"/>
      <c r="G287" s="198"/>
      <c r="H287" s="198"/>
      <c r="I287" s="198"/>
      <c r="J287" s="198"/>
    </row>
    <row r="288" spans="1:10">
      <c r="A288" s="11"/>
      <c r="B288" s="10"/>
      <c r="C288" s="10"/>
      <c r="D288" s="10"/>
      <c r="E288" s="13"/>
      <c r="F288" s="13"/>
      <c r="G288" s="198"/>
      <c r="H288" s="198"/>
      <c r="I288" s="198"/>
      <c r="J288" s="198"/>
    </row>
    <row r="289" spans="1:10">
      <c r="A289" s="11"/>
      <c r="B289" s="10"/>
      <c r="C289" s="10"/>
      <c r="D289" s="10"/>
      <c r="E289" s="13"/>
      <c r="F289" s="13"/>
      <c r="G289" s="198"/>
      <c r="H289" s="198"/>
      <c r="I289" s="198"/>
      <c r="J289" s="198"/>
    </row>
    <row r="290" spans="1:10">
      <c r="A290" s="11"/>
      <c r="B290" s="10"/>
      <c r="C290" s="10"/>
      <c r="D290" s="10"/>
      <c r="E290" s="13"/>
      <c r="F290" s="13"/>
      <c r="G290" s="198"/>
      <c r="H290" s="198"/>
      <c r="I290" s="198"/>
      <c r="J290" s="198"/>
    </row>
    <row r="291" spans="1:10">
      <c r="A291" s="11"/>
      <c r="B291" s="10"/>
      <c r="C291" s="10"/>
      <c r="D291" s="10"/>
      <c r="E291" s="13"/>
      <c r="F291" s="13"/>
      <c r="G291" s="198"/>
      <c r="H291" s="198"/>
      <c r="I291" s="198"/>
      <c r="J291" s="198"/>
    </row>
    <row r="292" spans="1:10">
      <c r="A292" s="11"/>
      <c r="B292" s="10"/>
      <c r="C292" s="10"/>
      <c r="D292" s="10"/>
      <c r="E292" s="13"/>
      <c r="F292" s="13"/>
      <c r="G292" s="198"/>
      <c r="H292" s="198"/>
      <c r="I292" s="198"/>
      <c r="J292" s="198"/>
    </row>
    <row r="293" spans="1:10">
      <c r="A293" s="11"/>
      <c r="B293" s="10"/>
      <c r="C293" s="10"/>
      <c r="D293" s="10"/>
      <c r="E293" s="13"/>
      <c r="F293" s="13"/>
      <c r="G293" s="198"/>
      <c r="H293" s="198"/>
      <c r="I293" s="198"/>
      <c r="J293" s="198"/>
    </row>
    <row r="294" spans="1:10">
      <c r="A294" s="11"/>
      <c r="B294" s="10"/>
      <c r="C294" s="10"/>
      <c r="D294" s="10"/>
      <c r="E294" s="13"/>
      <c r="F294" s="13"/>
      <c r="G294" s="198"/>
      <c r="H294" s="198"/>
      <c r="I294" s="198"/>
      <c r="J294" s="198"/>
    </row>
    <row r="295" spans="1:10">
      <c r="A295" s="11"/>
      <c r="B295" s="10"/>
      <c r="C295" s="10"/>
      <c r="D295" s="10"/>
      <c r="E295" s="13"/>
      <c r="F295" s="13"/>
      <c r="G295" s="198"/>
      <c r="H295" s="198"/>
      <c r="I295" s="198"/>
      <c r="J295" s="198"/>
    </row>
    <row r="296" spans="1:10">
      <c r="A296" s="11"/>
      <c r="B296" s="10"/>
      <c r="C296" s="10"/>
      <c r="D296" s="10"/>
      <c r="E296" s="13"/>
      <c r="F296" s="13"/>
      <c r="G296" s="198"/>
      <c r="H296" s="198"/>
      <c r="I296" s="198"/>
      <c r="J296" s="198"/>
    </row>
    <row r="297" spans="1:10">
      <c r="A297" s="11"/>
      <c r="B297" s="10"/>
      <c r="C297" s="10"/>
      <c r="D297" s="10"/>
      <c r="E297" s="13"/>
      <c r="F297" s="13"/>
      <c r="G297" s="198"/>
      <c r="H297" s="198"/>
      <c r="I297" s="198"/>
      <c r="J297" s="198"/>
    </row>
    <row r="298" spans="1:10">
      <c r="A298" s="11"/>
      <c r="B298" s="10"/>
      <c r="C298" s="10"/>
      <c r="D298" s="10"/>
      <c r="E298" s="13"/>
      <c r="F298" s="13"/>
      <c r="G298" s="198"/>
      <c r="H298" s="198"/>
      <c r="I298" s="198"/>
      <c r="J298" s="198"/>
    </row>
    <row r="299" spans="1:10">
      <c r="A299" s="11"/>
      <c r="B299" s="10"/>
      <c r="C299" s="10"/>
      <c r="D299" s="10"/>
      <c r="E299" s="13"/>
      <c r="F299" s="13"/>
      <c r="G299" s="198"/>
      <c r="H299" s="198"/>
      <c r="I299" s="198"/>
      <c r="J299" s="198"/>
    </row>
    <row r="300" spans="1:10">
      <c r="A300" s="11"/>
      <c r="B300" s="10"/>
      <c r="C300" s="10"/>
      <c r="D300" s="10"/>
      <c r="E300" s="13"/>
      <c r="F300" s="13"/>
      <c r="G300" s="198"/>
      <c r="H300" s="198"/>
      <c r="I300" s="198"/>
      <c r="J300" s="198"/>
    </row>
    <row r="301" spans="1:10">
      <c r="A301" s="11"/>
      <c r="B301" s="10"/>
      <c r="C301" s="10"/>
      <c r="D301" s="10"/>
      <c r="E301" s="13"/>
      <c r="F301" s="13"/>
      <c r="G301" s="198"/>
      <c r="H301" s="198"/>
      <c r="I301" s="198"/>
      <c r="J301" s="198"/>
    </row>
    <row r="302" spans="1:10">
      <c r="A302" s="11"/>
      <c r="B302" s="10"/>
      <c r="C302" s="10"/>
      <c r="D302" s="10"/>
      <c r="E302" s="13"/>
      <c r="F302" s="13"/>
      <c r="G302" s="198"/>
      <c r="H302" s="198"/>
      <c r="I302" s="198"/>
      <c r="J302" s="198"/>
    </row>
    <row r="303" spans="1:10">
      <c r="A303" s="11"/>
      <c r="B303" s="10"/>
      <c r="C303" s="10"/>
      <c r="D303" s="10"/>
      <c r="E303" s="13"/>
      <c r="F303" s="13"/>
      <c r="G303" s="198"/>
      <c r="H303" s="198"/>
      <c r="I303" s="198"/>
      <c r="J303" s="198"/>
    </row>
    <row r="304" spans="1:10">
      <c r="A304" s="11"/>
      <c r="B304" s="10"/>
      <c r="C304" s="10"/>
      <c r="D304" s="10"/>
      <c r="E304" s="13"/>
      <c r="F304" s="13"/>
      <c r="G304" s="198"/>
      <c r="H304" s="198"/>
      <c r="I304" s="198"/>
      <c r="J304" s="198"/>
    </row>
    <row r="305" spans="1:10">
      <c r="A305" s="11"/>
      <c r="B305" s="10"/>
      <c r="C305" s="10"/>
      <c r="D305" s="10"/>
      <c r="E305" s="13"/>
      <c r="F305" s="13"/>
      <c r="G305" s="198"/>
      <c r="H305" s="198"/>
      <c r="I305" s="198"/>
      <c r="J305" s="198"/>
    </row>
    <row r="306" spans="1:10">
      <c r="A306" s="11"/>
      <c r="B306" s="10"/>
      <c r="C306" s="10"/>
      <c r="D306" s="10"/>
      <c r="E306" s="13"/>
      <c r="F306" s="13"/>
      <c r="G306" s="198"/>
      <c r="H306" s="198"/>
      <c r="I306" s="198"/>
      <c r="J306" s="198"/>
    </row>
    <row r="307" spans="1:10">
      <c r="A307" s="11"/>
      <c r="B307" s="10"/>
      <c r="C307" s="10"/>
      <c r="D307" s="10"/>
      <c r="E307" s="13"/>
      <c r="F307" s="13"/>
      <c r="G307" s="198"/>
      <c r="H307" s="198"/>
      <c r="I307" s="198"/>
      <c r="J307" s="198"/>
    </row>
    <row r="308" spans="1:10">
      <c r="A308" s="11"/>
      <c r="B308" s="10"/>
      <c r="C308" s="10"/>
      <c r="D308" s="10"/>
      <c r="E308" s="13"/>
      <c r="F308" s="13"/>
      <c r="G308" s="198"/>
      <c r="H308" s="198"/>
      <c r="I308" s="198"/>
      <c r="J308" s="198"/>
    </row>
    <row r="309" spans="1:10">
      <c r="A309" s="11"/>
      <c r="B309" s="10"/>
      <c r="C309" s="10"/>
      <c r="D309" s="10"/>
      <c r="E309" s="13"/>
      <c r="F309" s="13"/>
      <c r="G309" s="198"/>
      <c r="H309" s="198"/>
      <c r="I309" s="198"/>
      <c r="J309" s="198"/>
    </row>
    <row r="310" spans="1:10">
      <c r="A310" s="11"/>
      <c r="B310" s="10"/>
      <c r="C310" s="10"/>
      <c r="D310" s="10"/>
      <c r="E310" s="13"/>
      <c r="F310" s="13"/>
      <c r="G310" s="198"/>
      <c r="H310" s="198"/>
      <c r="I310" s="198"/>
      <c r="J310" s="198"/>
    </row>
    <row r="311" spans="1:10">
      <c r="A311" s="11"/>
      <c r="B311" s="10"/>
      <c r="C311" s="10"/>
      <c r="D311" s="10"/>
      <c r="E311" s="13"/>
      <c r="F311" s="13"/>
      <c r="G311" s="198"/>
      <c r="H311" s="198"/>
      <c r="I311" s="198"/>
      <c r="J311" s="198"/>
    </row>
    <row r="312" spans="1:10">
      <c r="A312" s="11"/>
      <c r="B312" s="10"/>
      <c r="C312" s="10"/>
      <c r="D312" s="10"/>
      <c r="E312" s="13"/>
      <c r="F312" s="13"/>
      <c r="G312" s="198"/>
      <c r="H312" s="198"/>
      <c r="I312" s="198"/>
      <c r="J312" s="198"/>
    </row>
    <row r="313" spans="1:10">
      <c r="A313" s="11"/>
      <c r="B313" s="10"/>
      <c r="C313" s="10"/>
      <c r="D313" s="10"/>
      <c r="E313" s="13"/>
      <c r="F313" s="13"/>
      <c r="G313" s="198"/>
      <c r="H313" s="198"/>
      <c r="I313" s="198"/>
      <c r="J313" s="198"/>
    </row>
    <row r="314" spans="1:10">
      <c r="A314" s="11"/>
      <c r="B314" s="10"/>
      <c r="C314" s="10"/>
      <c r="D314" s="10"/>
      <c r="E314" s="13"/>
      <c r="F314" s="13"/>
      <c r="G314" s="198"/>
      <c r="H314" s="198"/>
      <c r="I314" s="198"/>
      <c r="J314" s="198"/>
    </row>
    <row r="315" spans="1:10">
      <c r="A315" s="11"/>
      <c r="B315" s="10"/>
      <c r="C315" s="10"/>
      <c r="D315" s="10"/>
      <c r="E315" s="13"/>
      <c r="F315" s="13"/>
      <c r="G315" s="198"/>
      <c r="H315" s="198"/>
      <c r="I315" s="198"/>
      <c r="J315" s="198"/>
    </row>
    <row r="316" spans="1:10">
      <c r="A316" s="11"/>
      <c r="B316" s="10"/>
      <c r="C316" s="10"/>
      <c r="D316" s="10"/>
      <c r="E316" s="13"/>
      <c r="F316" s="13"/>
      <c r="G316" s="198"/>
      <c r="H316" s="198"/>
      <c r="I316" s="198"/>
      <c r="J316" s="198"/>
    </row>
    <row r="317" spans="1:10">
      <c r="A317" s="11"/>
      <c r="B317" s="10"/>
      <c r="C317" s="10"/>
      <c r="D317" s="10"/>
      <c r="E317" s="13"/>
      <c r="F317" s="13"/>
      <c r="G317" s="198"/>
      <c r="H317" s="198"/>
      <c r="I317" s="198"/>
      <c r="J317" s="198"/>
    </row>
    <row r="318" spans="1:10">
      <c r="A318" s="11"/>
      <c r="B318" s="10"/>
      <c r="C318" s="10"/>
      <c r="D318" s="10"/>
      <c r="E318" s="13"/>
      <c r="F318" s="13"/>
      <c r="G318" s="198"/>
      <c r="H318" s="198"/>
      <c r="I318" s="198"/>
      <c r="J318" s="198"/>
    </row>
    <row r="319" spans="1:10">
      <c r="A319" s="11"/>
      <c r="B319" s="10"/>
      <c r="C319" s="10"/>
      <c r="D319" s="10"/>
      <c r="E319" s="13"/>
      <c r="F319" s="13"/>
      <c r="G319" s="198"/>
      <c r="H319" s="198"/>
      <c r="I319" s="198"/>
      <c r="J319" s="198"/>
    </row>
    <row r="320" spans="1:10">
      <c r="A320" s="11"/>
      <c r="B320" s="10"/>
      <c r="C320" s="10"/>
      <c r="D320" s="10"/>
      <c r="E320" s="13"/>
      <c r="F320" s="13"/>
      <c r="G320" s="198"/>
      <c r="H320" s="198"/>
      <c r="I320" s="198"/>
      <c r="J320" s="198"/>
    </row>
    <row r="321" spans="1:10">
      <c r="A321" s="11"/>
      <c r="B321" s="10"/>
      <c r="C321" s="10"/>
      <c r="D321" s="10"/>
      <c r="E321" s="13"/>
      <c r="F321" s="13"/>
      <c r="G321" s="198"/>
      <c r="H321" s="198"/>
      <c r="I321" s="198"/>
      <c r="J321" s="198"/>
    </row>
    <row r="322" spans="1:10">
      <c r="A322" s="11"/>
      <c r="B322" s="10"/>
      <c r="C322" s="10"/>
      <c r="D322" s="10"/>
      <c r="E322" s="13"/>
      <c r="F322" s="13"/>
      <c r="G322" s="198"/>
      <c r="H322" s="198"/>
      <c r="I322" s="198"/>
      <c r="J322" s="198"/>
    </row>
    <row r="323" spans="1:10">
      <c r="A323" s="11"/>
      <c r="B323" s="10"/>
      <c r="C323" s="10"/>
      <c r="D323" s="10"/>
      <c r="E323" s="13"/>
      <c r="F323" s="13"/>
      <c r="G323" s="198"/>
      <c r="H323" s="198"/>
      <c r="I323" s="198"/>
      <c r="J323" s="198"/>
    </row>
    <row r="324" spans="1:10">
      <c r="A324" s="11"/>
      <c r="B324" s="10"/>
      <c r="C324" s="10"/>
      <c r="D324" s="10"/>
      <c r="E324" s="13"/>
      <c r="F324" s="13"/>
      <c r="G324" s="198"/>
      <c r="H324" s="198"/>
      <c r="I324" s="198"/>
      <c r="J324" s="198"/>
    </row>
    <row r="325" spans="1:10">
      <c r="A325" s="11"/>
      <c r="B325" s="10"/>
      <c r="C325" s="10"/>
      <c r="D325" s="10"/>
      <c r="E325" s="13"/>
      <c r="F325" s="13"/>
      <c r="G325" s="198"/>
      <c r="H325" s="198"/>
      <c r="I325" s="198"/>
      <c r="J325" s="198"/>
    </row>
    <row r="326" spans="1:10">
      <c r="A326" s="11"/>
      <c r="B326" s="10"/>
      <c r="C326" s="10"/>
      <c r="D326" s="10"/>
      <c r="E326" s="13"/>
      <c r="F326" s="13"/>
      <c r="G326" s="198"/>
      <c r="H326" s="198"/>
      <c r="I326" s="198"/>
      <c r="J326" s="198"/>
    </row>
    <row r="327" spans="1:10">
      <c r="A327" s="11"/>
      <c r="B327" s="10"/>
      <c r="C327" s="10"/>
      <c r="D327" s="10"/>
      <c r="E327" s="13"/>
      <c r="F327" s="13"/>
      <c r="G327" s="198"/>
      <c r="H327" s="198"/>
      <c r="I327" s="198"/>
      <c r="J327" s="198"/>
    </row>
    <row r="328" spans="1:10">
      <c r="A328" s="11"/>
      <c r="B328" s="10"/>
      <c r="C328" s="10"/>
      <c r="D328" s="10"/>
      <c r="E328" s="13"/>
      <c r="F328" s="13"/>
      <c r="G328" s="198"/>
      <c r="H328" s="198"/>
      <c r="I328" s="198"/>
      <c r="J328" s="198"/>
    </row>
    <row r="329" spans="1:10">
      <c r="A329" s="11"/>
      <c r="B329" s="10"/>
      <c r="C329" s="10"/>
      <c r="D329" s="10"/>
      <c r="E329" s="13"/>
      <c r="F329" s="13"/>
      <c r="G329" s="198"/>
      <c r="H329" s="198"/>
      <c r="I329" s="198"/>
      <c r="J329" s="198"/>
    </row>
    <row r="330" spans="1:10">
      <c r="A330" s="11"/>
      <c r="B330" s="10"/>
      <c r="C330" s="10"/>
      <c r="D330" s="10"/>
      <c r="E330" s="13"/>
      <c r="F330" s="13"/>
      <c r="G330" s="198"/>
      <c r="H330" s="198"/>
      <c r="I330" s="198"/>
      <c r="J330" s="198"/>
    </row>
    <row r="331" spans="1:10">
      <c r="A331" s="11"/>
      <c r="B331" s="10"/>
      <c r="C331" s="10"/>
      <c r="D331" s="10"/>
      <c r="E331" s="13"/>
      <c r="F331" s="13"/>
      <c r="G331" s="198"/>
      <c r="H331" s="198"/>
      <c r="I331" s="198"/>
      <c r="J331" s="198"/>
    </row>
    <row r="332" spans="1:10">
      <c r="A332" s="11"/>
      <c r="B332" s="10"/>
      <c r="C332" s="10"/>
      <c r="D332" s="10"/>
      <c r="E332" s="13"/>
      <c r="F332" s="13"/>
      <c r="G332" s="198"/>
      <c r="H332" s="198"/>
      <c r="I332" s="198"/>
      <c r="J332" s="198"/>
    </row>
    <row r="333" spans="1:10">
      <c r="A333" s="11"/>
      <c r="B333" s="10"/>
      <c r="C333" s="10"/>
      <c r="D333" s="10"/>
      <c r="E333" s="13"/>
      <c r="F333" s="13"/>
      <c r="G333" s="198"/>
      <c r="H333" s="198"/>
      <c r="I333" s="198"/>
      <c r="J333" s="198"/>
    </row>
    <row r="334" spans="1:10">
      <c r="A334" s="11"/>
      <c r="B334" s="10"/>
      <c r="C334" s="10"/>
      <c r="D334" s="10"/>
      <c r="E334" s="13"/>
      <c r="F334" s="13"/>
      <c r="G334" s="198"/>
      <c r="H334" s="198"/>
      <c r="I334" s="198"/>
      <c r="J334" s="198"/>
    </row>
    <row r="335" spans="1:10">
      <c r="A335" s="11"/>
      <c r="B335" s="10"/>
      <c r="C335" s="10"/>
      <c r="D335" s="10"/>
      <c r="E335" s="13"/>
      <c r="F335" s="13"/>
      <c r="G335" s="198"/>
      <c r="H335" s="198"/>
      <c r="I335" s="198"/>
      <c r="J335" s="198"/>
    </row>
    <row r="336" spans="1:10">
      <c r="A336" s="11"/>
      <c r="B336" s="10"/>
      <c r="C336" s="10"/>
      <c r="D336" s="10"/>
      <c r="E336" s="13"/>
      <c r="F336" s="13"/>
      <c r="G336" s="198"/>
      <c r="H336" s="198"/>
      <c r="I336" s="198"/>
      <c r="J336" s="198"/>
    </row>
    <row r="337" spans="1:10">
      <c r="A337" s="11"/>
      <c r="B337" s="10"/>
      <c r="C337" s="10"/>
      <c r="D337" s="10"/>
      <c r="E337" s="13"/>
      <c r="F337" s="13"/>
      <c r="G337" s="198"/>
      <c r="H337" s="198"/>
      <c r="I337" s="198"/>
      <c r="J337" s="198"/>
    </row>
    <row r="338" spans="1:10">
      <c r="A338" s="11"/>
      <c r="B338" s="10"/>
      <c r="C338" s="10"/>
      <c r="D338" s="10"/>
      <c r="E338" s="13"/>
      <c r="F338" s="13"/>
      <c r="G338" s="198"/>
      <c r="H338" s="198"/>
      <c r="I338" s="198"/>
      <c r="J338" s="198"/>
    </row>
    <row r="339" spans="1:10">
      <c r="A339" s="11"/>
      <c r="B339" s="10"/>
      <c r="C339" s="10"/>
      <c r="D339" s="10"/>
      <c r="E339" s="13"/>
      <c r="F339" s="13"/>
      <c r="G339" s="198"/>
      <c r="H339" s="198"/>
      <c r="I339" s="198"/>
      <c r="J339" s="198"/>
    </row>
    <row r="340" spans="1:10">
      <c r="A340" s="11"/>
      <c r="B340" s="10"/>
      <c r="C340" s="10"/>
      <c r="D340" s="10"/>
      <c r="E340" s="13"/>
      <c r="F340" s="13"/>
      <c r="G340" s="198"/>
      <c r="H340" s="198"/>
      <c r="I340" s="198"/>
      <c r="J340" s="198"/>
    </row>
    <row r="341" spans="1:10">
      <c r="A341" s="11"/>
      <c r="B341" s="10"/>
      <c r="C341" s="10"/>
      <c r="D341" s="10"/>
      <c r="E341" s="13"/>
      <c r="F341" s="13"/>
      <c r="G341" s="198"/>
      <c r="H341" s="198"/>
      <c r="I341" s="198"/>
      <c r="J341" s="198"/>
    </row>
    <row r="342" spans="1:10">
      <c r="A342" s="11"/>
      <c r="B342" s="10"/>
      <c r="C342" s="10"/>
      <c r="D342" s="10"/>
      <c r="E342" s="13"/>
      <c r="F342" s="13"/>
      <c r="G342" s="198"/>
      <c r="H342" s="198"/>
      <c r="I342" s="198"/>
      <c r="J342" s="198"/>
    </row>
    <row r="343" spans="1:10">
      <c r="A343" s="11"/>
      <c r="B343" s="10"/>
      <c r="C343" s="10"/>
      <c r="D343" s="10"/>
      <c r="E343" s="13"/>
      <c r="F343" s="13"/>
      <c r="G343" s="198"/>
      <c r="H343" s="198"/>
      <c r="I343" s="198"/>
      <c r="J343" s="198"/>
    </row>
    <row r="344" spans="1:10">
      <c r="A344" s="11"/>
      <c r="B344" s="10"/>
      <c r="C344" s="10"/>
      <c r="D344" s="10"/>
      <c r="E344" s="13"/>
      <c r="F344" s="13"/>
      <c r="G344" s="198"/>
      <c r="H344" s="198"/>
      <c r="I344" s="198"/>
      <c r="J344" s="198"/>
    </row>
    <row r="345" spans="1:10">
      <c r="A345" s="11"/>
      <c r="B345" s="10"/>
      <c r="C345" s="10"/>
      <c r="D345" s="10"/>
      <c r="E345" s="13"/>
      <c r="F345" s="13"/>
      <c r="G345" s="198"/>
      <c r="H345" s="198"/>
      <c r="I345" s="198"/>
      <c r="J345" s="198"/>
    </row>
    <row r="346" spans="1:10">
      <c r="A346" s="11"/>
      <c r="B346" s="10"/>
      <c r="C346" s="10"/>
      <c r="D346" s="10"/>
      <c r="E346" s="13"/>
      <c r="F346" s="13"/>
      <c r="G346" s="198"/>
      <c r="H346" s="198"/>
      <c r="I346" s="198"/>
      <c r="J346" s="198"/>
    </row>
    <row r="347" spans="1:10">
      <c r="A347" s="11"/>
      <c r="B347" s="10"/>
      <c r="C347" s="10"/>
      <c r="D347" s="10"/>
      <c r="E347" s="13"/>
      <c r="F347" s="13"/>
      <c r="G347" s="198"/>
      <c r="H347" s="198"/>
      <c r="I347" s="198"/>
      <c r="J347" s="198"/>
    </row>
    <row r="348" spans="1:10">
      <c r="A348" s="11"/>
      <c r="B348" s="10"/>
      <c r="C348" s="10"/>
      <c r="D348" s="10"/>
      <c r="E348" s="13"/>
      <c r="F348" s="13"/>
      <c r="G348" s="198"/>
      <c r="H348" s="198"/>
      <c r="I348" s="198"/>
      <c r="J348" s="198"/>
    </row>
    <row r="349" spans="1:10">
      <c r="A349" s="11"/>
      <c r="B349" s="10"/>
      <c r="C349" s="10"/>
      <c r="D349" s="10"/>
      <c r="E349" s="13"/>
      <c r="F349" s="13"/>
      <c r="G349" s="198"/>
      <c r="H349" s="198"/>
      <c r="I349" s="198"/>
      <c r="J349" s="198"/>
    </row>
    <row r="350" spans="1:10">
      <c r="A350" s="11"/>
      <c r="B350" s="10"/>
      <c r="C350" s="10"/>
      <c r="D350" s="10"/>
      <c r="E350" s="13"/>
      <c r="F350" s="13"/>
      <c r="G350" s="198"/>
      <c r="H350" s="198"/>
      <c r="I350" s="198"/>
      <c r="J350" s="198"/>
    </row>
    <row r="351" spans="1:10">
      <c r="A351" s="11"/>
      <c r="B351" s="10"/>
      <c r="C351" s="10"/>
      <c r="D351" s="10"/>
      <c r="E351" s="13"/>
      <c r="F351" s="13"/>
      <c r="G351" s="198"/>
      <c r="H351" s="198"/>
      <c r="I351" s="198"/>
      <c r="J351" s="198"/>
    </row>
    <row r="352" spans="1:10">
      <c r="A352" s="11"/>
      <c r="B352" s="10"/>
      <c r="C352" s="10"/>
      <c r="D352" s="10"/>
      <c r="E352" s="13"/>
      <c r="F352" s="13"/>
      <c r="G352" s="198"/>
      <c r="H352" s="198"/>
      <c r="I352" s="198"/>
      <c r="J352" s="198"/>
    </row>
    <row r="353" spans="1:10">
      <c r="A353" s="11"/>
      <c r="B353" s="10"/>
      <c r="C353" s="10"/>
      <c r="D353" s="10"/>
      <c r="E353" s="13"/>
      <c r="F353" s="13"/>
      <c r="G353" s="198"/>
      <c r="H353" s="198"/>
      <c r="I353" s="198"/>
      <c r="J353" s="198"/>
    </row>
    <row r="354" spans="1:10">
      <c r="A354" s="11"/>
      <c r="B354" s="10"/>
      <c r="C354" s="10"/>
      <c r="D354" s="10"/>
      <c r="E354" s="13"/>
      <c r="F354" s="13"/>
      <c r="G354" s="198"/>
      <c r="H354" s="198"/>
      <c r="I354" s="198"/>
      <c r="J354" s="198"/>
    </row>
    <row r="355" spans="1:10">
      <c r="A355" s="11"/>
      <c r="B355" s="10"/>
      <c r="C355" s="10"/>
      <c r="D355" s="10"/>
      <c r="E355" s="13"/>
      <c r="F355" s="13"/>
      <c r="G355" s="198"/>
      <c r="H355" s="198"/>
      <c r="I355" s="198"/>
      <c r="J355" s="198"/>
    </row>
    <row r="356" spans="1:10">
      <c r="A356" s="11"/>
      <c r="B356" s="10"/>
      <c r="C356" s="10"/>
      <c r="D356" s="10"/>
      <c r="E356" s="13"/>
      <c r="F356" s="13"/>
      <c r="G356" s="198"/>
      <c r="H356" s="198"/>
      <c r="I356" s="198"/>
      <c r="J356" s="198"/>
    </row>
    <row r="357" spans="1:10">
      <c r="A357" s="11"/>
      <c r="B357" s="10"/>
      <c r="C357" s="10"/>
      <c r="D357" s="10"/>
      <c r="E357" s="13"/>
      <c r="F357" s="13"/>
      <c r="G357" s="198"/>
      <c r="H357" s="198"/>
      <c r="I357" s="198"/>
      <c r="J357" s="198"/>
    </row>
    <row r="358" spans="1:10">
      <c r="A358" s="11"/>
      <c r="B358" s="10"/>
      <c r="C358" s="10"/>
      <c r="D358" s="10"/>
      <c r="E358" s="13"/>
      <c r="F358" s="13"/>
      <c r="G358" s="198"/>
      <c r="H358" s="198"/>
      <c r="I358" s="198"/>
      <c r="J358" s="198"/>
    </row>
    <row r="359" spans="1:10">
      <c r="A359" s="11"/>
      <c r="B359" s="10"/>
      <c r="C359" s="10"/>
      <c r="D359" s="10"/>
      <c r="E359" s="13"/>
      <c r="F359" s="13"/>
      <c r="G359" s="198"/>
      <c r="H359" s="198"/>
      <c r="I359" s="198"/>
      <c r="J359" s="198"/>
    </row>
    <row r="360" spans="1:10">
      <c r="A360" s="11"/>
      <c r="B360" s="10"/>
      <c r="C360" s="10"/>
      <c r="D360" s="10"/>
      <c r="E360" s="13"/>
      <c r="F360" s="13"/>
      <c r="G360" s="198"/>
      <c r="H360" s="198"/>
      <c r="I360" s="198"/>
      <c r="J360" s="198"/>
    </row>
    <row r="361" spans="1:10">
      <c r="A361" s="11"/>
      <c r="B361" s="10"/>
      <c r="C361" s="10"/>
      <c r="D361" s="10"/>
      <c r="E361" s="13"/>
      <c r="F361" s="13"/>
      <c r="G361" s="198"/>
      <c r="H361" s="198"/>
      <c r="I361" s="198"/>
      <c r="J361" s="198"/>
    </row>
    <row r="362" spans="1:10">
      <c r="A362" s="11"/>
      <c r="B362" s="10"/>
      <c r="C362" s="10"/>
      <c r="D362" s="10"/>
      <c r="E362" s="13"/>
      <c r="F362" s="13"/>
      <c r="G362" s="198"/>
      <c r="H362" s="198"/>
      <c r="I362" s="198"/>
      <c r="J362" s="198"/>
    </row>
    <row r="363" spans="1:10">
      <c r="A363" s="11"/>
      <c r="B363" s="10"/>
      <c r="C363" s="10"/>
      <c r="D363" s="10"/>
      <c r="E363" s="13"/>
      <c r="F363" s="13"/>
      <c r="G363" s="198"/>
      <c r="H363" s="198"/>
      <c r="I363" s="198"/>
      <c r="J363" s="198"/>
    </row>
    <row r="364" spans="1:10">
      <c r="A364" s="11"/>
      <c r="B364" s="10"/>
      <c r="C364" s="10"/>
      <c r="D364" s="10"/>
      <c r="E364" s="13"/>
      <c r="F364" s="13"/>
      <c r="G364" s="198"/>
      <c r="H364" s="198"/>
      <c r="I364" s="198"/>
      <c r="J364" s="198"/>
    </row>
    <row r="365" spans="1:10">
      <c r="A365" s="11"/>
      <c r="B365" s="10"/>
      <c r="C365" s="10"/>
      <c r="D365" s="10"/>
      <c r="E365" s="13"/>
      <c r="F365" s="13"/>
      <c r="G365" s="198"/>
      <c r="H365" s="198"/>
      <c r="I365" s="198"/>
      <c r="J365" s="198"/>
    </row>
    <row r="366" spans="1:10">
      <c r="A366" s="11"/>
      <c r="B366" s="10"/>
      <c r="C366" s="10"/>
      <c r="D366" s="10"/>
      <c r="E366" s="13"/>
      <c r="F366" s="13"/>
      <c r="G366" s="198"/>
      <c r="H366" s="198"/>
      <c r="I366" s="198"/>
      <c r="J366" s="198"/>
    </row>
    <row r="367" spans="1:10">
      <c r="A367" s="11"/>
      <c r="B367" s="10"/>
      <c r="C367" s="10"/>
      <c r="D367" s="10"/>
      <c r="E367" s="13"/>
      <c r="F367" s="13"/>
      <c r="G367" s="198"/>
      <c r="H367" s="198"/>
      <c r="I367" s="198"/>
      <c r="J367" s="198"/>
    </row>
    <row r="368" spans="1:10">
      <c r="A368" s="11"/>
      <c r="B368" s="10"/>
      <c r="C368" s="10"/>
      <c r="D368" s="10"/>
      <c r="E368" s="13"/>
      <c r="F368" s="13"/>
      <c r="G368" s="198"/>
      <c r="H368" s="198"/>
      <c r="I368" s="198"/>
      <c r="J368" s="198"/>
    </row>
    <row r="369" spans="1:10">
      <c r="A369" s="11"/>
      <c r="B369" s="10"/>
      <c r="C369" s="10"/>
      <c r="D369" s="10"/>
      <c r="E369" s="13"/>
      <c r="F369" s="13"/>
      <c r="G369" s="198"/>
      <c r="H369" s="198"/>
      <c r="I369" s="198"/>
      <c r="J369" s="198"/>
    </row>
    <row r="370" spans="1:10">
      <c r="A370" s="11"/>
      <c r="B370" s="10"/>
      <c r="C370" s="10"/>
      <c r="D370" s="10"/>
      <c r="E370" s="13"/>
      <c r="F370" s="13"/>
      <c r="G370" s="198"/>
      <c r="H370" s="198"/>
      <c r="I370" s="198"/>
      <c r="J370" s="198"/>
    </row>
    <row r="371" spans="1:10">
      <c r="A371" s="11"/>
      <c r="B371" s="10"/>
      <c r="C371" s="10"/>
      <c r="D371" s="10"/>
      <c r="E371" s="13"/>
      <c r="F371" s="13"/>
      <c r="G371" s="198"/>
      <c r="H371" s="198"/>
      <c r="I371" s="198"/>
      <c r="J371" s="198"/>
    </row>
    <row r="372" spans="1:10">
      <c r="A372" s="11"/>
      <c r="B372" s="10"/>
      <c r="C372" s="10"/>
      <c r="D372" s="10"/>
      <c r="E372" s="13"/>
      <c r="F372" s="13"/>
      <c r="G372" s="198"/>
      <c r="H372" s="198"/>
      <c r="I372" s="198"/>
      <c r="J372" s="198"/>
    </row>
    <row r="373" spans="1:10">
      <c r="A373" s="11"/>
      <c r="B373" s="10"/>
      <c r="C373" s="10"/>
      <c r="D373" s="10"/>
      <c r="E373" s="13"/>
      <c r="F373" s="13"/>
      <c r="G373" s="198"/>
      <c r="H373" s="198"/>
      <c r="I373" s="198"/>
      <c r="J373" s="198"/>
    </row>
    <row r="374" spans="1:10">
      <c r="A374" s="11"/>
      <c r="B374" s="10"/>
      <c r="C374" s="10"/>
      <c r="D374" s="10"/>
      <c r="E374" s="13"/>
      <c r="F374" s="13"/>
      <c r="G374" s="198"/>
      <c r="H374" s="198"/>
      <c r="I374" s="198"/>
      <c r="J374" s="198"/>
    </row>
    <row r="375" spans="1:10">
      <c r="A375" s="11"/>
      <c r="B375" s="10"/>
      <c r="C375" s="10"/>
      <c r="D375" s="10"/>
      <c r="E375" s="13"/>
      <c r="F375" s="13"/>
      <c r="G375" s="198"/>
      <c r="H375" s="198"/>
      <c r="I375" s="198"/>
      <c r="J375" s="198"/>
    </row>
    <row r="376" spans="1:10">
      <c r="A376" s="11"/>
      <c r="B376" s="10"/>
      <c r="C376" s="10"/>
      <c r="D376" s="10"/>
      <c r="E376" s="13"/>
      <c r="F376" s="13"/>
      <c r="G376" s="198"/>
      <c r="H376" s="198"/>
      <c r="I376" s="198"/>
      <c r="J376" s="198"/>
    </row>
    <row r="377" spans="1:10">
      <c r="A377" s="11"/>
      <c r="B377" s="10"/>
      <c r="C377" s="10"/>
      <c r="D377" s="10"/>
      <c r="E377" s="13"/>
      <c r="F377" s="13"/>
      <c r="G377" s="198"/>
      <c r="H377" s="198"/>
      <c r="I377" s="198"/>
      <c r="J377" s="198"/>
    </row>
    <row r="378" spans="1:10">
      <c r="A378" s="11"/>
      <c r="B378" s="10"/>
      <c r="C378" s="10"/>
      <c r="D378" s="10"/>
      <c r="E378" s="13"/>
      <c r="F378" s="13"/>
      <c r="G378" s="198"/>
      <c r="H378" s="198"/>
      <c r="I378" s="198"/>
      <c r="J378" s="198"/>
    </row>
    <row r="379" spans="1:10">
      <c r="A379" s="11"/>
      <c r="B379" s="10"/>
      <c r="C379" s="10"/>
      <c r="D379" s="10"/>
      <c r="E379" s="13"/>
      <c r="F379" s="13"/>
      <c r="G379" s="198"/>
      <c r="H379" s="198"/>
      <c r="I379" s="198"/>
      <c r="J379" s="198"/>
    </row>
    <row r="380" spans="1:10">
      <c r="A380" s="11"/>
      <c r="B380" s="10"/>
      <c r="C380" s="10"/>
      <c r="D380" s="10"/>
      <c r="E380" s="13"/>
      <c r="F380" s="13"/>
      <c r="G380" s="198"/>
      <c r="H380" s="198"/>
      <c r="I380" s="198"/>
      <c r="J380" s="198"/>
    </row>
    <row r="381" spans="1:10">
      <c r="A381" s="11"/>
      <c r="B381" s="10"/>
      <c r="C381" s="10"/>
      <c r="D381" s="10"/>
      <c r="E381" s="13"/>
      <c r="F381" s="13"/>
      <c r="G381" s="198"/>
      <c r="H381" s="198"/>
      <c r="I381" s="198"/>
      <c r="J381" s="198"/>
    </row>
    <row r="382" spans="1:10">
      <c r="A382" s="11"/>
      <c r="B382" s="10"/>
      <c r="C382" s="10"/>
      <c r="D382" s="10"/>
      <c r="E382" s="13"/>
      <c r="F382" s="13"/>
      <c r="G382" s="198"/>
      <c r="H382" s="198"/>
      <c r="I382" s="198"/>
      <c r="J382" s="198"/>
    </row>
    <row r="383" spans="1:10">
      <c r="A383" s="11"/>
      <c r="B383" s="10"/>
      <c r="C383" s="10"/>
      <c r="D383" s="10"/>
      <c r="E383" s="13"/>
      <c r="F383" s="13"/>
      <c r="G383" s="198"/>
      <c r="H383" s="198"/>
      <c r="I383" s="198"/>
      <c r="J383" s="198"/>
    </row>
    <row r="384" spans="1:10">
      <c r="A384" s="11"/>
      <c r="B384" s="10"/>
      <c r="C384" s="10"/>
      <c r="D384" s="10"/>
      <c r="E384" s="13"/>
      <c r="F384" s="13"/>
      <c r="G384" s="198"/>
      <c r="H384" s="198"/>
      <c r="I384" s="198"/>
      <c r="J384" s="198"/>
    </row>
    <row r="385" spans="1:10">
      <c r="A385" s="11"/>
      <c r="B385" s="10"/>
      <c r="C385" s="10"/>
      <c r="D385" s="10"/>
      <c r="E385" s="13"/>
      <c r="F385" s="13"/>
      <c r="G385" s="198"/>
      <c r="H385" s="198"/>
      <c r="I385" s="198"/>
      <c r="J385" s="198"/>
    </row>
    <row r="386" spans="1:10">
      <c r="A386" s="11"/>
      <c r="B386" s="10"/>
      <c r="C386" s="10"/>
      <c r="D386" s="10"/>
      <c r="E386" s="13"/>
      <c r="F386" s="13"/>
      <c r="G386" s="198"/>
      <c r="H386" s="198"/>
      <c r="I386" s="198"/>
      <c r="J386" s="198"/>
    </row>
    <row r="387" spans="1:10">
      <c r="A387" s="11"/>
      <c r="B387" s="10"/>
      <c r="C387" s="10"/>
      <c r="D387" s="10"/>
      <c r="E387" s="13"/>
      <c r="F387" s="13"/>
      <c r="G387" s="198"/>
      <c r="H387" s="198"/>
      <c r="I387" s="198"/>
      <c r="J387" s="198"/>
    </row>
    <row r="388" spans="1:10">
      <c r="A388" s="11"/>
      <c r="B388" s="10"/>
      <c r="C388" s="10"/>
      <c r="D388" s="10"/>
      <c r="E388" s="13"/>
      <c r="F388" s="13"/>
      <c r="G388" s="198"/>
      <c r="H388" s="198"/>
      <c r="I388" s="198"/>
      <c r="J388" s="198"/>
    </row>
    <row r="389" spans="1:10">
      <c r="A389" s="11"/>
      <c r="B389" s="10"/>
      <c r="C389" s="10"/>
      <c r="D389" s="10"/>
      <c r="E389" s="13"/>
      <c r="F389" s="13"/>
      <c r="G389" s="198"/>
      <c r="H389" s="198"/>
      <c r="I389" s="198"/>
      <c r="J389" s="198"/>
    </row>
    <row r="390" spans="1:10">
      <c r="A390" s="11"/>
      <c r="B390" s="10"/>
      <c r="C390" s="10"/>
      <c r="D390" s="10"/>
      <c r="E390" s="13"/>
      <c r="F390" s="13"/>
      <c r="G390" s="198"/>
      <c r="H390" s="198"/>
      <c r="I390" s="198"/>
      <c r="J390" s="198"/>
    </row>
    <row r="391" spans="1:10">
      <c r="A391" s="11"/>
      <c r="B391" s="10"/>
      <c r="C391" s="10"/>
      <c r="D391" s="10"/>
      <c r="E391" s="13"/>
      <c r="F391" s="13"/>
      <c r="G391" s="198"/>
      <c r="H391" s="198"/>
      <c r="I391" s="198"/>
      <c r="J391" s="198"/>
    </row>
    <row r="392" spans="1:10">
      <c r="A392" s="11"/>
      <c r="B392" s="10"/>
      <c r="C392" s="10"/>
      <c r="D392" s="10"/>
      <c r="E392" s="13"/>
      <c r="F392" s="13"/>
      <c r="G392" s="198"/>
      <c r="H392" s="198"/>
      <c r="I392" s="198"/>
      <c r="J392" s="198"/>
    </row>
    <row r="393" spans="1:10">
      <c r="A393" s="11"/>
      <c r="B393" s="10"/>
      <c r="C393" s="10"/>
      <c r="D393" s="10"/>
      <c r="E393" s="13"/>
      <c r="F393" s="13"/>
      <c r="G393" s="198"/>
      <c r="H393" s="198"/>
      <c r="I393" s="198"/>
      <c r="J393" s="198"/>
    </row>
    <row r="394" spans="1:10">
      <c r="A394" s="11"/>
      <c r="B394" s="10"/>
      <c r="C394" s="10"/>
      <c r="D394" s="10"/>
      <c r="E394" s="13"/>
      <c r="F394" s="13"/>
      <c r="G394" s="198"/>
      <c r="H394" s="198"/>
      <c r="I394" s="198"/>
      <c r="J394" s="198"/>
    </row>
    <row r="395" spans="1:10">
      <c r="A395" s="11"/>
      <c r="B395" s="10"/>
      <c r="C395" s="10"/>
      <c r="D395" s="10"/>
      <c r="E395" s="13"/>
      <c r="F395" s="13"/>
      <c r="G395" s="198"/>
      <c r="H395" s="198"/>
      <c r="I395" s="198"/>
      <c r="J395" s="198"/>
    </row>
    <row r="396" spans="1:10">
      <c r="A396" s="11"/>
      <c r="B396" s="10"/>
      <c r="C396" s="10"/>
      <c r="D396" s="10"/>
      <c r="E396" s="13"/>
      <c r="F396" s="13"/>
      <c r="G396" s="198"/>
      <c r="H396" s="198"/>
      <c r="I396" s="198"/>
      <c r="J396" s="198"/>
    </row>
    <row r="397" spans="1:10">
      <c r="A397" s="11"/>
      <c r="B397" s="10"/>
      <c r="C397" s="10"/>
      <c r="D397" s="10"/>
      <c r="E397" s="13"/>
      <c r="F397" s="13"/>
      <c r="G397" s="198"/>
      <c r="H397" s="198"/>
      <c r="I397" s="198"/>
      <c r="J397" s="198"/>
    </row>
    <row r="398" spans="1:10">
      <c r="A398" s="11"/>
      <c r="B398" s="10"/>
      <c r="C398" s="10"/>
      <c r="D398" s="10"/>
      <c r="E398" s="13"/>
      <c r="F398" s="13"/>
      <c r="G398" s="198"/>
      <c r="H398" s="198"/>
      <c r="I398" s="198"/>
      <c r="J398" s="198"/>
    </row>
    <row r="399" spans="1:10">
      <c r="A399" s="11"/>
      <c r="B399" s="10"/>
      <c r="C399" s="10"/>
      <c r="D399" s="10"/>
      <c r="E399" s="13"/>
      <c r="F399" s="13"/>
      <c r="G399" s="198"/>
      <c r="H399" s="198"/>
      <c r="I399" s="198"/>
      <c r="J399" s="198"/>
    </row>
    <row r="400" spans="1:10">
      <c r="A400" s="11"/>
      <c r="B400" s="10"/>
      <c r="C400" s="10"/>
      <c r="D400" s="10"/>
      <c r="E400" s="13"/>
      <c r="F400" s="13"/>
      <c r="G400" s="198"/>
      <c r="H400" s="198"/>
      <c r="I400" s="198"/>
      <c r="J400" s="198"/>
    </row>
    <row r="401" spans="1:10">
      <c r="A401" s="11"/>
      <c r="B401" s="10"/>
      <c r="C401" s="10"/>
      <c r="D401" s="10"/>
      <c r="E401" s="13"/>
      <c r="F401" s="13"/>
      <c r="G401" s="198"/>
      <c r="H401" s="198"/>
      <c r="I401" s="198"/>
      <c r="J401" s="198"/>
    </row>
    <row r="402" spans="1:10">
      <c r="A402" s="11"/>
      <c r="B402" s="10"/>
      <c r="C402" s="10"/>
      <c r="D402" s="10"/>
      <c r="E402" s="13"/>
      <c r="F402" s="13"/>
      <c r="G402" s="198"/>
      <c r="H402" s="198"/>
      <c r="I402" s="198"/>
      <c r="J402" s="198"/>
    </row>
    <row r="403" spans="1:10">
      <c r="A403" s="11"/>
      <c r="B403" s="10"/>
      <c r="C403" s="10"/>
      <c r="D403" s="10"/>
      <c r="E403" s="13"/>
      <c r="F403" s="13"/>
      <c r="G403" s="198"/>
      <c r="H403" s="198"/>
      <c r="I403" s="198"/>
      <c r="J403" s="198"/>
    </row>
    <row r="404" spans="1:10">
      <c r="A404" s="11"/>
      <c r="B404" s="10"/>
      <c r="C404" s="10"/>
      <c r="D404" s="10"/>
      <c r="E404" s="13"/>
      <c r="F404" s="13"/>
      <c r="G404" s="198"/>
      <c r="H404" s="198"/>
      <c r="I404" s="198"/>
      <c r="J404" s="198"/>
    </row>
    <row r="405" spans="1:10">
      <c r="A405" s="11"/>
      <c r="B405" s="10"/>
      <c r="C405" s="10"/>
      <c r="D405" s="10"/>
      <c r="E405" s="13"/>
      <c r="F405" s="13"/>
      <c r="G405" s="198"/>
      <c r="H405" s="198"/>
      <c r="I405" s="198"/>
      <c r="J405" s="198"/>
    </row>
    <row r="406" spans="1:10">
      <c r="A406" s="11"/>
      <c r="B406" s="10"/>
      <c r="C406" s="10"/>
      <c r="D406" s="10"/>
      <c r="E406" s="13"/>
      <c r="F406" s="13"/>
      <c r="G406" s="198"/>
      <c r="H406" s="198"/>
      <c r="I406" s="198"/>
      <c r="J406" s="198"/>
    </row>
    <row r="407" spans="1:10">
      <c r="A407" s="11"/>
      <c r="B407" s="10"/>
      <c r="C407" s="10"/>
      <c r="D407" s="10"/>
      <c r="E407" s="13"/>
      <c r="F407" s="13"/>
      <c r="G407" s="198"/>
      <c r="H407" s="198"/>
      <c r="I407" s="198"/>
      <c r="J407" s="198"/>
    </row>
    <row r="408" spans="1:10">
      <c r="A408" s="11"/>
      <c r="B408" s="10"/>
      <c r="C408" s="10"/>
      <c r="D408" s="10"/>
      <c r="E408" s="13"/>
      <c r="F408" s="13"/>
      <c r="G408" s="198"/>
      <c r="H408" s="198"/>
      <c r="I408" s="198"/>
      <c r="J408" s="198"/>
    </row>
    <row r="409" spans="1:10">
      <c r="A409" s="11"/>
      <c r="B409" s="10"/>
      <c r="C409" s="10"/>
      <c r="D409" s="10"/>
      <c r="E409" s="13"/>
      <c r="F409" s="13"/>
      <c r="G409" s="198"/>
      <c r="H409" s="198"/>
      <c r="I409" s="198"/>
      <c r="J409" s="198"/>
    </row>
    <row r="410" spans="1:10">
      <c r="A410" s="11"/>
      <c r="B410" s="10"/>
      <c r="C410" s="10"/>
      <c r="D410" s="10"/>
      <c r="E410" s="13"/>
      <c r="F410" s="13"/>
      <c r="G410" s="198"/>
      <c r="H410" s="198"/>
      <c r="I410" s="198"/>
      <c r="J410" s="198"/>
    </row>
    <row r="411" spans="1:10">
      <c r="A411" s="11"/>
      <c r="B411" s="10"/>
      <c r="C411" s="10"/>
      <c r="D411" s="10"/>
      <c r="E411" s="13"/>
      <c r="F411" s="13"/>
      <c r="G411" s="198"/>
      <c r="H411" s="198"/>
      <c r="I411" s="198"/>
      <c r="J411" s="198"/>
    </row>
    <row r="412" spans="1:10">
      <c r="A412" s="11"/>
      <c r="B412" s="10"/>
      <c r="C412" s="10"/>
      <c r="D412" s="10"/>
      <c r="E412" s="13"/>
      <c r="F412" s="13"/>
      <c r="G412" s="198"/>
      <c r="H412" s="198"/>
      <c r="I412" s="198"/>
      <c r="J412" s="198"/>
    </row>
    <row r="413" spans="1:10">
      <c r="A413" s="11"/>
      <c r="B413" s="10"/>
      <c r="C413" s="10"/>
      <c r="D413" s="10"/>
      <c r="E413" s="13"/>
      <c r="F413" s="13"/>
      <c r="G413" s="198"/>
      <c r="H413" s="198"/>
      <c r="I413" s="198"/>
      <c r="J413" s="198"/>
    </row>
    <row r="414" spans="1:10">
      <c r="A414" s="11"/>
      <c r="B414" s="10"/>
      <c r="C414" s="10"/>
      <c r="D414" s="10"/>
      <c r="E414" s="13"/>
      <c r="F414" s="13"/>
      <c r="G414" s="198"/>
      <c r="H414" s="198"/>
      <c r="I414" s="198"/>
      <c r="J414" s="198"/>
    </row>
    <row r="415" spans="1:10">
      <c r="A415" s="11"/>
      <c r="B415" s="10"/>
      <c r="C415" s="10"/>
      <c r="D415" s="10"/>
      <c r="E415" s="13"/>
      <c r="F415" s="13"/>
      <c r="G415" s="198"/>
      <c r="H415" s="198"/>
      <c r="I415" s="198"/>
      <c r="J415" s="198"/>
    </row>
    <row r="416" spans="1:10">
      <c r="A416" s="11"/>
      <c r="B416" s="10"/>
      <c r="C416" s="10"/>
      <c r="D416" s="10"/>
      <c r="E416" s="13"/>
      <c r="F416" s="13"/>
      <c r="G416" s="198"/>
      <c r="H416" s="198"/>
      <c r="I416" s="198"/>
      <c r="J416" s="198"/>
    </row>
    <row r="417" spans="1:10">
      <c r="A417" s="11"/>
      <c r="B417" s="10"/>
      <c r="C417" s="10"/>
      <c r="D417" s="10"/>
      <c r="E417" s="13"/>
      <c r="F417" s="13"/>
      <c r="G417" s="198"/>
      <c r="H417" s="198"/>
      <c r="I417" s="198"/>
      <c r="J417" s="198"/>
    </row>
    <row r="418" spans="1:10">
      <c r="A418" s="11"/>
      <c r="B418" s="10"/>
      <c r="C418" s="10"/>
      <c r="D418" s="10"/>
      <c r="E418" s="13"/>
      <c r="F418" s="13"/>
      <c r="G418" s="198"/>
      <c r="H418" s="198"/>
      <c r="I418" s="198"/>
      <c r="J418" s="198"/>
    </row>
    <row r="419" spans="1:10">
      <c r="A419" s="11"/>
      <c r="B419" s="10"/>
      <c r="C419" s="10"/>
      <c r="D419" s="10"/>
      <c r="E419" s="13"/>
      <c r="F419" s="13"/>
      <c r="G419" s="198"/>
      <c r="H419" s="198"/>
      <c r="I419" s="198"/>
      <c r="J419" s="198"/>
    </row>
    <row r="420" spans="1:10">
      <c r="A420" s="11"/>
      <c r="B420" s="10"/>
      <c r="C420" s="10"/>
      <c r="D420" s="10"/>
      <c r="E420" s="13"/>
      <c r="F420" s="13"/>
      <c r="G420" s="198"/>
      <c r="H420" s="198"/>
      <c r="I420" s="198"/>
      <c r="J420" s="198"/>
    </row>
    <row r="421" spans="1:10">
      <c r="A421" s="11"/>
      <c r="B421" s="10"/>
      <c r="C421" s="10"/>
      <c r="D421" s="10"/>
      <c r="E421" s="13"/>
      <c r="F421" s="13"/>
      <c r="G421" s="198"/>
      <c r="H421" s="198"/>
      <c r="I421" s="198"/>
      <c r="J421" s="198"/>
    </row>
    <row r="422" spans="1:10">
      <c r="A422" s="11"/>
      <c r="B422" s="10"/>
      <c r="C422" s="10"/>
      <c r="D422" s="10"/>
      <c r="E422" s="13"/>
      <c r="F422" s="13"/>
      <c r="G422" s="198"/>
      <c r="H422" s="198"/>
      <c r="I422" s="198"/>
      <c r="J422" s="198"/>
    </row>
    <row r="423" spans="1:10">
      <c r="A423" s="11"/>
      <c r="B423" s="10"/>
      <c r="C423" s="10"/>
      <c r="D423" s="10"/>
      <c r="E423" s="13"/>
      <c r="F423" s="13"/>
      <c r="G423" s="198"/>
      <c r="H423" s="198"/>
      <c r="I423" s="198"/>
      <c r="J423" s="198"/>
    </row>
    <row r="424" spans="1:10">
      <c r="A424" s="11"/>
      <c r="B424" s="10"/>
      <c r="C424" s="10"/>
      <c r="D424" s="10"/>
      <c r="E424" s="13"/>
      <c r="F424" s="13"/>
      <c r="G424" s="198"/>
      <c r="H424" s="198"/>
      <c r="I424" s="198"/>
      <c r="J424" s="198"/>
    </row>
    <row r="425" spans="1:10">
      <c r="A425" s="11"/>
      <c r="B425" s="10"/>
      <c r="C425" s="10"/>
      <c r="D425" s="10"/>
      <c r="E425" s="13"/>
      <c r="F425" s="13"/>
      <c r="G425" s="198"/>
      <c r="H425" s="198"/>
      <c r="I425" s="198"/>
      <c r="J425" s="198"/>
    </row>
    <row r="426" spans="1:10">
      <c r="A426" s="11"/>
      <c r="B426" s="10"/>
      <c r="C426" s="10"/>
      <c r="D426" s="10"/>
      <c r="E426" s="13"/>
      <c r="F426" s="13"/>
      <c r="G426" s="198"/>
      <c r="H426" s="198"/>
      <c r="I426" s="198"/>
      <c r="J426" s="198"/>
    </row>
    <row r="427" spans="1:10">
      <c r="A427" s="11"/>
      <c r="B427" s="10"/>
      <c r="C427" s="10"/>
      <c r="D427" s="10"/>
      <c r="E427" s="13"/>
      <c r="F427" s="13"/>
      <c r="G427" s="198"/>
      <c r="H427" s="198"/>
      <c r="I427" s="198"/>
      <c r="J427" s="198"/>
    </row>
    <row r="428" spans="1:10">
      <c r="A428" s="11"/>
      <c r="B428" s="10"/>
      <c r="C428" s="10"/>
      <c r="D428" s="10"/>
      <c r="E428" s="13"/>
      <c r="F428" s="13"/>
      <c r="G428" s="198"/>
      <c r="H428" s="198"/>
      <c r="I428" s="198"/>
      <c r="J428" s="198"/>
    </row>
    <row r="429" spans="1:10">
      <c r="A429" s="11"/>
      <c r="B429" s="10"/>
      <c r="C429" s="10"/>
      <c r="D429" s="10"/>
      <c r="E429" s="13"/>
      <c r="F429" s="13"/>
      <c r="G429" s="198"/>
      <c r="H429" s="198"/>
      <c r="I429" s="198"/>
      <c r="J429" s="198"/>
    </row>
    <row r="430" spans="1:10">
      <c r="A430" s="11"/>
      <c r="B430" s="10"/>
      <c r="C430" s="10"/>
      <c r="D430" s="10"/>
      <c r="E430" s="13"/>
      <c r="F430" s="13"/>
      <c r="G430" s="198"/>
      <c r="H430" s="198"/>
      <c r="I430" s="198"/>
      <c r="J430" s="198"/>
    </row>
    <row r="431" spans="1:10">
      <c r="A431" s="11"/>
      <c r="B431" s="10"/>
      <c r="C431" s="10"/>
      <c r="D431" s="10"/>
      <c r="E431" s="13"/>
      <c r="F431" s="13"/>
      <c r="G431" s="198"/>
      <c r="H431" s="198"/>
      <c r="I431" s="198"/>
      <c r="J431" s="198"/>
    </row>
    <row r="432" spans="1:10">
      <c r="A432" s="11"/>
      <c r="B432" s="10"/>
      <c r="C432" s="10"/>
      <c r="D432" s="10"/>
      <c r="E432" s="13"/>
      <c r="F432" s="13"/>
      <c r="G432" s="198"/>
      <c r="H432" s="198"/>
      <c r="I432" s="198"/>
      <c r="J432" s="198"/>
    </row>
    <row r="433" spans="1:10">
      <c r="A433" s="11"/>
      <c r="B433" s="10"/>
      <c r="C433" s="10"/>
      <c r="D433" s="10"/>
      <c r="E433" s="13"/>
      <c r="F433" s="13"/>
      <c r="G433" s="198"/>
      <c r="H433" s="198"/>
      <c r="I433" s="198"/>
      <c r="J433" s="198"/>
    </row>
    <row r="434" spans="1:10">
      <c r="A434" s="11"/>
      <c r="B434" s="10"/>
      <c r="C434" s="10"/>
      <c r="D434" s="10"/>
      <c r="E434" s="13"/>
      <c r="F434" s="13"/>
      <c r="G434" s="198"/>
      <c r="H434" s="198"/>
      <c r="I434" s="198"/>
      <c r="J434" s="198"/>
    </row>
    <row r="435" spans="1:10">
      <c r="A435" s="11"/>
      <c r="B435" s="10"/>
      <c r="C435" s="10"/>
      <c r="D435" s="10"/>
      <c r="E435" s="13"/>
      <c r="F435" s="13"/>
      <c r="G435" s="198"/>
      <c r="H435" s="198"/>
      <c r="I435" s="198"/>
      <c r="J435" s="198"/>
    </row>
    <row r="436" spans="1:10">
      <c r="A436" s="11"/>
      <c r="B436" s="10"/>
      <c r="C436" s="10"/>
      <c r="D436" s="10"/>
      <c r="E436" s="13"/>
      <c r="F436" s="13"/>
      <c r="G436" s="198"/>
      <c r="H436" s="198"/>
      <c r="I436" s="198"/>
      <c r="J436" s="198"/>
    </row>
    <row r="437" spans="1:10">
      <c r="A437" s="11"/>
      <c r="B437" s="10"/>
      <c r="C437" s="10"/>
      <c r="D437" s="10"/>
      <c r="E437" s="13"/>
      <c r="F437" s="13"/>
      <c r="G437" s="198"/>
      <c r="H437" s="198"/>
      <c r="I437" s="198"/>
      <c r="J437" s="198"/>
    </row>
    <row r="438" spans="1:10">
      <c r="A438" s="11"/>
      <c r="B438" s="10"/>
      <c r="C438" s="10"/>
      <c r="D438" s="10"/>
      <c r="E438" s="13"/>
      <c r="F438" s="13"/>
      <c r="G438" s="198"/>
      <c r="H438" s="198"/>
      <c r="I438" s="198"/>
      <c r="J438" s="198"/>
    </row>
    <row r="439" spans="1:10">
      <c r="A439" s="11"/>
      <c r="B439" s="10"/>
      <c r="C439" s="10"/>
      <c r="D439" s="10"/>
      <c r="E439" s="13"/>
      <c r="F439" s="13"/>
      <c r="G439" s="198"/>
      <c r="H439" s="198"/>
      <c r="I439" s="198"/>
      <c r="J439" s="198"/>
    </row>
    <row r="440" spans="1:10">
      <c r="A440" s="11"/>
      <c r="B440" s="10"/>
      <c r="C440" s="10"/>
      <c r="D440" s="10"/>
      <c r="E440" s="13"/>
      <c r="F440" s="13"/>
      <c r="G440" s="198"/>
      <c r="H440" s="198"/>
      <c r="I440" s="198"/>
      <c r="J440" s="198"/>
    </row>
    <row r="441" spans="1:10">
      <c r="A441" s="11"/>
      <c r="B441" s="10"/>
      <c r="C441" s="10"/>
      <c r="D441" s="10"/>
      <c r="E441" s="13"/>
      <c r="F441" s="13"/>
      <c r="G441" s="198"/>
      <c r="H441" s="198"/>
      <c r="I441" s="198"/>
      <c r="J441" s="198"/>
    </row>
    <row r="442" spans="1:10">
      <c r="A442" s="11"/>
      <c r="B442" s="10"/>
      <c r="C442" s="10"/>
      <c r="D442" s="10"/>
      <c r="E442" s="13"/>
      <c r="F442" s="13"/>
      <c r="G442" s="198"/>
      <c r="H442" s="198"/>
      <c r="I442" s="198"/>
      <c r="J442" s="198"/>
    </row>
    <row r="443" spans="1:10">
      <c r="A443" s="11"/>
      <c r="B443" s="10"/>
      <c r="C443" s="10"/>
      <c r="D443" s="10"/>
      <c r="E443" s="13"/>
      <c r="F443" s="13"/>
      <c r="G443" s="198"/>
      <c r="H443" s="198"/>
      <c r="I443" s="198"/>
      <c r="J443" s="198"/>
    </row>
    <row r="444" spans="1:10">
      <c r="A444" s="11"/>
      <c r="B444" s="10"/>
      <c r="C444" s="10"/>
      <c r="D444" s="10"/>
      <c r="E444" s="13"/>
      <c r="F444" s="13"/>
      <c r="G444" s="198"/>
      <c r="H444" s="198"/>
      <c r="I444" s="198"/>
      <c r="J444" s="198"/>
    </row>
    <row r="445" spans="1:10">
      <c r="A445" s="11"/>
      <c r="B445" s="10"/>
      <c r="C445" s="10"/>
      <c r="D445" s="10"/>
      <c r="E445" s="13"/>
      <c r="F445" s="13"/>
      <c r="G445" s="198"/>
      <c r="H445" s="198"/>
      <c r="I445" s="198"/>
      <c r="J445" s="198"/>
    </row>
    <row r="446" spans="1:10">
      <c r="A446" s="11"/>
      <c r="B446" s="10"/>
      <c r="C446" s="10"/>
      <c r="D446" s="10"/>
      <c r="E446" s="13"/>
      <c r="F446" s="13"/>
      <c r="G446" s="198"/>
      <c r="H446" s="198"/>
      <c r="I446" s="198"/>
      <c r="J446" s="198"/>
    </row>
    <row r="447" spans="1:10">
      <c r="A447" s="11"/>
      <c r="B447" s="10"/>
      <c r="C447" s="10"/>
      <c r="D447" s="10"/>
      <c r="E447" s="13"/>
      <c r="F447" s="13"/>
      <c r="G447" s="198"/>
      <c r="H447" s="198"/>
      <c r="I447" s="198"/>
      <c r="J447" s="198"/>
    </row>
    <row r="448" spans="1:10">
      <c r="A448" s="11"/>
      <c r="B448" s="10"/>
      <c r="C448" s="10"/>
      <c r="D448" s="10"/>
      <c r="E448" s="13"/>
      <c r="F448" s="13"/>
      <c r="G448" s="198"/>
      <c r="H448" s="198"/>
      <c r="I448" s="198"/>
      <c r="J448" s="198"/>
    </row>
    <row r="449" spans="1:10">
      <c r="A449" s="11"/>
      <c r="B449" s="10"/>
      <c r="C449" s="10"/>
      <c r="D449" s="10"/>
      <c r="E449" s="13"/>
      <c r="F449" s="13"/>
      <c r="G449" s="198"/>
      <c r="H449" s="198"/>
      <c r="I449" s="198"/>
      <c r="J449" s="198"/>
    </row>
    <row r="450" spans="1:10">
      <c r="A450" s="11"/>
      <c r="B450" s="10"/>
      <c r="C450" s="10"/>
      <c r="D450" s="10"/>
      <c r="E450" s="13"/>
      <c r="F450" s="13"/>
      <c r="G450" s="198"/>
      <c r="H450" s="198"/>
      <c r="I450" s="198"/>
      <c r="J450" s="198"/>
    </row>
    <row r="451" spans="1:10">
      <c r="A451" s="11"/>
      <c r="B451" s="10"/>
      <c r="C451" s="10"/>
      <c r="D451" s="10"/>
      <c r="E451" s="13"/>
      <c r="F451" s="13"/>
      <c r="G451" s="198"/>
      <c r="H451" s="198"/>
      <c r="I451" s="198"/>
      <c r="J451" s="198"/>
    </row>
    <row r="452" spans="1:10">
      <c r="A452" s="11"/>
      <c r="B452" s="10"/>
      <c r="C452" s="10"/>
      <c r="D452" s="10"/>
      <c r="E452" s="13"/>
      <c r="F452" s="13"/>
      <c r="G452" s="198"/>
      <c r="H452" s="198"/>
      <c r="I452" s="198"/>
      <c r="J452" s="198"/>
    </row>
    <row r="453" spans="1:10">
      <c r="A453" s="11"/>
      <c r="B453" s="10"/>
      <c r="C453" s="10"/>
      <c r="D453" s="10"/>
      <c r="E453" s="13"/>
      <c r="F453" s="13"/>
      <c r="G453" s="198"/>
      <c r="H453" s="198"/>
      <c r="I453" s="198"/>
      <c r="J453" s="198"/>
    </row>
    <row r="454" spans="1:10">
      <c r="A454" s="11"/>
      <c r="B454" s="10"/>
      <c r="C454" s="10"/>
      <c r="D454" s="10"/>
      <c r="E454" s="13"/>
      <c r="F454" s="13"/>
      <c r="G454" s="198"/>
      <c r="H454" s="198"/>
      <c r="I454" s="198"/>
      <c r="J454" s="198"/>
    </row>
    <row r="455" spans="1:10">
      <c r="A455" s="11"/>
      <c r="B455" s="10"/>
      <c r="C455" s="10"/>
      <c r="D455" s="10"/>
      <c r="E455" s="13"/>
      <c r="F455" s="13"/>
      <c r="G455" s="198"/>
      <c r="H455" s="198"/>
      <c r="I455" s="198"/>
      <c r="J455" s="198"/>
    </row>
    <row r="456" spans="1:10">
      <c r="A456" s="11"/>
      <c r="B456" s="10"/>
      <c r="C456" s="10"/>
      <c r="D456" s="10"/>
      <c r="E456" s="13"/>
      <c r="F456" s="13"/>
      <c r="G456" s="198"/>
      <c r="H456" s="198"/>
      <c r="I456" s="198"/>
      <c r="J456" s="198"/>
    </row>
    <row r="457" spans="1:10">
      <c r="A457" s="11"/>
      <c r="B457" s="10"/>
      <c r="C457" s="10"/>
      <c r="D457" s="10"/>
      <c r="E457" s="13"/>
      <c r="F457" s="13"/>
      <c r="G457" s="198"/>
      <c r="H457" s="198"/>
      <c r="I457" s="198"/>
      <c r="J457" s="198"/>
    </row>
    <row r="458" spans="1:10">
      <c r="A458" s="11"/>
      <c r="B458" s="10"/>
      <c r="C458" s="10"/>
      <c r="D458" s="10"/>
      <c r="E458" s="13"/>
      <c r="F458" s="13"/>
      <c r="G458" s="198"/>
      <c r="H458" s="198"/>
      <c r="I458" s="198"/>
      <c r="J458" s="198"/>
    </row>
    <row r="459" spans="1:10">
      <c r="A459" s="11"/>
      <c r="B459" s="10"/>
      <c r="C459" s="10"/>
      <c r="D459" s="10"/>
      <c r="E459" s="13"/>
      <c r="F459" s="13"/>
      <c r="G459" s="198"/>
      <c r="H459" s="198"/>
      <c r="I459" s="198"/>
      <c r="J459" s="198"/>
    </row>
    <row r="460" spans="1:10">
      <c r="A460" s="11"/>
      <c r="B460" s="10"/>
      <c r="C460" s="10"/>
      <c r="D460" s="10"/>
      <c r="E460" s="13"/>
      <c r="F460" s="13"/>
      <c r="G460" s="198"/>
      <c r="H460" s="198"/>
      <c r="I460" s="198"/>
      <c r="J460" s="198"/>
    </row>
    <row r="461" spans="1:10">
      <c r="A461" s="11"/>
      <c r="B461" s="10"/>
      <c r="C461" s="10"/>
      <c r="D461" s="10"/>
      <c r="E461" s="13"/>
      <c r="F461" s="13"/>
      <c r="G461" s="198"/>
      <c r="H461" s="198"/>
      <c r="I461" s="198"/>
      <c r="J461" s="198"/>
    </row>
    <row r="462" spans="1:10">
      <c r="A462" s="11"/>
      <c r="B462" s="10"/>
      <c r="C462" s="10"/>
      <c r="D462" s="10"/>
      <c r="E462" s="13"/>
      <c r="F462" s="13"/>
      <c r="G462" s="198"/>
      <c r="H462" s="198"/>
      <c r="I462" s="198"/>
      <c r="J462" s="198"/>
    </row>
    <row r="463" spans="1:10">
      <c r="A463" s="11"/>
      <c r="B463" s="10"/>
      <c r="C463" s="10"/>
      <c r="D463" s="10"/>
      <c r="E463" s="13"/>
      <c r="F463" s="13"/>
      <c r="G463" s="198"/>
      <c r="H463" s="198"/>
      <c r="I463" s="198"/>
      <c r="J463" s="198"/>
    </row>
    <row r="464" spans="1:10">
      <c r="A464" s="11"/>
      <c r="B464" s="10"/>
      <c r="C464" s="10"/>
      <c r="D464" s="10"/>
      <c r="E464" s="13"/>
      <c r="F464" s="13"/>
      <c r="G464" s="198"/>
      <c r="H464" s="198"/>
      <c r="I464" s="198"/>
      <c r="J464" s="198"/>
    </row>
    <row r="465" spans="1:10">
      <c r="A465" s="11"/>
      <c r="B465" s="10"/>
      <c r="C465" s="10"/>
      <c r="D465" s="10"/>
      <c r="E465" s="13"/>
      <c r="F465" s="13"/>
      <c r="G465" s="198"/>
      <c r="H465" s="198"/>
      <c r="I465" s="198"/>
      <c r="J465" s="198"/>
    </row>
    <row r="466" spans="1:10">
      <c r="A466" s="11"/>
      <c r="B466" s="10"/>
      <c r="C466" s="10"/>
      <c r="D466" s="10"/>
      <c r="E466" s="13"/>
      <c r="F466" s="13"/>
      <c r="G466" s="198"/>
      <c r="H466" s="198"/>
      <c r="I466" s="198"/>
      <c r="J466" s="198"/>
    </row>
    <row r="467" spans="1:10">
      <c r="A467" s="11"/>
      <c r="B467" s="10"/>
      <c r="C467" s="10"/>
      <c r="D467" s="10"/>
      <c r="E467" s="13"/>
      <c r="F467" s="13"/>
      <c r="G467" s="198"/>
      <c r="H467" s="198"/>
      <c r="I467" s="198"/>
      <c r="J467" s="198"/>
    </row>
    <row r="468" spans="1:10">
      <c r="A468" s="11"/>
      <c r="B468" s="10"/>
      <c r="C468" s="10"/>
      <c r="D468" s="10"/>
      <c r="E468" s="13"/>
      <c r="F468" s="13"/>
      <c r="G468" s="198"/>
      <c r="H468" s="198"/>
      <c r="I468" s="198"/>
      <c r="J468" s="198"/>
    </row>
    <row r="469" spans="1:10">
      <c r="A469" s="11"/>
      <c r="B469" s="10"/>
      <c r="C469" s="10"/>
      <c r="D469" s="10"/>
      <c r="E469" s="13"/>
      <c r="F469" s="13"/>
      <c r="G469" s="198"/>
      <c r="H469" s="198"/>
      <c r="I469" s="198"/>
      <c r="J469" s="198"/>
    </row>
    <row r="470" spans="1:10">
      <c r="A470" s="11"/>
      <c r="B470" s="10"/>
      <c r="C470" s="10"/>
      <c r="D470" s="10"/>
      <c r="E470" s="13"/>
      <c r="F470" s="13"/>
      <c r="G470" s="198"/>
      <c r="H470" s="198"/>
      <c r="I470" s="198"/>
      <c r="J470" s="198"/>
    </row>
    <row r="471" spans="1:10">
      <c r="A471" s="11"/>
      <c r="B471" s="10"/>
      <c r="C471" s="10"/>
      <c r="D471" s="10"/>
      <c r="E471" s="13"/>
      <c r="F471" s="13"/>
      <c r="G471" s="198"/>
      <c r="H471" s="198"/>
      <c r="I471" s="198"/>
      <c r="J471" s="198"/>
    </row>
    <row r="472" spans="1:10">
      <c r="A472" s="11"/>
      <c r="B472" s="10"/>
      <c r="C472" s="10"/>
      <c r="D472" s="10"/>
      <c r="E472" s="13"/>
      <c r="F472" s="13"/>
      <c r="G472" s="198"/>
      <c r="H472" s="198"/>
      <c r="I472" s="198"/>
      <c r="J472" s="198"/>
    </row>
    <row r="473" spans="1:10">
      <c r="A473" s="11"/>
      <c r="B473" s="10"/>
      <c r="C473" s="10"/>
      <c r="D473" s="10"/>
      <c r="E473" s="13"/>
      <c r="F473" s="13"/>
      <c r="G473" s="198"/>
      <c r="H473" s="198"/>
      <c r="I473" s="198"/>
      <c r="J473" s="198"/>
    </row>
    <row r="474" spans="1:10">
      <c r="A474" s="11"/>
      <c r="B474" s="10"/>
      <c r="C474" s="10"/>
      <c r="D474" s="10"/>
      <c r="E474" s="13"/>
      <c r="F474" s="13"/>
      <c r="G474" s="198"/>
      <c r="H474" s="198"/>
      <c r="I474" s="198"/>
      <c r="J474" s="198"/>
    </row>
    <row r="475" spans="1:10">
      <c r="A475" s="11"/>
      <c r="B475" s="10"/>
      <c r="C475" s="10"/>
      <c r="D475" s="10"/>
      <c r="E475" s="13"/>
      <c r="F475" s="13"/>
      <c r="G475" s="198"/>
      <c r="H475" s="198"/>
      <c r="I475" s="198"/>
      <c r="J475" s="198"/>
    </row>
    <row r="476" spans="1:10">
      <c r="A476" s="11"/>
      <c r="B476" s="10"/>
      <c r="C476" s="10"/>
      <c r="D476" s="10"/>
      <c r="E476" s="13"/>
      <c r="F476" s="13"/>
      <c r="G476" s="198"/>
      <c r="H476" s="198"/>
      <c r="I476" s="198"/>
      <c r="J476" s="198"/>
    </row>
    <row r="477" spans="1:10">
      <c r="A477" s="11"/>
      <c r="B477" s="10"/>
      <c r="C477" s="10"/>
      <c r="D477" s="10"/>
      <c r="E477" s="13"/>
      <c r="F477" s="13"/>
      <c r="G477" s="198"/>
      <c r="H477" s="198"/>
      <c r="I477" s="198"/>
      <c r="J477" s="198"/>
    </row>
    <row r="478" spans="1:10">
      <c r="A478" s="11"/>
      <c r="B478" s="10"/>
      <c r="C478" s="10"/>
      <c r="D478" s="10"/>
      <c r="E478" s="13"/>
      <c r="F478" s="13"/>
      <c r="G478" s="198"/>
      <c r="H478" s="198"/>
      <c r="I478" s="198"/>
      <c r="J478" s="198"/>
    </row>
    <row r="479" spans="1:10">
      <c r="A479" s="11"/>
      <c r="B479" s="10"/>
      <c r="C479" s="10"/>
      <c r="D479" s="10"/>
      <c r="E479" s="13"/>
      <c r="F479" s="13"/>
      <c r="G479" s="198"/>
      <c r="H479" s="198"/>
      <c r="I479" s="198"/>
      <c r="J479" s="198"/>
    </row>
    <row r="480" spans="1:10">
      <c r="A480" s="11"/>
      <c r="B480" s="10"/>
      <c r="C480" s="10"/>
      <c r="D480" s="10"/>
      <c r="E480" s="13"/>
      <c r="F480" s="13"/>
      <c r="G480" s="198"/>
      <c r="H480" s="198"/>
      <c r="I480" s="198"/>
      <c r="J480" s="198"/>
    </row>
    <row r="481" spans="1:10">
      <c r="A481" s="11"/>
      <c r="B481" s="10"/>
      <c r="C481" s="10"/>
      <c r="D481" s="10"/>
      <c r="E481" s="13"/>
      <c r="F481" s="13"/>
      <c r="G481" s="198"/>
      <c r="H481" s="198"/>
      <c r="I481" s="198"/>
      <c r="J481" s="198"/>
    </row>
    <row r="482" spans="1:10">
      <c r="A482" s="11"/>
      <c r="B482" s="10"/>
      <c r="C482" s="10"/>
      <c r="D482" s="10"/>
      <c r="E482" s="13"/>
      <c r="F482" s="13"/>
      <c r="G482" s="198"/>
      <c r="H482" s="198"/>
      <c r="I482" s="198"/>
      <c r="J482" s="198"/>
    </row>
    <row r="483" spans="1:10">
      <c r="A483" s="11"/>
      <c r="B483" s="10"/>
      <c r="C483" s="10"/>
      <c r="D483" s="10"/>
      <c r="E483" s="13"/>
      <c r="F483" s="13"/>
      <c r="G483" s="198"/>
      <c r="H483" s="198"/>
      <c r="I483" s="198"/>
      <c r="J483" s="198"/>
    </row>
    <row r="484" spans="1:10">
      <c r="A484" s="11"/>
      <c r="B484" s="10"/>
      <c r="C484" s="10"/>
      <c r="D484" s="10"/>
      <c r="E484" s="13"/>
      <c r="F484" s="13"/>
      <c r="G484" s="198"/>
      <c r="H484" s="198"/>
      <c r="I484" s="198"/>
      <c r="J484" s="198"/>
    </row>
    <row r="485" spans="1:10">
      <c r="A485" s="11"/>
      <c r="B485" s="10"/>
      <c r="C485" s="10"/>
      <c r="D485" s="10"/>
      <c r="E485" s="13"/>
      <c r="F485" s="13"/>
      <c r="G485" s="198"/>
      <c r="H485" s="198"/>
      <c r="I485" s="198"/>
      <c r="J485" s="198"/>
    </row>
    <row r="486" spans="1:10">
      <c r="A486" s="11"/>
      <c r="B486" s="10"/>
      <c r="C486" s="10"/>
      <c r="D486" s="10"/>
      <c r="E486" s="13"/>
      <c r="F486" s="13"/>
      <c r="G486" s="198"/>
      <c r="H486" s="198"/>
      <c r="I486" s="198"/>
      <c r="J486" s="198"/>
    </row>
    <row r="487" spans="1:10">
      <c r="A487" s="11"/>
      <c r="B487" s="10"/>
      <c r="C487" s="10"/>
      <c r="D487" s="10"/>
      <c r="E487" s="13"/>
      <c r="F487" s="13"/>
      <c r="G487" s="198"/>
      <c r="H487" s="198"/>
      <c r="I487" s="198"/>
      <c r="J487" s="198"/>
    </row>
    <row r="488" spans="1:10">
      <c r="A488" s="11"/>
      <c r="B488" s="10"/>
      <c r="C488" s="10"/>
      <c r="D488" s="10"/>
      <c r="E488" s="13"/>
      <c r="F488" s="13"/>
      <c r="G488" s="198"/>
      <c r="H488" s="198"/>
      <c r="I488" s="198"/>
      <c r="J488" s="198"/>
    </row>
    <row r="489" spans="1:10">
      <c r="A489" s="11"/>
      <c r="B489" s="10"/>
      <c r="C489" s="10"/>
      <c r="D489" s="10"/>
      <c r="E489" s="13"/>
      <c r="F489" s="13"/>
      <c r="G489" s="198"/>
      <c r="H489" s="198"/>
      <c r="I489" s="198"/>
      <c r="J489" s="198"/>
    </row>
    <row r="490" spans="1:10">
      <c r="A490" s="11"/>
      <c r="B490" s="10"/>
      <c r="C490" s="10"/>
      <c r="D490" s="10"/>
      <c r="E490" s="13"/>
      <c r="F490" s="13"/>
      <c r="G490" s="198"/>
      <c r="H490" s="198"/>
      <c r="I490" s="198"/>
      <c r="J490" s="198"/>
    </row>
    <row r="491" spans="1:10">
      <c r="A491" s="11"/>
      <c r="B491" s="10"/>
      <c r="C491" s="10"/>
      <c r="D491" s="10"/>
      <c r="E491" s="13"/>
      <c r="F491" s="13"/>
      <c r="G491" s="198"/>
      <c r="H491" s="198"/>
      <c r="I491" s="198"/>
      <c r="J491" s="198"/>
    </row>
    <row r="492" spans="1:10">
      <c r="A492" s="11"/>
      <c r="B492" s="10"/>
      <c r="C492" s="10"/>
      <c r="D492" s="10"/>
      <c r="E492" s="13"/>
      <c r="F492" s="13"/>
      <c r="G492" s="198"/>
      <c r="H492" s="198"/>
      <c r="I492" s="198"/>
      <c r="J492" s="198"/>
    </row>
    <row r="493" spans="1:10">
      <c r="A493" s="11"/>
      <c r="B493" s="10"/>
      <c r="C493" s="10"/>
      <c r="D493" s="10"/>
      <c r="E493" s="13"/>
      <c r="F493" s="13"/>
      <c r="G493" s="198"/>
      <c r="H493" s="198"/>
      <c r="I493" s="198"/>
      <c r="J493" s="198"/>
    </row>
    <row r="494" spans="1:10">
      <c r="A494" s="11"/>
      <c r="B494" s="10"/>
      <c r="C494" s="10"/>
      <c r="D494" s="10"/>
      <c r="E494" s="13"/>
      <c r="F494" s="13"/>
      <c r="G494" s="198"/>
      <c r="H494" s="198"/>
      <c r="I494" s="198"/>
      <c r="J494" s="198"/>
    </row>
    <row r="495" spans="1:10">
      <c r="A495" s="11"/>
      <c r="B495" s="10"/>
      <c r="C495" s="10"/>
      <c r="D495" s="10"/>
      <c r="E495" s="13"/>
      <c r="F495" s="13"/>
      <c r="G495" s="198"/>
      <c r="H495" s="198"/>
      <c r="I495" s="198"/>
      <c r="J495" s="198"/>
    </row>
    <row r="496" spans="1:10">
      <c r="A496" s="11"/>
      <c r="B496" s="10"/>
      <c r="C496" s="10"/>
      <c r="D496" s="10"/>
      <c r="E496" s="13"/>
      <c r="F496" s="13"/>
      <c r="G496" s="198"/>
      <c r="H496" s="198"/>
      <c r="I496" s="198"/>
      <c r="J496" s="198"/>
    </row>
    <row r="497" spans="1:10">
      <c r="A497" s="11"/>
      <c r="B497" s="10"/>
      <c r="C497" s="10"/>
      <c r="D497" s="10"/>
      <c r="E497" s="13"/>
      <c r="F497" s="13"/>
      <c r="G497" s="198"/>
      <c r="H497" s="198"/>
      <c r="I497" s="198"/>
      <c r="J497" s="198"/>
    </row>
    <row r="498" spans="1:10">
      <c r="A498" s="11"/>
      <c r="B498" s="10"/>
      <c r="C498" s="10"/>
      <c r="D498" s="10"/>
      <c r="E498" s="13"/>
      <c r="F498" s="13"/>
      <c r="G498" s="198"/>
      <c r="H498" s="198"/>
      <c r="I498" s="198"/>
      <c r="J498" s="198"/>
    </row>
    <row r="499" spans="1:10">
      <c r="A499" s="11"/>
      <c r="B499" s="10"/>
      <c r="C499" s="10"/>
      <c r="D499" s="10"/>
      <c r="E499" s="13"/>
      <c r="F499" s="13"/>
      <c r="G499" s="198"/>
      <c r="H499" s="198"/>
      <c r="I499" s="198"/>
      <c r="J499" s="198"/>
    </row>
    <row r="500" spans="1:10">
      <c r="A500" s="11"/>
      <c r="B500" s="10"/>
      <c r="C500" s="10"/>
      <c r="D500" s="10"/>
      <c r="E500" s="13"/>
      <c r="F500" s="13"/>
      <c r="G500" s="198"/>
      <c r="H500" s="198"/>
      <c r="I500" s="198"/>
      <c r="J500" s="198"/>
    </row>
    <row r="501" spans="1:10">
      <c r="A501" s="11"/>
      <c r="B501" s="10"/>
      <c r="C501" s="10"/>
      <c r="D501" s="10"/>
      <c r="E501" s="13"/>
      <c r="F501" s="13"/>
      <c r="G501" s="198"/>
      <c r="H501" s="198"/>
      <c r="I501" s="198"/>
      <c r="J501" s="198"/>
    </row>
    <row r="502" spans="1:10">
      <c r="A502" s="11"/>
      <c r="B502" s="10"/>
      <c r="C502" s="10"/>
      <c r="D502" s="10"/>
      <c r="E502" s="13"/>
      <c r="F502" s="13"/>
      <c r="G502" s="198"/>
      <c r="H502" s="198"/>
      <c r="I502" s="198"/>
      <c r="J502" s="198"/>
    </row>
    <row r="503" spans="1:10">
      <c r="A503" s="11"/>
      <c r="B503" s="10"/>
      <c r="C503" s="10"/>
      <c r="D503" s="10"/>
      <c r="E503" s="13"/>
      <c r="F503" s="13"/>
      <c r="G503" s="198"/>
      <c r="H503" s="198"/>
      <c r="I503" s="198"/>
      <c r="J503" s="198"/>
    </row>
    <row r="504" spans="1:10">
      <c r="A504" s="11"/>
      <c r="B504" s="10"/>
      <c r="C504" s="10"/>
      <c r="D504" s="10"/>
      <c r="E504" s="13"/>
      <c r="F504" s="13"/>
      <c r="G504" s="198"/>
      <c r="H504" s="198"/>
      <c r="I504" s="198"/>
      <c r="J504" s="198"/>
    </row>
    <row r="505" spans="1:10">
      <c r="A505" s="11"/>
      <c r="B505" s="10"/>
      <c r="C505" s="10"/>
      <c r="D505" s="10"/>
      <c r="E505" s="13"/>
      <c r="F505" s="13"/>
      <c r="G505" s="198"/>
      <c r="H505" s="198"/>
      <c r="I505" s="198"/>
      <c r="J505" s="198"/>
    </row>
    <row r="506" spans="1:10">
      <c r="A506" s="11"/>
      <c r="B506" s="10"/>
      <c r="C506" s="10"/>
      <c r="D506" s="10"/>
      <c r="E506" s="13"/>
      <c r="F506" s="13"/>
      <c r="G506" s="198"/>
      <c r="H506" s="198"/>
      <c r="I506" s="198"/>
      <c r="J506" s="198"/>
    </row>
    <row r="507" spans="1:10">
      <c r="A507" s="11"/>
      <c r="B507" s="10"/>
      <c r="C507" s="10"/>
      <c r="D507" s="10"/>
      <c r="E507" s="13"/>
      <c r="F507" s="13"/>
      <c r="G507" s="198"/>
      <c r="H507" s="198"/>
      <c r="I507" s="198"/>
      <c r="J507" s="198"/>
    </row>
    <row r="508" spans="1:10">
      <c r="A508" s="11"/>
      <c r="B508" s="10"/>
      <c r="C508" s="10"/>
      <c r="D508" s="10"/>
      <c r="E508" s="13"/>
      <c r="F508" s="13"/>
      <c r="G508" s="198"/>
      <c r="H508" s="198"/>
      <c r="I508" s="198"/>
      <c r="J508" s="198"/>
    </row>
    <row r="509" spans="1:10">
      <c r="A509" s="11"/>
      <c r="B509" s="10"/>
      <c r="C509" s="10"/>
      <c r="D509" s="10"/>
      <c r="E509" s="13"/>
      <c r="F509" s="13"/>
      <c r="G509" s="198"/>
      <c r="H509" s="198"/>
      <c r="I509" s="198"/>
      <c r="J509" s="198"/>
    </row>
    <row r="510" spans="1:10">
      <c r="A510" s="11"/>
      <c r="B510" s="10"/>
      <c r="C510" s="10"/>
      <c r="D510" s="10"/>
      <c r="E510" s="13"/>
      <c r="F510" s="13"/>
      <c r="G510" s="198"/>
      <c r="H510" s="198"/>
      <c r="I510" s="198"/>
      <c r="J510" s="198"/>
    </row>
    <row r="511" spans="1:10">
      <c r="A511" s="11"/>
      <c r="B511" s="10"/>
      <c r="C511" s="10"/>
      <c r="D511" s="10"/>
      <c r="E511" s="13"/>
      <c r="F511" s="13"/>
      <c r="G511" s="198"/>
      <c r="H511" s="198"/>
      <c r="I511" s="198"/>
      <c r="J511" s="198"/>
    </row>
    <row r="512" spans="1:10">
      <c r="A512" s="11"/>
      <c r="B512" s="10"/>
      <c r="C512" s="10"/>
      <c r="D512" s="10"/>
      <c r="E512" s="13"/>
      <c r="F512" s="13"/>
      <c r="G512" s="198"/>
      <c r="H512" s="198"/>
      <c r="I512" s="198"/>
      <c r="J512" s="198"/>
    </row>
    <row r="513" spans="1:10">
      <c r="A513" s="11"/>
      <c r="B513" s="10"/>
      <c r="C513" s="10"/>
      <c r="D513" s="10"/>
      <c r="E513" s="13"/>
      <c r="F513" s="13"/>
      <c r="G513" s="198"/>
      <c r="H513" s="198"/>
      <c r="I513" s="198"/>
      <c r="J513" s="198"/>
    </row>
    <row r="514" spans="1:10">
      <c r="A514" s="11"/>
      <c r="B514" s="10"/>
      <c r="C514" s="10"/>
      <c r="D514" s="10"/>
      <c r="E514" s="13"/>
      <c r="F514" s="13"/>
      <c r="G514" s="198"/>
      <c r="H514" s="198"/>
      <c r="I514" s="198"/>
      <c r="J514" s="198"/>
    </row>
    <row r="515" spans="1:10">
      <c r="A515" s="11"/>
      <c r="B515" s="10"/>
      <c r="C515" s="10"/>
      <c r="D515" s="10"/>
      <c r="E515" s="13"/>
      <c r="F515" s="13"/>
      <c r="G515" s="198"/>
      <c r="H515" s="198"/>
      <c r="I515" s="198"/>
      <c r="J515" s="198"/>
    </row>
    <row r="516" spans="1:10">
      <c r="A516" s="11"/>
      <c r="B516" s="10"/>
      <c r="C516" s="10"/>
      <c r="D516" s="10"/>
      <c r="E516" s="13"/>
      <c r="F516" s="13"/>
      <c r="G516" s="198"/>
      <c r="H516" s="198"/>
      <c r="I516" s="198"/>
      <c r="J516" s="198"/>
    </row>
    <row r="517" spans="1:10">
      <c r="A517" s="11"/>
      <c r="B517" s="10"/>
      <c r="C517" s="10"/>
      <c r="D517" s="10"/>
      <c r="E517" s="13"/>
      <c r="F517" s="13"/>
      <c r="G517" s="198"/>
      <c r="H517" s="198"/>
      <c r="I517" s="198"/>
      <c r="J517" s="198"/>
    </row>
    <row r="518" spans="1:10">
      <c r="A518" s="11"/>
      <c r="B518" s="10"/>
      <c r="C518" s="10"/>
      <c r="D518" s="10"/>
      <c r="E518" s="13"/>
      <c r="F518" s="13"/>
      <c r="G518" s="198"/>
      <c r="H518" s="198"/>
      <c r="I518" s="198"/>
      <c r="J518" s="198"/>
    </row>
    <row r="519" spans="1:10">
      <c r="A519" s="11"/>
      <c r="B519" s="10"/>
      <c r="C519" s="10"/>
      <c r="D519" s="10"/>
      <c r="E519" s="13"/>
      <c r="F519" s="13"/>
      <c r="G519" s="198"/>
      <c r="H519" s="198"/>
      <c r="I519" s="198"/>
      <c r="J519" s="198"/>
    </row>
    <row r="520" spans="1:10">
      <c r="A520" s="11"/>
      <c r="B520" s="10"/>
      <c r="C520" s="10"/>
      <c r="D520" s="10"/>
      <c r="E520" s="13"/>
      <c r="F520" s="13"/>
      <c r="G520" s="198"/>
      <c r="H520" s="198"/>
      <c r="I520" s="198"/>
      <c r="J520" s="198"/>
    </row>
    <row r="521" spans="1:10">
      <c r="A521" s="11"/>
      <c r="B521" s="10"/>
      <c r="C521" s="10"/>
      <c r="D521" s="10"/>
      <c r="E521" s="13"/>
      <c r="F521" s="13"/>
      <c r="G521" s="198"/>
      <c r="H521" s="198"/>
      <c r="I521" s="198"/>
      <c r="J521" s="198"/>
    </row>
    <row r="522" spans="1:10">
      <c r="A522" s="11"/>
      <c r="B522" s="10"/>
      <c r="C522" s="10"/>
      <c r="D522" s="10"/>
      <c r="E522" s="13"/>
      <c r="F522" s="13"/>
      <c r="G522" s="198"/>
      <c r="H522" s="198"/>
      <c r="I522" s="198"/>
      <c r="J522" s="198"/>
    </row>
    <row r="523" spans="1:10">
      <c r="A523" s="11"/>
      <c r="B523" s="10"/>
      <c r="C523" s="10"/>
      <c r="D523" s="10"/>
      <c r="E523" s="13"/>
      <c r="F523" s="13"/>
      <c r="G523" s="198"/>
      <c r="H523" s="198"/>
      <c r="I523" s="198"/>
      <c r="J523" s="198"/>
    </row>
    <row r="524" spans="1:10">
      <c r="A524" s="11"/>
      <c r="B524" s="10"/>
      <c r="C524" s="10"/>
      <c r="D524" s="10"/>
      <c r="E524" s="13"/>
      <c r="F524" s="13"/>
      <c r="G524" s="198"/>
      <c r="H524" s="198"/>
      <c r="I524" s="198"/>
      <c r="J524" s="198"/>
    </row>
    <row r="525" spans="1:10">
      <c r="A525" s="11"/>
      <c r="B525" s="10"/>
      <c r="C525" s="10"/>
      <c r="D525" s="10"/>
      <c r="E525" s="13"/>
      <c r="F525" s="13"/>
      <c r="G525" s="198"/>
      <c r="H525" s="198"/>
      <c r="I525" s="198"/>
      <c r="J525" s="198"/>
    </row>
    <row r="526" spans="1:10">
      <c r="A526" s="11"/>
      <c r="B526" s="10"/>
      <c r="C526" s="10"/>
      <c r="D526" s="10"/>
      <c r="E526" s="13"/>
      <c r="F526" s="13"/>
      <c r="G526" s="198"/>
      <c r="H526" s="198"/>
      <c r="I526" s="198"/>
      <c r="J526" s="198"/>
    </row>
    <row r="527" spans="1:10">
      <c r="A527" s="11"/>
      <c r="B527" s="10"/>
      <c r="C527" s="10"/>
      <c r="D527" s="10"/>
      <c r="E527" s="13"/>
      <c r="F527" s="13"/>
      <c r="G527" s="198"/>
      <c r="H527" s="198"/>
      <c r="I527" s="198"/>
      <c r="J527" s="198"/>
    </row>
    <row r="528" spans="1:10">
      <c r="A528" s="11"/>
      <c r="B528" s="10"/>
      <c r="C528" s="10"/>
      <c r="D528" s="10"/>
      <c r="E528" s="13"/>
      <c r="F528" s="13"/>
      <c r="G528" s="198"/>
      <c r="H528" s="198"/>
      <c r="I528" s="198"/>
      <c r="J528" s="198"/>
    </row>
    <row r="529" spans="1:10">
      <c r="A529" s="11"/>
      <c r="B529" s="10"/>
      <c r="C529" s="10"/>
      <c r="D529" s="10"/>
      <c r="E529" s="13"/>
      <c r="F529" s="13"/>
      <c r="G529" s="198"/>
      <c r="H529" s="198"/>
      <c r="I529" s="198"/>
      <c r="J529" s="198"/>
    </row>
    <row r="530" spans="1:10">
      <c r="A530" s="11"/>
      <c r="B530" s="10"/>
      <c r="C530" s="10"/>
      <c r="D530" s="10"/>
      <c r="E530" s="13"/>
      <c r="F530" s="13"/>
      <c r="G530" s="198"/>
      <c r="H530" s="198"/>
      <c r="I530" s="198"/>
      <c r="J530" s="198"/>
    </row>
    <row r="531" spans="1:10">
      <c r="A531" s="11"/>
      <c r="B531" s="10"/>
      <c r="C531" s="10"/>
      <c r="D531" s="10"/>
      <c r="E531" s="13"/>
      <c r="F531" s="13"/>
      <c r="G531" s="198"/>
      <c r="H531" s="198"/>
      <c r="I531" s="198"/>
      <c r="J531" s="198"/>
    </row>
    <row r="532" spans="1:10">
      <c r="A532" s="11"/>
      <c r="B532" s="10"/>
      <c r="C532" s="10"/>
      <c r="D532" s="10"/>
      <c r="E532" s="13"/>
      <c r="F532" s="13"/>
      <c r="G532" s="198"/>
      <c r="H532" s="198"/>
      <c r="I532" s="198"/>
      <c r="J532" s="198"/>
    </row>
    <row r="533" spans="1:10">
      <c r="A533" s="11"/>
      <c r="B533" s="10"/>
      <c r="C533" s="10"/>
      <c r="D533" s="10"/>
      <c r="E533" s="13"/>
      <c r="F533" s="13"/>
      <c r="G533" s="198"/>
      <c r="H533" s="198"/>
      <c r="I533" s="198"/>
      <c r="J533" s="198"/>
    </row>
    <row r="534" spans="1:10">
      <c r="A534" s="11"/>
      <c r="B534" s="10"/>
      <c r="C534" s="10"/>
      <c r="D534" s="10"/>
      <c r="E534" s="13"/>
      <c r="F534" s="13"/>
      <c r="G534" s="198"/>
      <c r="H534" s="198"/>
      <c r="I534" s="198"/>
      <c r="J534" s="198"/>
    </row>
    <row r="535" spans="1:10">
      <c r="A535" s="11"/>
      <c r="B535" s="10"/>
      <c r="C535" s="10"/>
      <c r="D535" s="10"/>
      <c r="E535" s="13"/>
      <c r="F535" s="13"/>
      <c r="G535" s="198"/>
      <c r="H535" s="198"/>
      <c r="I535" s="198"/>
      <c r="J535" s="198"/>
    </row>
    <row r="536" spans="1:10">
      <c r="A536" s="11"/>
      <c r="B536" s="10"/>
      <c r="C536" s="10"/>
      <c r="D536" s="10"/>
      <c r="E536" s="13"/>
      <c r="F536" s="13"/>
      <c r="G536" s="198"/>
      <c r="H536" s="198"/>
      <c r="I536" s="198"/>
      <c r="J536" s="198"/>
    </row>
    <row r="537" spans="1:10">
      <c r="A537" s="11"/>
      <c r="B537" s="10"/>
      <c r="C537" s="10"/>
      <c r="D537" s="10"/>
      <c r="E537" s="13"/>
      <c r="F537" s="13"/>
      <c r="G537" s="198"/>
      <c r="H537" s="198"/>
      <c r="I537" s="198"/>
      <c r="J537" s="198"/>
    </row>
    <row r="538" spans="1:10">
      <c r="A538" s="11"/>
      <c r="B538" s="10"/>
      <c r="C538" s="10"/>
      <c r="D538" s="10"/>
      <c r="E538" s="13"/>
      <c r="F538" s="13"/>
      <c r="G538" s="198"/>
      <c r="H538" s="198"/>
      <c r="I538" s="198"/>
      <c r="J538" s="198"/>
    </row>
    <row r="539" spans="1:10">
      <c r="A539" s="11"/>
      <c r="B539" s="10"/>
      <c r="C539" s="10"/>
      <c r="D539" s="10"/>
      <c r="E539" s="13"/>
      <c r="F539" s="13"/>
      <c r="G539" s="198"/>
      <c r="H539" s="198"/>
      <c r="I539" s="198"/>
      <c r="J539" s="198"/>
    </row>
    <row r="540" spans="1:10">
      <c r="A540" s="11"/>
      <c r="B540" s="10"/>
      <c r="C540" s="10"/>
      <c r="D540" s="10"/>
      <c r="E540" s="13"/>
      <c r="F540" s="13"/>
      <c r="G540" s="198"/>
      <c r="H540" s="198"/>
      <c r="I540" s="198"/>
      <c r="J540" s="198"/>
    </row>
    <row r="541" spans="1:10">
      <c r="A541" s="11"/>
      <c r="B541" s="10"/>
      <c r="C541" s="10"/>
      <c r="D541" s="10"/>
      <c r="E541" s="13"/>
      <c r="F541" s="13"/>
      <c r="G541" s="198"/>
      <c r="H541" s="198"/>
      <c r="I541" s="198"/>
      <c r="J541" s="198"/>
    </row>
    <row r="542" spans="1:10">
      <c r="A542" s="11"/>
      <c r="B542" s="10"/>
      <c r="C542" s="10"/>
      <c r="D542" s="10"/>
      <c r="E542" s="13"/>
      <c r="F542" s="13"/>
      <c r="G542" s="198"/>
      <c r="H542" s="198"/>
      <c r="I542" s="198"/>
      <c r="J542" s="198"/>
    </row>
    <row r="543" spans="1:10">
      <c r="A543" s="11"/>
      <c r="B543" s="10"/>
      <c r="C543" s="10"/>
      <c r="D543" s="10"/>
      <c r="E543" s="13"/>
      <c r="F543" s="13"/>
      <c r="G543" s="198"/>
      <c r="H543" s="198"/>
      <c r="I543" s="198"/>
      <c r="J543" s="198"/>
    </row>
    <row r="544" spans="1:10">
      <c r="A544" s="11"/>
      <c r="B544" s="10"/>
      <c r="C544" s="10"/>
      <c r="D544" s="10"/>
      <c r="E544" s="13"/>
      <c r="F544" s="13"/>
      <c r="G544" s="198"/>
      <c r="H544" s="198"/>
      <c r="I544" s="198"/>
      <c r="J544" s="198"/>
    </row>
    <row r="545" spans="1:10">
      <c r="A545" s="11"/>
      <c r="B545" s="10"/>
      <c r="C545" s="10"/>
      <c r="D545" s="10"/>
      <c r="E545" s="13"/>
      <c r="F545" s="13"/>
      <c r="G545" s="198"/>
      <c r="H545" s="198"/>
      <c r="I545" s="198"/>
      <c r="J545" s="198"/>
    </row>
    <row r="546" spans="1:10">
      <c r="A546" s="11"/>
      <c r="B546" s="10"/>
      <c r="C546" s="10"/>
      <c r="D546" s="10"/>
      <c r="E546" s="13"/>
      <c r="F546" s="13"/>
      <c r="G546" s="198"/>
      <c r="H546" s="198"/>
      <c r="I546" s="198"/>
      <c r="J546" s="198"/>
    </row>
    <row r="547" spans="1:10">
      <c r="A547" s="11"/>
      <c r="B547" s="10"/>
      <c r="C547" s="10"/>
      <c r="D547" s="10"/>
      <c r="E547" s="13"/>
      <c r="F547" s="13"/>
      <c r="G547" s="198"/>
      <c r="H547" s="198"/>
      <c r="I547" s="198"/>
      <c r="J547" s="198"/>
    </row>
    <row r="548" spans="1:10">
      <c r="A548" s="11"/>
      <c r="B548" s="10"/>
      <c r="C548" s="10"/>
      <c r="D548" s="10"/>
      <c r="E548" s="13"/>
      <c r="F548" s="13"/>
      <c r="G548" s="198"/>
      <c r="H548" s="198"/>
      <c r="I548" s="198"/>
      <c r="J548" s="198"/>
    </row>
    <row r="549" spans="1:10">
      <c r="A549" s="11"/>
      <c r="B549" s="10"/>
      <c r="C549" s="10"/>
      <c r="D549" s="10"/>
      <c r="E549" s="13"/>
      <c r="F549" s="13"/>
      <c r="G549" s="198"/>
      <c r="H549" s="198"/>
      <c r="I549" s="198"/>
      <c r="J549" s="198"/>
    </row>
    <row r="550" spans="1:10">
      <c r="A550" s="11"/>
      <c r="B550" s="10"/>
      <c r="C550" s="10"/>
      <c r="D550" s="10"/>
      <c r="E550" s="13"/>
      <c r="F550" s="13"/>
      <c r="G550" s="198"/>
      <c r="H550" s="198"/>
      <c r="I550" s="198"/>
      <c r="J550" s="198"/>
    </row>
    <row r="551" spans="1:10">
      <c r="A551" s="11"/>
      <c r="B551" s="10"/>
      <c r="C551" s="10"/>
      <c r="D551" s="10"/>
      <c r="E551" s="13"/>
      <c r="F551" s="13"/>
      <c r="G551" s="198"/>
      <c r="H551" s="198"/>
      <c r="I551" s="198"/>
      <c r="J551" s="198"/>
    </row>
    <row r="552" spans="1:10">
      <c r="A552" s="11"/>
      <c r="B552" s="10"/>
      <c r="C552" s="10"/>
      <c r="D552" s="10"/>
      <c r="E552" s="13"/>
      <c r="F552" s="13"/>
      <c r="G552" s="198"/>
      <c r="H552" s="198"/>
      <c r="I552" s="198"/>
      <c r="J552" s="198"/>
    </row>
    <row r="553" spans="1:10">
      <c r="A553" s="11"/>
      <c r="B553" s="10"/>
      <c r="C553" s="10"/>
      <c r="D553" s="10"/>
      <c r="E553" s="13"/>
      <c r="F553" s="13"/>
      <c r="G553" s="198"/>
      <c r="H553" s="198"/>
      <c r="I553" s="198"/>
      <c r="J553" s="198"/>
    </row>
    <row r="554" spans="1:10">
      <c r="A554" s="11"/>
      <c r="B554" s="10"/>
      <c r="C554" s="10"/>
      <c r="D554" s="10"/>
      <c r="E554" s="13"/>
      <c r="F554" s="13"/>
      <c r="G554" s="198"/>
      <c r="H554" s="198"/>
      <c r="I554" s="198"/>
      <c r="J554" s="198"/>
    </row>
    <row r="555" spans="1:10">
      <c r="A555" s="11"/>
      <c r="B555" s="10"/>
      <c r="C555" s="10"/>
      <c r="D555" s="10"/>
      <c r="E555" s="13"/>
      <c r="F555" s="13"/>
      <c r="G555" s="198"/>
      <c r="H555" s="198"/>
      <c r="I555" s="198"/>
      <c r="J555" s="198"/>
    </row>
    <row r="556" spans="1:10">
      <c r="A556" s="11"/>
      <c r="B556" s="10"/>
      <c r="C556" s="10"/>
      <c r="D556" s="10"/>
      <c r="E556" s="13"/>
      <c r="F556" s="13"/>
      <c r="G556" s="198"/>
      <c r="H556" s="198"/>
      <c r="I556" s="198"/>
      <c r="J556" s="198"/>
    </row>
    <row r="557" spans="1:10">
      <c r="A557" s="11"/>
      <c r="B557" s="10"/>
      <c r="C557" s="10"/>
      <c r="D557" s="10"/>
      <c r="E557" s="13"/>
      <c r="F557" s="13"/>
      <c r="G557" s="198"/>
      <c r="H557" s="198"/>
      <c r="I557" s="198"/>
      <c r="J557" s="198"/>
    </row>
    <row r="558" spans="1:10">
      <c r="A558" s="11"/>
      <c r="B558" s="10"/>
      <c r="C558" s="10"/>
      <c r="D558" s="10"/>
      <c r="E558" s="13"/>
      <c r="F558" s="13"/>
      <c r="G558" s="198"/>
      <c r="H558" s="198"/>
      <c r="I558" s="198"/>
      <c r="J558" s="198"/>
    </row>
    <row r="559" spans="1:10">
      <c r="A559" s="11"/>
      <c r="B559" s="10"/>
      <c r="C559" s="10"/>
      <c r="D559" s="10"/>
      <c r="E559" s="13"/>
      <c r="F559" s="13"/>
      <c r="G559" s="198"/>
      <c r="H559" s="198"/>
      <c r="I559" s="198"/>
      <c r="J559" s="198"/>
    </row>
    <row r="560" spans="1:10">
      <c r="A560" s="11"/>
      <c r="B560" s="10"/>
      <c r="C560" s="10"/>
      <c r="D560" s="10"/>
      <c r="E560" s="13"/>
      <c r="F560" s="13"/>
      <c r="G560" s="198"/>
      <c r="H560" s="198"/>
      <c r="I560" s="198"/>
      <c r="J560" s="198"/>
    </row>
    <row r="561" spans="1:10">
      <c r="A561" s="11"/>
      <c r="B561" s="10"/>
      <c r="C561" s="10"/>
      <c r="D561" s="10"/>
      <c r="E561" s="13"/>
      <c r="F561" s="13"/>
      <c r="G561" s="198"/>
      <c r="H561" s="198"/>
      <c r="I561" s="198"/>
      <c r="J561" s="198"/>
    </row>
    <row r="562" spans="1:10">
      <c r="A562" s="11"/>
      <c r="B562" s="10"/>
      <c r="C562" s="10"/>
      <c r="D562" s="10"/>
      <c r="E562" s="13"/>
      <c r="F562" s="13"/>
      <c r="G562" s="198"/>
      <c r="H562" s="198"/>
      <c r="I562" s="198"/>
      <c r="J562" s="198"/>
    </row>
    <row r="563" spans="1:10">
      <c r="A563" s="11"/>
      <c r="B563" s="10"/>
      <c r="C563" s="10"/>
      <c r="D563" s="10"/>
      <c r="E563" s="13"/>
      <c r="F563" s="13"/>
      <c r="G563" s="198"/>
      <c r="H563" s="198"/>
      <c r="I563" s="198"/>
      <c r="J563" s="198"/>
    </row>
    <row r="564" spans="1:10">
      <c r="A564" s="11"/>
      <c r="B564" s="10"/>
      <c r="C564" s="10"/>
      <c r="D564" s="10"/>
      <c r="E564" s="13"/>
      <c r="F564" s="13"/>
      <c r="G564" s="198"/>
      <c r="H564" s="198"/>
      <c r="I564" s="198"/>
      <c r="J564" s="198"/>
    </row>
    <row r="565" spans="1:10">
      <c r="A565" s="11"/>
      <c r="B565" s="10"/>
      <c r="C565" s="10"/>
      <c r="D565" s="10"/>
      <c r="E565" s="13"/>
      <c r="F565" s="13"/>
      <c r="G565" s="198"/>
      <c r="H565" s="198"/>
      <c r="I565" s="198"/>
      <c r="J565" s="198"/>
    </row>
    <row r="566" spans="1:10">
      <c r="A566" s="11"/>
      <c r="B566" s="10"/>
      <c r="C566" s="10"/>
      <c r="D566" s="10"/>
      <c r="E566" s="13"/>
      <c r="F566" s="13"/>
      <c r="G566" s="198"/>
      <c r="H566" s="198"/>
      <c r="I566" s="198"/>
      <c r="J566" s="198"/>
    </row>
    <row r="567" spans="1:10">
      <c r="A567" s="11"/>
      <c r="B567" s="10"/>
      <c r="C567" s="10"/>
      <c r="D567" s="10"/>
      <c r="E567" s="13"/>
      <c r="F567" s="13"/>
      <c r="G567" s="198"/>
      <c r="H567" s="198"/>
      <c r="I567" s="198"/>
      <c r="J567" s="198"/>
    </row>
    <row r="568" spans="1:10">
      <c r="A568" s="11"/>
      <c r="B568" s="10"/>
      <c r="C568" s="10"/>
      <c r="D568" s="10"/>
      <c r="E568" s="13"/>
      <c r="F568" s="13"/>
      <c r="G568" s="198"/>
      <c r="H568" s="198"/>
      <c r="I568" s="198"/>
      <c r="J568" s="198"/>
    </row>
    <row r="569" spans="1:10">
      <c r="A569" s="11"/>
      <c r="B569" s="10"/>
      <c r="C569" s="10"/>
      <c r="D569" s="10"/>
      <c r="E569" s="13"/>
      <c r="F569" s="13"/>
      <c r="G569" s="198"/>
      <c r="H569" s="198"/>
      <c r="I569" s="198"/>
      <c r="J569" s="198"/>
    </row>
    <row r="570" spans="1:10">
      <c r="A570" s="11"/>
      <c r="B570" s="10"/>
      <c r="C570" s="10"/>
      <c r="D570" s="10"/>
      <c r="E570" s="13"/>
      <c r="F570" s="13"/>
      <c r="G570" s="198"/>
      <c r="H570" s="198"/>
      <c r="I570" s="198"/>
      <c r="J570" s="198"/>
    </row>
    <row r="571" spans="1:10">
      <c r="A571" s="11"/>
      <c r="B571" s="10"/>
      <c r="C571" s="10"/>
      <c r="D571" s="10"/>
      <c r="E571" s="13"/>
      <c r="F571" s="13"/>
      <c r="G571" s="198"/>
      <c r="H571" s="198"/>
      <c r="I571" s="198"/>
      <c r="J571" s="198"/>
    </row>
    <row r="572" spans="1:10">
      <c r="A572" s="11"/>
      <c r="B572" s="10"/>
      <c r="C572" s="10"/>
      <c r="D572" s="10"/>
      <c r="E572" s="13"/>
      <c r="F572" s="13"/>
      <c r="G572" s="198"/>
      <c r="H572" s="198"/>
      <c r="I572" s="198"/>
      <c r="J572" s="198"/>
    </row>
    <row r="573" spans="1:10">
      <c r="A573" s="11"/>
      <c r="B573" s="10"/>
      <c r="C573" s="10"/>
      <c r="D573" s="10"/>
      <c r="E573" s="13"/>
      <c r="F573" s="13"/>
      <c r="G573" s="198"/>
      <c r="H573" s="198"/>
      <c r="I573" s="198"/>
      <c r="J573" s="198"/>
    </row>
    <row r="574" spans="1:10">
      <c r="A574" s="11"/>
      <c r="B574" s="10"/>
      <c r="C574" s="10"/>
      <c r="D574" s="10"/>
      <c r="E574" s="13"/>
      <c r="F574" s="13"/>
      <c r="G574" s="198"/>
      <c r="H574" s="198"/>
      <c r="I574" s="198"/>
      <c r="J574" s="198"/>
    </row>
    <row r="575" spans="1:10">
      <c r="A575" s="11"/>
      <c r="B575" s="10"/>
      <c r="C575" s="10"/>
      <c r="D575" s="10"/>
      <c r="E575" s="13"/>
      <c r="F575" s="13"/>
      <c r="G575" s="198"/>
      <c r="H575" s="198"/>
      <c r="I575" s="198"/>
      <c r="J575" s="198"/>
    </row>
    <row r="576" spans="1:10">
      <c r="A576" s="11"/>
      <c r="B576" s="10"/>
      <c r="C576" s="10"/>
      <c r="D576" s="10"/>
      <c r="E576" s="13"/>
      <c r="F576" s="13"/>
      <c r="G576" s="198"/>
      <c r="H576" s="198"/>
      <c r="I576" s="198"/>
      <c r="J576" s="198"/>
    </row>
    <row r="577" spans="1:10">
      <c r="A577" s="11"/>
      <c r="B577" s="10"/>
      <c r="C577" s="10"/>
      <c r="D577" s="10"/>
      <c r="E577" s="13"/>
      <c r="F577" s="13"/>
      <c r="G577" s="198"/>
      <c r="H577" s="198"/>
      <c r="I577" s="198"/>
      <c r="J577" s="198"/>
    </row>
    <row r="578" spans="1:10">
      <c r="A578" s="11"/>
      <c r="B578" s="10"/>
      <c r="C578" s="10"/>
      <c r="D578" s="10"/>
      <c r="E578" s="13"/>
      <c r="F578" s="13"/>
      <c r="G578" s="198"/>
      <c r="H578" s="198"/>
      <c r="I578" s="198"/>
      <c r="J578" s="198"/>
    </row>
    <row r="579" spans="1:10">
      <c r="A579" s="11"/>
      <c r="B579" s="10"/>
      <c r="C579" s="10"/>
      <c r="D579" s="10"/>
      <c r="E579" s="13"/>
      <c r="F579" s="13"/>
      <c r="G579" s="198"/>
      <c r="H579" s="198"/>
      <c r="I579" s="198"/>
      <c r="J579" s="198"/>
    </row>
    <row r="580" spans="1:10">
      <c r="A580" s="11"/>
      <c r="B580" s="10"/>
      <c r="C580" s="10"/>
      <c r="D580" s="10"/>
      <c r="E580" s="13"/>
      <c r="F580" s="13"/>
      <c r="G580" s="198"/>
      <c r="H580" s="198"/>
      <c r="I580" s="198"/>
      <c r="J580" s="198"/>
    </row>
    <row r="581" spans="1:10">
      <c r="A581" s="11"/>
      <c r="B581" s="10"/>
      <c r="C581" s="10"/>
      <c r="D581" s="10"/>
      <c r="E581" s="13"/>
      <c r="F581" s="13"/>
      <c r="G581" s="198"/>
      <c r="H581" s="198"/>
      <c r="I581" s="198"/>
      <c r="J581" s="198"/>
    </row>
    <row r="582" spans="1:10">
      <c r="A582" s="11"/>
      <c r="B582" s="10"/>
      <c r="C582" s="10"/>
      <c r="D582" s="10"/>
      <c r="E582" s="13"/>
      <c r="F582" s="13"/>
      <c r="G582" s="198"/>
      <c r="H582" s="198"/>
      <c r="I582" s="198"/>
      <c r="J582" s="198"/>
    </row>
    <row r="583" spans="1:10">
      <c r="A583" s="11"/>
      <c r="B583" s="10"/>
      <c r="C583" s="10"/>
      <c r="D583" s="10"/>
      <c r="E583" s="13"/>
      <c r="F583" s="13"/>
      <c r="G583" s="198"/>
      <c r="H583" s="198"/>
      <c r="I583" s="198"/>
      <c r="J583" s="198"/>
    </row>
    <row r="584" spans="1:10">
      <c r="A584" s="11"/>
      <c r="B584" s="10"/>
      <c r="C584" s="10"/>
      <c r="D584" s="10"/>
      <c r="E584" s="13"/>
      <c r="F584" s="13"/>
      <c r="G584" s="198"/>
      <c r="H584" s="198"/>
      <c r="I584" s="198"/>
      <c r="J584" s="198"/>
    </row>
    <row r="585" spans="1:10">
      <c r="A585" s="11"/>
      <c r="B585" s="10"/>
      <c r="C585" s="10"/>
      <c r="D585" s="10"/>
      <c r="E585" s="13"/>
      <c r="F585" s="13"/>
      <c r="G585" s="198"/>
      <c r="H585" s="198"/>
      <c r="I585" s="198"/>
      <c r="J585" s="198"/>
    </row>
    <row r="586" spans="1:10">
      <c r="A586" s="11"/>
      <c r="B586" s="10"/>
      <c r="C586" s="10"/>
      <c r="D586" s="10"/>
      <c r="E586" s="13"/>
      <c r="F586" s="13"/>
      <c r="G586" s="198"/>
      <c r="H586" s="198"/>
      <c r="I586" s="198"/>
      <c r="J586" s="198"/>
    </row>
    <row r="587" spans="1:10">
      <c r="A587" s="11"/>
      <c r="B587" s="10"/>
      <c r="C587" s="10"/>
      <c r="D587" s="10"/>
      <c r="E587" s="13"/>
      <c r="F587" s="13"/>
      <c r="G587" s="198"/>
      <c r="H587" s="198"/>
      <c r="I587" s="198"/>
      <c r="J587" s="198"/>
    </row>
    <row r="588" spans="1:10">
      <c r="A588" s="11"/>
      <c r="B588" s="10"/>
      <c r="C588" s="10"/>
      <c r="D588" s="10"/>
      <c r="E588" s="13"/>
      <c r="F588" s="13"/>
      <c r="G588" s="198"/>
      <c r="H588" s="198"/>
      <c r="I588" s="198"/>
      <c r="J588" s="198"/>
    </row>
    <row r="589" spans="1:10">
      <c r="A589" s="11"/>
      <c r="B589" s="10"/>
      <c r="C589" s="10"/>
      <c r="D589" s="10"/>
      <c r="E589" s="13"/>
      <c r="F589" s="13"/>
      <c r="G589" s="198"/>
      <c r="H589" s="198"/>
      <c r="I589" s="198"/>
      <c r="J589" s="198"/>
    </row>
    <row r="590" spans="1:10">
      <c r="A590" s="11"/>
      <c r="B590" s="10"/>
      <c r="C590" s="10"/>
      <c r="D590" s="10"/>
      <c r="E590" s="13"/>
      <c r="F590" s="13"/>
      <c r="G590" s="198"/>
      <c r="H590" s="198"/>
      <c r="I590" s="198"/>
      <c r="J590" s="198"/>
    </row>
    <row r="591" spans="1:10">
      <c r="A591" s="11"/>
      <c r="B591" s="10"/>
      <c r="C591" s="10"/>
      <c r="D591" s="10"/>
      <c r="E591" s="13"/>
      <c r="F591" s="13"/>
      <c r="G591" s="198"/>
      <c r="H591" s="198"/>
      <c r="I591" s="198"/>
      <c r="J591" s="198"/>
    </row>
    <row r="592" spans="1:10">
      <c r="A592" s="11"/>
      <c r="B592" s="10"/>
      <c r="C592" s="10"/>
      <c r="D592" s="10"/>
      <c r="E592" s="13"/>
      <c r="F592" s="13"/>
      <c r="G592" s="198"/>
      <c r="H592" s="198"/>
      <c r="I592" s="198"/>
      <c r="J592" s="198"/>
    </row>
    <row r="593" spans="1:10">
      <c r="A593" s="11"/>
      <c r="B593" s="10"/>
      <c r="C593" s="10"/>
      <c r="D593" s="10"/>
      <c r="E593" s="13"/>
      <c r="F593" s="13"/>
      <c r="G593" s="198"/>
      <c r="H593" s="198"/>
      <c r="I593" s="198"/>
      <c r="J593" s="198"/>
    </row>
    <row r="594" spans="1:10">
      <c r="A594" s="11"/>
      <c r="B594" s="10"/>
      <c r="C594" s="10"/>
      <c r="D594" s="10"/>
      <c r="E594" s="13"/>
      <c r="F594" s="13"/>
      <c r="G594" s="198"/>
      <c r="H594" s="198"/>
      <c r="I594" s="198"/>
      <c r="J594" s="198"/>
    </row>
    <row r="595" spans="1:10">
      <c r="A595" s="11"/>
      <c r="B595" s="10"/>
      <c r="C595" s="10"/>
      <c r="D595" s="10"/>
      <c r="E595" s="13"/>
      <c r="F595" s="13"/>
      <c r="G595" s="198"/>
      <c r="H595" s="198"/>
      <c r="I595" s="198"/>
      <c r="J595" s="198"/>
    </row>
    <row r="596" spans="1:10">
      <c r="A596" s="11"/>
      <c r="B596" s="10"/>
      <c r="C596" s="10"/>
      <c r="D596" s="10"/>
      <c r="E596" s="13"/>
      <c r="F596" s="13"/>
      <c r="G596" s="198"/>
      <c r="H596" s="198"/>
      <c r="I596" s="198"/>
      <c r="J596" s="198"/>
    </row>
    <row r="597" spans="1:10">
      <c r="A597" s="11"/>
      <c r="B597" s="10"/>
      <c r="C597" s="10"/>
      <c r="D597" s="10"/>
      <c r="E597" s="13"/>
      <c r="F597" s="13"/>
      <c r="G597" s="198"/>
      <c r="H597" s="198"/>
      <c r="I597" s="198"/>
      <c r="J597" s="198"/>
    </row>
    <row r="598" spans="1:10">
      <c r="A598" s="11"/>
      <c r="B598" s="10"/>
      <c r="C598" s="10"/>
      <c r="D598" s="10"/>
      <c r="E598" s="13"/>
      <c r="F598" s="13"/>
      <c r="G598" s="198"/>
      <c r="H598" s="198"/>
      <c r="I598" s="198"/>
      <c r="J598" s="198"/>
    </row>
    <row r="599" spans="1:10">
      <c r="A599" s="11"/>
      <c r="B599" s="10"/>
      <c r="C599" s="10"/>
      <c r="D599" s="10"/>
      <c r="E599" s="13"/>
      <c r="F599" s="13"/>
      <c r="G599" s="198"/>
      <c r="H599" s="198"/>
      <c r="I599" s="198"/>
      <c r="J599" s="198"/>
    </row>
    <row r="600" spans="1:10">
      <c r="A600" s="11"/>
      <c r="B600" s="10"/>
      <c r="C600" s="10"/>
      <c r="D600" s="10"/>
      <c r="E600" s="13"/>
      <c r="F600" s="13"/>
      <c r="G600" s="198"/>
      <c r="H600" s="198"/>
      <c r="I600" s="198"/>
      <c r="J600" s="198"/>
    </row>
    <row r="601" spans="1:10">
      <c r="A601" s="11"/>
      <c r="B601" s="10"/>
      <c r="C601" s="10"/>
      <c r="D601" s="10"/>
      <c r="E601" s="13"/>
      <c r="F601" s="13"/>
      <c r="G601" s="198"/>
      <c r="H601" s="198"/>
      <c r="I601" s="198"/>
      <c r="J601" s="198"/>
    </row>
    <row r="602" spans="1:10">
      <c r="A602" s="11"/>
      <c r="B602" s="10"/>
      <c r="C602" s="10"/>
      <c r="D602" s="10"/>
      <c r="E602" s="13"/>
      <c r="F602" s="13"/>
      <c r="G602" s="198"/>
      <c r="H602" s="198"/>
      <c r="I602" s="198"/>
      <c r="J602" s="198"/>
    </row>
    <row r="603" spans="1:10">
      <c r="A603" s="11"/>
      <c r="B603" s="10"/>
      <c r="C603" s="10"/>
      <c r="D603" s="10"/>
      <c r="E603" s="13"/>
      <c r="F603" s="13"/>
      <c r="G603" s="198"/>
      <c r="H603" s="198"/>
      <c r="I603" s="198"/>
      <c r="J603" s="198"/>
    </row>
    <row r="604" spans="1:10">
      <c r="A604" s="11"/>
      <c r="B604" s="10"/>
      <c r="C604" s="10"/>
      <c r="D604" s="10"/>
      <c r="E604" s="13"/>
      <c r="F604" s="13"/>
      <c r="G604" s="198"/>
      <c r="H604" s="198"/>
      <c r="I604" s="198"/>
      <c r="J604" s="198"/>
    </row>
    <row r="605" spans="1:10">
      <c r="A605" s="11"/>
      <c r="B605" s="10"/>
      <c r="C605" s="10"/>
      <c r="D605" s="10"/>
      <c r="E605" s="13"/>
      <c r="F605" s="13"/>
      <c r="G605" s="198"/>
      <c r="H605" s="198"/>
      <c r="I605" s="198"/>
      <c r="J605" s="198"/>
    </row>
    <row r="606" spans="1:10">
      <c r="A606" s="11"/>
      <c r="B606" s="10"/>
      <c r="C606" s="10"/>
      <c r="D606" s="10"/>
      <c r="E606" s="13"/>
      <c r="F606" s="13"/>
      <c r="G606" s="198"/>
      <c r="H606" s="198"/>
      <c r="I606" s="198"/>
      <c r="J606" s="198"/>
    </row>
    <row r="607" spans="1:10">
      <c r="A607" s="11"/>
      <c r="B607" s="10"/>
      <c r="C607" s="10"/>
      <c r="D607" s="10"/>
      <c r="E607" s="13"/>
      <c r="F607" s="13"/>
      <c r="G607" s="198"/>
      <c r="H607" s="198"/>
      <c r="I607" s="198"/>
      <c r="J607" s="198"/>
    </row>
    <row r="608" spans="1:10">
      <c r="A608" s="11"/>
      <c r="B608" s="10"/>
      <c r="C608" s="10"/>
      <c r="D608" s="10"/>
      <c r="E608" s="13"/>
      <c r="F608" s="13"/>
      <c r="G608" s="198"/>
      <c r="H608" s="198"/>
      <c r="I608" s="198"/>
      <c r="J608" s="198"/>
    </row>
    <row r="609" spans="1:10">
      <c r="A609" s="11"/>
      <c r="B609" s="10"/>
      <c r="C609" s="10"/>
      <c r="D609" s="10"/>
      <c r="E609" s="13"/>
      <c r="F609" s="13"/>
      <c r="G609" s="198"/>
      <c r="H609" s="198"/>
      <c r="I609" s="198"/>
      <c r="J609" s="198"/>
    </row>
    <row r="610" spans="1:10">
      <c r="A610" s="11"/>
      <c r="B610" s="10"/>
      <c r="C610" s="10"/>
      <c r="D610" s="10"/>
      <c r="E610" s="13"/>
      <c r="F610" s="13"/>
      <c r="G610" s="198"/>
      <c r="H610" s="198"/>
      <c r="I610" s="198"/>
      <c r="J610" s="198"/>
    </row>
    <row r="611" spans="1:10">
      <c r="A611" s="11"/>
      <c r="B611" s="10"/>
      <c r="C611" s="10"/>
      <c r="D611" s="10"/>
      <c r="E611" s="13"/>
      <c r="F611" s="13"/>
      <c r="G611" s="198"/>
      <c r="H611" s="198"/>
      <c r="I611" s="198"/>
      <c r="J611" s="198"/>
    </row>
    <row r="612" spans="1:10">
      <c r="A612" s="11"/>
      <c r="B612" s="10"/>
      <c r="C612" s="10"/>
      <c r="D612" s="10"/>
      <c r="E612" s="13"/>
      <c r="F612" s="13"/>
      <c r="G612" s="198"/>
      <c r="H612" s="198"/>
      <c r="I612" s="198"/>
      <c r="J612" s="198"/>
    </row>
    <row r="613" spans="1:10">
      <c r="A613" s="11"/>
      <c r="B613" s="10"/>
      <c r="C613" s="10"/>
      <c r="D613" s="10"/>
      <c r="E613" s="13"/>
      <c r="F613" s="13"/>
      <c r="G613" s="198"/>
      <c r="H613" s="198"/>
      <c r="I613" s="198"/>
      <c r="J613" s="198"/>
    </row>
    <row r="614" spans="1:10">
      <c r="A614" s="11"/>
      <c r="B614" s="10"/>
      <c r="C614" s="10"/>
      <c r="D614" s="10"/>
      <c r="E614" s="13"/>
      <c r="F614" s="13"/>
      <c r="G614" s="198"/>
      <c r="H614" s="198"/>
      <c r="I614" s="198"/>
      <c r="J614" s="198"/>
    </row>
    <row r="615" spans="1:10">
      <c r="A615" s="11"/>
      <c r="B615" s="10"/>
      <c r="C615" s="10"/>
      <c r="D615" s="10"/>
      <c r="E615" s="13"/>
      <c r="F615" s="13"/>
      <c r="G615" s="198"/>
      <c r="H615" s="198"/>
      <c r="I615" s="198"/>
      <c r="J615" s="198"/>
    </row>
    <row r="616" spans="1:10">
      <c r="A616" s="11"/>
      <c r="B616" s="10"/>
      <c r="C616" s="10"/>
      <c r="D616" s="10"/>
      <c r="E616" s="13"/>
      <c r="F616" s="13"/>
      <c r="G616" s="198"/>
      <c r="H616" s="198"/>
      <c r="I616" s="198"/>
      <c r="J616" s="198"/>
    </row>
    <row r="617" spans="1:10">
      <c r="A617" s="11"/>
      <c r="B617" s="10"/>
      <c r="C617" s="10"/>
      <c r="D617" s="10"/>
      <c r="E617" s="13"/>
      <c r="F617" s="13"/>
      <c r="G617" s="198"/>
      <c r="H617" s="198"/>
      <c r="I617" s="198"/>
      <c r="J617" s="198"/>
    </row>
    <row r="618" spans="1:10">
      <c r="A618" s="11"/>
      <c r="B618" s="10"/>
      <c r="C618" s="10"/>
      <c r="D618" s="10"/>
      <c r="E618" s="13"/>
      <c r="F618" s="13"/>
      <c r="G618" s="198"/>
      <c r="H618" s="198"/>
      <c r="I618" s="198"/>
      <c r="J618" s="198"/>
    </row>
    <row r="619" spans="1:10">
      <c r="A619" s="11"/>
      <c r="B619" s="10"/>
      <c r="C619" s="10"/>
      <c r="D619" s="10"/>
      <c r="E619" s="13"/>
      <c r="F619" s="13"/>
      <c r="G619" s="198"/>
      <c r="H619" s="198"/>
      <c r="I619" s="198"/>
      <c r="J619" s="198"/>
    </row>
    <row r="620" spans="1:10">
      <c r="A620" s="11"/>
      <c r="B620" s="10"/>
      <c r="C620" s="10"/>
      <c r="D620" s="10"/>
      <c r="E620" s="13"/>
      <c r="F620" s="13"/>
      <c r="G620" s="198"/>
      <c r="H620" s="198"/>
      <c r="I620" s="198"/>
      <c r="J620" s="198"/>
    </row>
    <row r="621" spans="1:10">
      <c r="A621" s="11"/>
      <c r="B621" s="10"/>
      <c r="C621" s="10"/>
      <c r="D621" s="10"/>
      <c r="E621" s="13"/>
      <c r="F621" s="13"/>
      <c r="G621" s="198"/>
      <c r="H621" s="198"/>
      <c r="I621" s="198"/>
      <c r="J621" s="198"/>
    </row>
    <row r="622" spans="1:10">
      <c r="A622" s="11"/>
      <c r="B622" s="10"/>
      <c r="C622" s="10"/>
      <c r="D622" s="10"/>
      <c r="E622" s="13"/>
      <c r="F622" s="13"/>
      <c r="G622" s="198"/>
      <c r="H622" s="198"/>
      <c r="I622" s="198"/>
      <c r="J622" s="198"/>
    </row>
    <row r="623" spans="1:10">
      <c r="A623" s="11"/>
      <c r="B623" s="10"/>
      <c r="C623" s="10"/>
      <c r="D623" s="10"/>
      <c r="E623" s="13"/>
      <c r="F623" s="13"/>
      <c r="G623" s="198"/>
      <c r="H623" s="198"/>
      <c r="I623" s="198"/>
      <c r="J623" s="198"/>
    </row>
    <row r="624" spans="1:10">
      <c r="A624" s="11"/>
      <c r="B624" s="10"/>
      <c r="C624" s="10"/>
      <c r="D624" s="10"/>
      <c r="E624" s="13"/>
      <c r="F624" s="13"/>
      <c r="G624" s="198"/>
      <c r="H624" s="198"/>
      <c r="I624" s="198"/>
      <c r="J624" s="198"/>
    </row>
    <row r="625" spans="1:10">
      <c r="A625" s="11"/>
      <c r="B625" s="10"/>
      <c r="C625" s="10"/>
      <c r="D625" s="10"/>
      <c r="E625" s="13"/>
      <c r="F625" s="13"/>
      <c r="G625" s="198"/>
      <c r="H625" s="198"/>
      <c r="I625" s="198"/>
      <c r="J625" s="198"/>
    </row>
    <row r="626" spans="1:10">
      <c r="A626" s="11"/>
      <c r="B626" s="10"/>
      <c r="C626" s="10"/>
      <c r="D626" s="10"/>
      <c r="E626" s="13"/>
      <c r="F626" s="13"/>
      <c r="G626" s="198"/>
      <c r="H626" s="198"/>
      <c r="I626" s="198"/>
      <c r="J626" s="198"/>
    </row>
    <row r="627" spans="1:10">
      <c r="A627" s="11"/>
      <c r="B627" s="10"/>
      <c r="C627" s="10"/>
      <c r="D627" s="10"/>
      <c r="E627" s="13"/>
      <c r="F627" s="13"/>
      <c r="G627" s="198"/>
      <c r="H627" s="198"/>
      <c r="I627" s="198"/>
      <c r="J627" s="198"/>
    </row>
    <row r="628" spans="1:10">
      <c r="A628" s="11"/>
      <c r="B628" s="10"/>
      <c r="C628" s="10"/>
      <c r="D628" s="10"/>
      <c r="E628" s="13"/>
      <c r="F628" s="13"/>
      <c r="G628" s="198"/>
      <c r="H628" s="198"/>
      <c r="I628" s="198"/>
      <c r="J628" s="198"/>
    </row>
    <row r="629" spans="1:10">
      <c r="A629" s="11"/>
      <c r="B629" s="10"/>
      <c r="C629" s="10"/>
      <c r="D629" s="10"/>
      <c r="E629" s="13"/>
      <c r="F629" s="13"/>
      <c r="G629" s="198"/>
      <c r="H629" s="198"/>
      <c r="I629" s="198"/>
      <c r="J629" s="198"/>
    </row>
    <row r="630" spans="1:10">
      <c r="A630" s="11"/>
      <c r="B630" s="10"/>
      <c r="C630" s="10"/>
      <c r="D630" s="10"/>
      <c r="E630" s="13"/>
      <c r="F630" s="13"/>
      <c r="G630" s="198"/>
      <c r="H630" s="198"/>
      <c r="I630" s="198"/>
      <c r="J630" s="198"/>
    </row>
    <row r="631" spans="1:10">
      <c r="A631" s="11"/>
      <c r="B631" s="10"/>
      <c r="C631" s="10"/>
      <c r="D631" s="10"/>
      <c r="E631" s="13"/>
      <c r="F631" s="13"/>
      <c r="G631" s="198"/>
      <c r="H631" s="198"/>
      <c r="I631" s="198"/>
      <c r="J631" s="198"/>
    </row>
    <row r="632" spans="1:10">
      <c r="A632" s="11"/>
      <c r="B632" s="10"/>
      <c r="C632" s="10"/>
      <c r="D632" s="10"/>
      <c r="E632" s="13"/>
      <c r="F632" s="13"/>
      <c r="G632" s="198"/>
      <c r="H632" s="198"/>
      <c r="I632" s="198"/>
      <c r="J632" s="198"/>
    </row>
    <row r="633" spans="1:10">
      <c r="A633" s="11"/>
      <c r="B633" s="10"/>
      <c r="C633" s="10"/>
      <c r="D633" s="10"/>
      <c r="E633" s="13"/>
      <c r="F633" s="13"/>
      <c r="G633" s="198"/>
      <c r="H633" s="198"/>
      <c r="I633" s="198"/>
      <c r="J633" s="198"/>
    </row>
    <row r="634" spans="1:10">
      <c r="A634" s="11"/>
      <c r="B634" s="10"/>
      <c r="C634" s="10"/>
      <c r="D634" s="10"/>
      <c r="E634" s="13"/>
      <c r="F634" s="13"/>
      <c r="G634" s="198"/>
      <c r="H634" s="198"/>
      <c r="I634" s="198"/>
      <c r="J634" s="198"/>
    </row>
    <row r="635" spans="1:10">
      <c r="A635" s="11"/>
      <c r="B635" s="10"/>
      <c r="C635" s="10"/>
      <c r="D635" s="10"/>
      <c r="E635" s="13"/>
      <c r="F635" s="13"/>
      <c r="G635" s="198"/>
      <c r="H635" s="198"/>
      <c r="I635" s="198"/>
      <c r="J635" s="198"/>
    </row>
    <row r="636" spans="1:10">
      <c r="A636" s="11"/>
      <c r="B636" s="10"/>
      <c r="C636" s="10"/>
      <c r="D636" s="10"/>
      <c r="E636" s="13"/>
      <c r="F636" s="13"/>
      <c r="G636" s="198"/>
      <c r="H636" s="198"/>
      <c r="I636" s="198"/>
      <c r="J636" s="198"/>
    </row>
    <row r="637" spans="1:10">
      <c r="A637" s="11"/>
      <c r="B637" s="10"/>
      <c r="C637" s="10"/>
      <c r="D637" s="10"/>
      <c r="E637" s="13"/>
      <c r="F637" s="13"/>
      <c r="G637" s="198"/>
      <c r="H637" s="198"/>
      <c r="I637" s="198"/>
      <c r="J637" s="198"/>
    </row>
    <row r="638" spans="1:10">
      <c r="A638" s="11"/>
      <c r="B638" s="10"/>
      <c r="C638" s="10"/>
      <c r="D638" s="10"/>
      <c r="E638" s="13"/>
      <c r="F638" s="13"/>
      <c r="G638" s="198"/>
      <c r="H638" s="198"/>
      <c r="I638" s="198"/>
      <c r="J638" s="198"/>
    </row>
    <row r="639" spans="1:10">
      <c r="A639" s="11"/>
      <c r="B639" s="10"/>
      <c r="C639" s="10"/>
      <c r="D639" s="10"/>
      <c r="E639" s="13"/>
      <c r="F639" s="13"/>
      <c r="G639" s="198"/>
      <c r="H639" s="198"/>
      <c r="I639" s="198"/>
      <c r="J639" s="198"/>
    </row>
    <row r="640" spans="1:10">
      <c r="A640" s="11"/>
      <c r="B640" s="10"/>
      <c r="C640" s="10"/>
      <c r="D640" s="10"/>
      <c r="E640" s="13"/>
      <c r="F640" s="13"/>
      <c r="G640" s="198"/>
      <c r="H640" s="198"/>
      <c r="I640" s="198"/>
      <c r="J640" s="198"/>
    </row>
    <row r="641" spans="1:10">
      <c r="A641" s="11"/>
      <c r="B641" s="10"/>
      <c r="C641" s="10"/>
      <c r="D641" s="10"/>
      <c r="E641" s="13"/>
      <c r="F641" s="13"/>
      <c r="G641" s="198"/>
      <c r="H641" s="198"/>
      <c r="I641" s="198"/>
      <c r="J641" s="198"/>
    </row>
    <row r="642" spans="1:10">
      <c r="A642" s="11"/>
      <c r="B642" s="10"/>
      <c r="C642" s="10"/>
      <c r="D642" s="10"/>
      <c r="E642" s="13"/>
      <c r="F642" s="13"/>
      <c r="G642" s="198"/>
      <c r="H642" s="198"/>
      <c r="I642" s="198"/>
      <c r="J642" s="198"/>
    </row>
    <row r="643" spans="1:10">
      <c r="A643" s="11"/>
      <c r="B643" s="10"/>
      <c r="C643" s="10"/>
      <c r="D643" s="10"/>
      <c r="E643" s="13"/>
      <c r="F643" s="13"/>
      <c r="G643" s="198"/>
      <c r="H643" s="198"/>
      <c r="I643" s="198"/>
      <c r="J643" s="198"/>
    </row>
    <row r="644" spans="1:10">
      <c r="A644" s="11"/>
      <c r="B644" s="10"/>
      <c r="C644" s="10"/>
      <c r="D644" s="10"/>
      <c r="E644" s="13"/>
      <c r="F644" s="13"/>
      <c r="G644" s="198"/>
      <c r="H644" s="198"/>
      <c r="I644" s="198"/>
      <c r="J644" s="198"/>
    </row>
    <row r="645" spans="1:10">
      <c r="A645" s="11"/>
      <c r="B645" s="10"/>
      <c r="C645" s="10"/>
      <c r="D645" s="10"/>
      <c r="E645" s="13"/>
      <c r="F645" s="13"/>
      <c r="G645" s="198"/>
      <c r="H645" s="198"/>
      <c r="I645" s="198"/>
      <c r="J645" s="198"/>
    </row>
    <row r="646" spans="1:10">
      <c r="A646" s="11"/>
      <c r="B646" s="10"/>
      <c r="C646" s="10"/>
      <c r="D646" s="10"/>
      <c r="E646" s="13"/>
      <c r="F646" s="13"/>
      <c r="G646" s="198"/>
      <c r="H646" s="198"/>
      <c r="I646" s="198"/>
      <c r="J646" s="198"/>
    </row>
    <row r="647" spans="1:10">
      <c r="A647" s="11"/>
      <c r="B647" s="10"/>
      <c r="C647" s="10"/>
      <c r="D647" s="10"/>
      <c r="E647" s="13"/>
      <c r="F647" s="13"/>
      <c r="G647" s="198"/>
      <c r="H647" s="198"/>
      <c r="I647" s="198"/>
      <c r="J647" s="198"/>
    </row>
    <row r="648" spans="1:10">
      <c r="A648" s="11"/>
      <c r="B648" s="10"/>
      <c r="C648" s="10"/>
      <c r="D648" s="10"/>
      <c r="E648" s="13"/>
      <c r="F648" s="13"/>
      <c r="G648" s="198"/>
      <c r="H648" s="198"/>
      <c r="I648" s="198"/>
      <c r="J648" s="198"/>
    </row>
    <row r="649" spans="1:10">
      <c r="A649" s="11"/>
      <c r="B649" s="10"/>
      <c r="C649" s="10"/>
      <c r="D649" s="10"/>
      <c r="E649" s="13"/>
      <c r="F649" s="13"/>
      <c r="G649" s="198"/>
      <c r="H649" s="198"/>
      <c r="I649" s="198"/>
      <c r="J649" s="198"/>
    </row>
    <row r="650" spans="1:10">
      <c r="A650" s="11"/>
      <c r="B650" s="10"/>
      <c r="C650" s="10"/>
      <c r="D650" s="10"/>
      <c r="E650" s="13"/>
      <c r="F650" s="13"/>
      <c r="G650" s="198"/>
      <c r="H650" s="198"/>
      <c r="I650" s="198"/>
      <c r="J650" s="198"/>
    </row>
    <row r="651" spans="1:10">
      <c r="A651" s="11"/>
      <c r="B651" s="10"/>
      <c r="C651" s="10"/>
      <c r="D651" s="10"/>
      <c r="E651" s="13"/>
      <c r="F651" s="13"/>
      <c r="G651" s="198"/>
      <c r="H651" s="198"/>
      <c r="I651" s="198"/>
      <c r="J651" s="198"/>
    </row>
    <row r="652" spans="1:10">
      <c r="A652" s="11"/>
      <c r="B652" s="10"/>
      <c r="C652" s="10"/>
      <c r="D652" s="10"/>
      <c r="E652" s="13"/>
      <c r="F652" s="13"/>
      <c r="G652" s="198"/>
      <c r="H652" s="198"/>
      <c r="I652" s="198"/>
      <c r="J652" s="198"/>
    </row>
    <row r="653" spans="1:10">
      <c r="A653" s="11"/>
      <c r="B653" s="10"/>
      <c r="C653" s="10"/>
      <c r="D653" s="10"/>
      <c r="E653" s="13"/>
      <c r="F653" s="13"/>
      <c r="G653" s="198"/>
      <c r="H653" s="198"/>
      <c r="I653" s="198"/>
      <c r="J653" s="198"/>
    </row>
    <row r="654" spans="1:10">
      <c r="A654" s="11"/>
      <c r="B654" s="10"/>
      <c r="C654" s="10"/>
      <c r="D654" s="10"/>
      <c r="E654" s="13"/>
      <c r="F654" s="13"/>
      <c r="G654" s="198"/>
      <c r="H654" s="198"/>
      <c r="I654" s="198"/>
      <c r="J654" s="198"/>
    </row>
    <row r="655" spans="1:10">
      <c r="A655" s="11"/>
      <c r="B655" s="10"/>
      <c r="C655" s="10"/>
      <c r="D655" s="10"/>
      <c r="E655" s="13"/>
      <c r="F655" s="13"/>
      <c r="G655" s="198"/>
      <c r="H655" s="198"/>
      <c r="I655" s="198"/>
      <c r="J655" s="198"/>
    </row>
    <row r="656" spans="1:10">
      <c r="A656" s="11"/>
      <c r="B656" s="10"/>
      <c r="C656" s="10"/>
      <c r="D656" s="10"/>
      <c r="E656" s="13"/>
      <c r="F656" s="13"/>
      <c r="G656" s="198"/>
      <c r="H656" s="198"/>
      <c r="I656" s="198"/>
      <c r="J656" s="198"/>
    </row>
    <row r="657" spans="1:10">
      <c r="A657" s="11"/>
      <c r="B657" s="10"/>
      <c r="C657" s="10"/>
      <c r="D657" s="10"/>
      <c r="E657" s="13"/>
      <c r="F657" s="13"/>
      <c r="G657" s="198"/>
      <c r="H657" s="198"/>
      <c r="I657" s="198"/>
      <c r="J657" s="198"/>
    </row>
    <row r="658" spans="1:10">
      <c r="A658" s="11"/>
      <c r="B658" s="10"/>
      <c r="C658" s="10"/>
      <c r="D658" s="10"/>
      <c r="E658" s="13"/>
      <c r="F658" s="13"/>
      <c r="G658" s="198"/>
      <c r="H658" s="198"/>
      <c r="I658" s="198"/>
      <c r="J658" s="198"/>
    </row>
    <row r="659" spans="1:10">
      <c r="A659" s="11"/>
      <c r="B659" s="10"/>
      <c r="C659" s="10"/>
      <c r="D659" s="10"/>
      <c r="E659" s="13"/>
      <c r="F659" s="13"/>
      <c r="G659" s="198"/>
      <c r="H659" s="198"/>
      <c r="I659" s="198"/>
      <c r="J659" s="198"/>
    </row>
    <row r="660" spans="1:10">
      <c r="A660" s="11"/>
      <c r="B660" s="10"/>
      <c r="C660" s="10"/>
      <c r="D660" s="10"/>
      <c r="E660" s="13"/>
      <c r="F660" s="13"/>
      <c r="G660" s="198"/>
      <c r="H660" s="198"/>
      <c r="I660" s="198"/>
      <c r="J660" s="198"/>
    </row>
    <row r="661" spans="1:10">
      <c r="A661" s="11"/>
      <c r="B661" s="10"/>
      <c r="C661" s="10"/>
      <c r="D661" s="10"/>
      <c r="E661" s="13"/>
      <c r="F661" s="13"/>
      <c r="G661" s="198"/>
      <c r="H661" s="198"/>
      <c r="I661" s="198"/>
      <c r="J661" s="198"/>
    </row>
    <row r="662" spans="1:10">
      <c r="A662" s="11"/>
      <c r="B662" s="10"/>
      <c r="C662" s="10"/>
      <c r="D662" s="10"/>
      <c r="E662" s="13"/>
      <c r="F662" s="13"/>
      <c r="G662" s="198"/>
      <c r="H662" s="198"/>
      <c r="I662" s="198"/>
      <c r="J662" s="198"/>
    </row>
    <row r="663" spans="1:10">
      <c r="A663" s="11"/>
      <c r="B663" s="10"/>
      <c r="C663" s="10"/>
      <c r="D663" s="10"/>
      <c r="E663" s="13"/>
      <c r="F663" s="13"/>
      <c r="G663" s="198"/>
      <c r="H663" s="198"/>
      <c r="I663" s="198"/>
      <c r="J663" s="198"/>
    </row>
    <row r="664" spans="1:10">
      <c r="A664" s="11"/>
      <c r="B664" s="10"/>
      <c r="C664" s="10"/>
      <c r="D664" s="10"/>
      <c r="E664" s="13"/>
      <c r="F664" s="13"/>
      <c r="G664" s="198"/>
      <c r="H664" s="198"/>
      <c r="I664" s="198"/>
      <c r="J664" s="198"/>
    </row>
    <row r="665" spans="1:10">
      <c r="A665" s="11"/>
      <c r="B665" s="10"/>
      <c r="C665" s="10"/>
      <c r="D665" s="10"/>
      <c r="E665" s="13"/>
      <c r="F665" s="13"/>
      <c r="G665" s="198"/>
      <c r="H665" s="198"/>
      <c r="I665" s="198"/>
      <c r="J665" s="198"/>
    </row>
    <row r="666" spans="1:10">
      <c r="A666" s="11"/>
      <c r="B666" s="10"/>
      <c r="C666" s="10"/>
      <c r="D666" s="10"/>
      <c r="E666" s="13"/>
      <c r="F666" s="13"/>
      <c r="G666" s="198"/>
      <c r="H666" s="198"/>
      <c r="I666" s="198"/>
      <c r="J666" s="198"/>
    </row>
    <row r="667" spans="1:10">
      <c r="A667" s="11"/>
      <c r="B667" s="10"/>
      <c r="C667" s="10"/>
      <c r="D667" s="10"/>
      <c r="E667" s="13"/>
      <c r="F667" s="13"/>
      <c r="G667" s="198"/>
      <c r="H667" s="198"/>
      <c r="I667" s="198"/>
      <c r="J667" s="198"/>
    </row>
    <row r="668" spans="1:10">
      <c r="A668" s="11"/>
      <c r="B668" s="10"/>
      <c r="C668" s="10"/>
      <c r="D668" s="10"/>
      <c r="E668" s="13"/>
      <c r="F668" s="13"/>
      <c r="G668" s="198"/>
      <c r="H668" s="198"/>
      <c r="I668" s="198"/>
      <c r="J668" s="198"/>
    </row>
    <row r="669" spans="1:10">
      <c r="A669" s="11"/>
      <c r="B669" s="10"/>
      <c r="C669" s="10"/>
      <c r="D669" s="10"/>
      <c r="E669" s="13"/>
      <c r="F669" s="13"/>
      <c r="G669" s="198"/>
      <c r="H669" s="198"/>
      <c r="I669" s="198"/>
      <c r="J669" s="198"/>
    </row>
    <row r="670" spans="1:10">
      <c r="A670" s="11"/>
      <c r="B670" s="10"/>
      <c r="C670" s="10"/>
      <c r="D670" s="10"/>
      <c r="E670" s="13"/>
      <c r="F670" s="13"/>
      <c r="G670" s="198"/>
      <c r="H670" s="198"/>
      <c r="I670" s="198"/>
      <c r="J670" s="198"/>
    </row>
    <row r="671" spans="1:10">
      <c r="A671" s="11"/>
      <c r="B671" s="10"/>
      <c r="C671" s="10"/>
      <c r="D671" s="10"/>
      <c r="E671" s="13"/>
      <c r="F671" s="13"/>
      <c r="G671" s="198"/>
      <c r="H671" s="198"/>
      <c r="I671" s="198"/>
      <c r="J671" s="198"/>
    </row>
    <row r="672" spans="1:10">
      <c r="A672" s="11"/>
      <c r="B672" s="10"/>
      <c r="C672" s="10"/>
      <c r="D672" s="10"/>
      <c r="E672" s="13"/>
      <c r="F672" s="13"/>
      <c r="G672" s="198"/>
      <c r="H672" s="198"/>
      <c r="I672" s="198"/>
      <c r="J672" s="198"/>
    </row>
    <row r="673" spans="1:10">
      <c r="A673" s="11"/>
      <c r="B673" s="10"/>
      <c r="C673" s="10"/>
      <c r="D673" s="10"/>
      <c r="E673" s="13"/>
      <c r="F673" s="13"/>
      <c r="G673" s="198"/>
      <c r="H673" s="198"/>
      <c r="I673" s="198"/>
      <c r="J673" s="198"/>
    </row>
    <row r="674" spans="1:10">
      <c r="A674" s="11"/>
      <c r="B674" s="10"/>
      <c r="C674" s="10"/>
      <c r="D674" s="10"/>
      <c r="E674" s="13"/>
      <c r="F674" s="13"/>
      <c r="G674" s="198"/>
      <c r="H674" s="198"/>
      <c r="I674" s="198"/>
      <c r="J674" s="198"/>
    </row>
    <row r="675" spans="1:10">
      <c r="A675" s="11"/>
      <c r="B675" s="10"/>
      <c r="C675" s="10"/>
      <c r="D675" s="10"/>
      <c r="E675" s="13"/>
      <c r="F675" s="13"/>
      <c r="G675" s="198"/>
      <c r="H675" s="198"/>
      <c r="I675" s="198"/>
      <c r="J675" s="198"/>
    </row>
    <row r="676" spans="1:10">
      <c r="A676" s="11"/>
      <c r="B676" s="10"/>
      <c r="C676" s="10"/>
      <c r="D676" s="10"/>
      <c r="E676" s="13"/>
      <c r="F676" s="13"/>
      <c r="G676" s="198"/>
      <c r="H676" s="198"/>
      <c r="I676" s="198"/>
      <c r="J676" s="198"/>
    </row>
    <row r="677" spans="1:10">
      <c r="A677" s="11"/>
      <c r="B677" s="10"/>
      <c r="C677" s="10"/>
      <c r="D677" s="10"/>
      <c r="E677" s="13"/>
      <c r="F677" s="13"/>
      <c r="G677" s="198"/>
      <c r="H677" s="198"/>
      <c r="I677" s="198"/>
      <c r="J677" s="198"/>
    </row>
    <row r="678" spans="1:10">
      <c r="A678" s="11"/>
      <c r="B678" s="10"/>
      <c r="C678" s="10"/>
      <c r="D678" s="10"/>
      <c r="E678" s="13"/>
      <c r="F678" s="13"/>
      <c r="G678" s="198"/>
      <c r="H678" s="198"/>
      <c r="I678" s="198"/>
      <c r="J678" s="198"/>
    </row>
    <row r="679" spans="1:10">
      <c r="A679" s="11"/>
      <c r="B679" s="10"/>
      <c r="C679" s="10"/>
      <c r="D679" s="10"/>
      <c r="E679" s="13"/>
      <c r="F679" s="13"/>
      <c r="G679" s="198"/>
      <c r="H679" s="198"/>
      <c r="I679" s="198"/>
      <c r="J679" s="198"/>
    </row>
    <row r="680" spans="1:10">
      <c r="A680" s="11"/>
      <c r="B680" s="10"/>
      <c r="C680" s="10"/>
      <c r="D680" s="10"/>
      <c r="E680" s="13"/>
      <c r="F680" s="13"/>
      <c r="G680" s="198"/>
      <c r="H680" s="198"/>
      <c r="I680" s="198"/>
      <c r="J680" s="198"/>
    </row>
    <row r="681" spans="1:10">
      <c r="A681" s="11"/>
      <c r="B681" s="10"/>
      <c r="C681" s="10"/>
      <c r="D681" s="10"/>
      <c r="E681" s="13"/>
      <c r="F681" s="13"/>
      <c r="G681" s="198"/>
      <c r="H681" s="198"/>
      <c r="I681" s="198"/>
      <c r="J681" s="198"/>
    </row>
    <row r="682" spans="1:10">
      <c r="A682" s="11"/>
      <c r="B682" s="10"/>
      <c r="C682" s="10"/>
      <c r="D682" s="10"/>
      <c r="E682" s="13"/>
      <c r="F682" s="13"/>
      <c r="G682" s="198"/>
      <c r="H682" s="198"/>
      <c r="I682" s="198"/>
      <c r="J682" s="198"/>
    </row>
    <row r="683" spans="1:10">
      <c r="A683" s="11"/>
      <c r="B683" s="10"/>
      <c r="C683" s="10"/>
      <c r="D683" s="10"/>
      <c r="E683" s="13"/>
      <c r="F683" s="13"/>
      <c r="G683" s="198"/>
      <c r="H683" s="198"/>
      <c r="I683" s="198"/>
      <c r="J683" s="198"/>
    </row>
    <row r="684" spans="1:10">
      <c r="A684" s="11"/>
      <c r="B684" s="10"/>
      <c r="C684" s="10"/>
      <c r="D684" s="10"/>
      <c r="E684" s="13"/>
      <c r="F684" s="13"/>
      <c r="G684" s="198"/>
      <c r="H684" s="198"/>
      <c r="I684" s="198"/>
      <c r="J684" s="198"/>
    </row>
    <row r="685" spans="1:10">
      <c r="A685" s="11"/>
      <c r="B685" s="10"/>
      <c r="C685" s="10"/>
      <c r="D685" s="10"/>
      <c r="E685" s="13"/>
      <c r="F685" s="13"/>
      <c r="G685" s="198"/>
      <c r="H685" s="198"/>
      <c r="I685" s="198"/>
      <c r="J685" s="198"/>
    </row>
    <row r="686" spans="1:10">
      <c r="A686" s="11"/>
      <c r="B686" s="10"/>
      <c r="C686" s="10"/>
      <c r="D686" s="10"/>
      <c r="E686" s="13"/>
      <c r="F686" s="13"/>
      <c r="G686" s="198"/>
      <c r="H686" s="198"/>
      <c r="I686" s="198"/>
      <c r="J686" s="198"/>
    </row>
    <row r="687" spans="1:10">
      <c r="A687" s="11"/>
      <c r="B687" s="10"/>
      <c r="C687" s="10"/>
      <c r="D687" s="10"/>
      <c r="E687" s="13"/>
      <c r="F687" s="13"/>
      <c r="G687" s="198"/>
      <c r="H687" s="198"/>
      <c r="I687" s="198"/>
      <c r="J687" s="198"/>
    </row>
    <row r="688" spans="1:10">
      <c r="A688" s="11"/>
      <c r="B688" s="10"/>
      <c r="C688" s="10"/>
      <c r="D688" s="10"/>
      <c r="E688" s="13"/>
      <c r="F688" s="13"/>
      <c r="G688" s="198"/>
      <c r="H688" s="198"/>
      <c r="I688" s="198"/>
      <c r="J688" s="198"/>
    </row>
    <row r="689" spans="1:10">
      <c r="A689" s="11"/>
      <c r="B689" s="10"/>
      <c r="C689" s="10"/>
      <c r="D689" s="10"/>
      <c r="E689" s="13"/>
      <c r="F689" s="13"/>
      <c r="G689" s="198"/>
      <c r="H689" s="198"/>
      <c r="I689" s="198"/>
      <c r="J689" s="198"/>
    </row>
    <row r="690" spans="1:10">
      <c r="A690" s="11"/>
      <c r="B690" s="10"/>
      <c r="C690" s="10"/>
      <c r="D690" s="10"/>
      <c r="E690" s="13"/>
      <c r="F690" s="13"/>
      <c r="G690" s="198"/>
      <c r="H690" s="198"/>
      <c r="I690" s="198"/>
      <c r="J690" s="198"/>
    </row>
    <row r="691" spans="1:10">
      <c r="A691" s="11"/>
      <c r="B691" s="10"/>
      <c r="C691" s="10"/>
      <c r="D691" s="10"/>
      <c r="E691" s="13"/>
      <c r="F691" s="13"/>
      <c r="G691" s="198"/>
      <c r="H691" s="198"/>
      <c r="I691" s="198"/>
      <c r="J691" s="198"/>
    </row>
    <row r="692" spans="1:10">
      <c r="A692" s="11"/>
      <c r="B692" s="10"/>
      <c r="C692" s="10"/>
      <c r="D692" s="10"/>
      <c r="E692" s="13"/>
      <c r="F692" s="13"/>
      <c r="G692" s="198"/>
      <c r="H692" s="198"/>
      <c r="I692" s="198"/>
      <c r="J692" s="198"/>
    </row>
    <row r="693" spans="1:10">
      <c r="A693" s="11"/>
      <c r="B693" s="10"/>
      <c r="C693" s="10"/>
      <c r="D693" s="10"/>
      <c r="E693" s="13"/>
      <c r="F693" s="13"/>
      <c r="G693" s="198"/>
      <c r="H693" s="198"/>
      <c r="I693" s="198"/>
      <c r="J693" s="198"/>
    </row>
    <row r="694" spans="1:10">
      <c r="A694" s="11"/>
      <c r="B694" s="10"/>
      <c r="C694" s="10"/>
      <c r="D694" s="10"/>
      <c r="E694" s="13"/>
      <c r="F694" s="13"/>
      <c r="G694" s="198"/>
      <c r="H694" s="198"/>
      <c r="I694" s="198"/>
      <c r="J694" s="198"/>
    </row>
    <row r="695" spans="1:10">
      <c r="A695" s="11"/>
      <c r="B695" s="10"/>
      <c r="C695" s="10"/>
      <c r="D695" s="10"/>
      <c r="E695" s="13"/>
      <c r="F695" s="13"/>
      <c r="G695" s="198"/>
      <c r="H695" s="198"/>
      <c r="I695" s="198"/>
      <c r="J695" s="198"/>
    </row>
    <row r="696" spans="1:10">
      <c r="A696" s="11"/>
      <c r="B696" s="10"/>
      <c r="C696" s="10"/>
      <c r="D696" s="10"/>
      <c r="E696" s="13"/>
      <c r="F696" s="13"/>
      <c r="G696" s="198"/>
      <c r="H696" s="198"/>
      <c r="I696" s="198"/>
      <c r="J696" s="198"/>
    </row>
    <row r="697" spans="1:10">
      <c r="A697" s="11"/>
      <c r="B697" s="10"/>
      <c r="C697" s="10"/>
      <c r="D697" s="10"/>
      <c r="E697" s="13"/>
      <c r="F697" s="13"/>
      <c r="G697" s="198"/>
      <c r="H697" s="198"/>
      <c r="I697" s="198"/>
      <c r="J697" s="198"/>
    </row>
    <row r="698" spans="1:10">
      <c r="A698" s="11"/>
      <c r="B698" s="10"/>
      <c r="C698" s="10"/>
      <c r="D698" s="10"/>
      <c r="E698" s="13"/>
      <c r="F698" s="13"/>
      <c r="G698" s="198"/>
      <c r="H698" s="198"/>
      <c r="I698" s="198"/>
      <c r="J698" s="198"/>
    </row>
    <row r="699" spans="1:10">
      <c r="A699" s="11"/>
      <c r="B699" s="10"/>
      <c r="C699" s="10"/>
      <c r="D699" s="10"/>
      <c r="E699" s="13"/>
      <c r="F699" s="13"/>
      <c r="G699" s="198"/>
      <c r="H699" s="198"/>
      <c r="I699" s="198"/>
      <c r="J699" s="198"/>
    </row>
    <row r="700" spans="1:10">
      <c r="A700" s="11"/>
      <c r="B700" s="10"/>
      <c r="C700" s="10"/>
      <c r="D700" s="10"/>
      <c r="E700" s="13"/>
      <c r="F700" s="13"/>
      <c r="G700" s="198"/>
      <c r="H700" s="198"/>
      <c r="I700" s="198"/>
      <c r="J700" s="198"/>
    </row>
    <row r="701" spans="1:10">
      <c r="A701" s="11"/>
      <c r="B701" s="10"/>
      <c r="C701" s="10"/>
      <c r="D701" s="10"/>
      <c r="E701" s="13"/>
      <c r="F701" s="13"/>
      <c r="G701" s="198"/>
      <c r="H701" s="198"/>
      <c r="I701" s="198"/>
      <c r="J701" s="198"/>
    </row>
    <row r="702" spans="1:10">
      <c r="A702" s="11"/>
      <c r="B702" s="10"/>
      <c r="C702" s="10"/>
      <c r="D702" s="10"/>
      <c r="E702" s="13"/>
      <c r="F702" s="13"/>
      <c r="G702" s="198"/>
      <c r="H702" s="198"/>
      <c r="I702" s="198"/>
      <c r="J702" s="198"/>
    </row>
    <row r="703" spans="1:10">
      <c r="A703" s="11"/>
      <c r="B703" s="10"/>
      <c r="C703" s="10"/>
      <c r="D703" s="10"/>
      <c r="E703" s="13"/>
      <c r="F703" s="13"/>
      <c r="G703" s="198"/>
      <c r="H703" s="198"/>
      <c r="I703" s="198"/>
      <c r="J703" s="198"/>
    </row>
    <row r="704" spans="1:10">
      <c r="A704" s="11"/>
      <c r="B704" s="10"/>
      <c r="C704" s="10"/>
      <c r="D704" s="10"/>
      <c r="E704" s="13"/>
      <c r="F704" s="13"/>
      <c r="G704" s="198"/>
      <c r="H704" s="198"/>
      <c r="I704" s="198"/>
      <c r="J704" s="198"/>
    </row>
    <row r="705" spans="1:10">
      <c r="A705" s="11"/>
      <c r="B705" s="10"/>
      <c r="C705" s="10"/>
      <c r="D705" s="10"/>
      <c r="E705" s="13"/>
      <c r="F705" s="13"/>
      <c r="G705" s="198"/>
      <c r="H705" s="198"/>
      <c r="I705" s="198"/>
      <c r="J705" s="198"/>
    </row>
    <row r="706" spans="1:10">
      <c r="A706" s="11"/>
      <c r="B706" s="10"/>
      <c r="C706" s="10"/>
      <c r="D706" s="10"/>
      <c r="E706" s="13"/>
      <c r="F706" s="13"/>
      <c r="G706" s="198"/>
      <c r="H706" s="198"/>
      <c r="I706" s="198"/>
      <c r="J706" s="198"/>
    </row>
    <row r="707" spans="1:10">
      <c r="A707" s="11"/>
      <c r="B707" s="10"/>
      <c r="C707" s="10"/>
      <c r="D707" s="10"/>
      <c r="E707" s="13"/>
      <c r="F707" s="13"/>
      <c r="G707" s="198"/>
      <c r="H707" s="198"/>
      <c r="I707" s="198"/>
      <c r="J707" s="198"/>
    </row>
    <row r="708" spans="1:10">
      <c r="A708" s="11"/>
      <c r="B708" s="10"/>
      <c r="C708" s="10"/>
      <c r="D708" s="10"/>
      <c r="E708" s="13"/>
      <c r="F708" s="13"/>
      <c r="G708" s="198"/>
      <c r="H708" s="198"/>
      <c r="I708" s="198"/>
      <c r="J708" s="198"/>
    </row>
    <row r="709" spans="1:10">
      <c r="A709" s="11"/>
      <c r="B709" s="10"/>
      <c r="C709" s="10"/>
      <c r="D709" s="10"/>
      <c r="E709" s="13"/>
      <c r="F709" s="13"/>
      <c r="G709" s="198"/>
      <c r="H709" s="198"/>
      <c r="I709" s="198"/>
      <c r="J709" s="198"/>
    </row>
    <row r="710" spans="1:10">
      <c r="A710" s="11"/>
      <c r="B710" s="10"/>
      <c r="C710" s="10"/>
      <c r="D710" s="10"/>
      <c r="E710" s="13"/>
      <c r="F710" s="13"/>
      <c r="G710" s="198"/>
      <c r="H710" s="198"/>
      <c r="I710" s="198"/>
      <c r="J710" s="198"/>
    </row>
    <row r="711" spans="1:10">
      <c r="A711" s="11"/>
      <c r="B711" s="10"/>
      <c r="C711" s="10"/>
      <c r="D711" s="10"/>
      <c r="E711" s="13"/>
      <c r="F711" s="13"/>
      <c r="G711" s="198"/>
      <c r="H711" s="198"/>
      <c r="I711" s="198"/>
      <c r="J711" s="198"/>
    </row>
    <row r="712" spans="1:10">
      <c r="A712" s="11"/>
      <c r="B712" s="10"/>
      <c r="C712" s="10"/>
      <c r="D712" s="10"/>
      <c r="E712" s="13"/>
      <c r="F712" s="13"/>
      <c r="G712" s="198"/>
      <c r="H712" s="198"/>
      <c r="I712" s="198"/>
      <c r="J712" s="198"/>
    </row>
    <row r="713" spans="1:10">
      <c r="A713" s="11"/>
      <c r="B713" s="10"/>
      <c r="C713" s="10"/>
      <c r="D713" s="10"/>
      <c r="E713" s="13"/>
      <c r="F713" s="13"/>
      <c r="G713" s="198"/>
      <c r="H713" s="198"/>
      <c r="I713" s="198"/>
      <c r="J713" s="198"/>
    </row>
    <row r="714" spans="1:10">
      <c r="A714" s="11"/>
      <c r="B714" s="10"/>
      <c r="C714" s="10"/>
      <c r="D714" s="10"/>
      <c r="E714" s="13"/>
      <c r="F714" s="13"/>
      <c r="G714" s="198"/>
      <c r="H714" s="198"/>
      <c r="I714" s="198"/>
      <c r="J714" s="198"/>
    </row>
    <row r="715" spans="1:10">
      <c r="A715" s="11"/>
      <c r="B715" s="10"/>
      <c r="C715" s="10"/>
      <c r="D715" s="10"/>
      <c r="E715" s="13"/>
      <c r="F715" s="13"/>
      <c r="G715" s="198"/>
      <c r="H715" s="198"/>
      <c r="I715" s="198"/>
      <c r="J715" s="198"/>
    </row>
    <row r="716" spans="1:10">
      <c r="A716" s="11"/>
      <c r="B716" s="10"/>
      <c r="C716" s="10"/>
      <c r="D716" s="10"/>
      <c r="E716" s="13"/>
      <c r="F716" s="13"/>
      <c r="G716" s="198"/>
      <c r="H716" s="198"/>
      <c r="I716" s="198"/>
      <c r="J716" s="198"/>
    </row>
    <row r="717" spans="1:10">
      <c r="A717" s="11"/>
      <c r="B717" s="10"/>
      <c r="C717" s="10"/>
      <c r="D717" s="10"/>
      <c r="E717" s="13"/>
      <c r="F717" s="13"/>
      <c r="G717" s="198"/>
      <c r="H717" s="198"/>
      <c r="I717" s="198"/>
      <c r="J717" s="198"/>
    </row>
    <row r="718" spans="1:10">
      <c r="A718" s="11"/>
      <c r="B718" s="10"/>
      <c r="C718" s="10"/>
      <c r="D718" s="10"/>
      <c r="E718" s="13"/>
      <c r="F718" s="13"/>
      <c r="G718" s="198"/>
      <c r="H718" s="198"/>
      <c r="I718" s="198"/>
      <c r="J718" s="198"/>
    </row>
    <row r="719" spans="1:10">
      <c r="A719" s="11"/>
      <c r="B719" s="10"/>
      <c r="C719" s="10"/>
      <c r="D719" s="10"/>
      <c r="E719" s="13"/>
      <c r="F719" s="13"/>
      <c r="G719" s="198"/>
      <c r="H719" s="198"/>
      <c r="I719" s="198"/>
      <c r="J719" s="198"/>
    </row>
    <row r="720" spans="1:10">
      <c r="A720" s="11"/>
      <c r="B720" s="10"/>
      <c r="C720" s="10"/>
      <c r="D720" s="10"/>
      <c r="E720" s="13"/>
      <c r="F720" s="13"/>
      <c r="G720" s="198"/>
      <c r="H720" s="198"/>
      <c r="I720" s="198"/>
      <c r="J720" s="198"/>
    </row>
    <row r="721" spans="1:10">
      <c r="A721" s="11"/>
      <c r="B721" s="10"/>
      <c r="C721" s="10"/>
      <c r="D721" s="10"/>
      <c r="E721" s="13"/>
      <c r="F721" s="13"/>
      <c r="G721" s="198"/>
      <c r="H721" s="198"/>
      <c r="I721" s="198"/>
      <c r="J721" s="198"/>
    </row>
    <row r="722" spans="1:10">
      <c r="A722" s="11"/>
      <c r="B722" s="10"/>
      <c r="C722" s="10"/>
      <c r="D722" s="10"/>
      <c r="E722" s="13"/>
      <c r="F722" s="13"/>
      <c r="G722" s="198"/>
      <c r="H722" s="198"/>
      <c r="I722" s="198"/>
      <c r="J722" s="198"/>
    </row>
    <row r="723" spans="1:10">
      <c r="A723" s="11"/>
      <c r="B723" s="10"/>
      <c r="C723" s="10"/>
      <c r="D723" s="10"/>
      <c r="E723" s="13"/>
      <c r="F723" s="13"/>
      <c r="G723" s="198"/>
      <c r="H723" s="198"/>
      <c r="I723" s="198"/>
      <c r="J723" s="198"/>
    </row>
    <row r="724" spans="1:10">
      <c r="A724" s="11"/>
      <c r="B724" s="10"/>
      <c r="C724" s="10"/>
      <c r="D724" s="10"/>
      <c r="E724" s="13"/>
      <c r="F724" s="13"/>
      <c r="G724" s="198"/>
      <c r="H724" s="198"/>
      <c r="I724" s="198"/>
      <c r="J724" s="198"/>
    </row>
    <row r="725" spans="1:10">
      <c r="A725" s="11"/>
      <c r="B725" s="10"/>
      <c r="C725" s="10"/>
      <c r="D725" s="10"/>
      <c r="E725" s="13"/>
      <c r="F725" s="13"/>
      <c r="G725" s="198"/>
      <c r="H725" s="198"/>
      <c r="I725" s="198"/>
      <c r="J725" s="198"/>
    </row>
    <row r="726" spans="1:10">
      <c r="A726" s="11"/>
      <c r="B726" s="10"/>
      <c r="C726" s="10"/>
      <c r="D726" s="10"/>
      <c r="E726" s="13"/>
      <c r="F726" s="13"/>
      <c r="G726" s="198"/>
      <c r="H726" s="198"/>
      <c r="I726" s="198"/>
      <c r="J726" s="198"/>
    </row>
    <row r="727" spans="1:10">
      <c r="A727" s="11"/>
      <c r="B727" s="10"/>
      <c r="C727" s="10"/>
      <c r="D727" s="10"/>
      <c r="E727" s="13"/>
      <c r="F727" s="13"/>
      <c r="G727" s="198"/>
      <c r="H727" s="198"/>
      <c r="I727" s="198"/>
      <c r="J727" s="198"/>
    </row>
    <row r="728" spans="1:10">
      <c r="A728" s="11"/>
      <c r="B728" s="10"/>
      <c r="C728" s="10"/>
      <c r="D728" s="10"/>
      <c r="E728" s="13"/>
      <c r="F728" s="13"/>
      <c r="G728" s="198"/>
      <c r="H728" s="198"/>
      <c r="I728" s="198"/>
      <c r="J728" s="198"/>
    </row>
    <row r="729" spans="1:10">
      <c r="A729" s="11"/>
      <c r="B729" s="10"/>
      <c r="C729" s="10"/>
      <c r="D729" s="10"/>
      <c r="E729" s="13"/>
      <c r="F729" s="13"/>
      <c r="G729" s="198"/>
      <c r="H729" s="198"/>
      <c r="I729" s="198"/>
      <c r="J729" s="198"/>
    </row>
    <row r="730" spans="1:10">
      <c r="A730" s="11"/>
      <c r="B730" s="10"/>
      <c r="C730" s="10"/>
      <c r="D730" s="10"/>
      <c r="E730" s="13"/>
      <c r="F730" s="13"/>
      <c r="G730" s="198"/>
      <c r="H730" s="198"/>
      <c r="I730" s="198"/>
      <c r="J730" s="198"/>
    </row>
    <row r="731" spans="1:10">
      <c r="A731" s="11"/>
      <c r="B731" s="10"/>
      <c r="C731" s="10"/>
      <c r="D731" s="10"/>
      <c r="E731" s="13"/>
      <c r="F731" s="13"/>
      <c r="G731" s="198"/>
      <c r="H731" s="198"/>
      <c r="I731" s="198"/>
      <c r="J731" s="198"/>
    </row>
    <row r="732" spans="1:10">
      <c r="A732" s="11"/>
      <c r="B732" s="10"/>
      <c r="C732" s="10"/>
      <c r="D732" s="10"/>
      <c r="E732" s="13"/>
      <c r="F732" s="13"/>
      <c r="G732" s="198"/>
      <c r="H732" s="198"/>
      <c r="I732" s="198"/>
      <c r="J732" s="198"/>
    </row>
    <row r="733" spans="1:10">
      <c r="A733" s="11"/>
      <c r="B733" s="10"/>
      <c r="C733" s="10"/>
      <c r="D733" s="10"/>
      <c r="E733" s="13"/>
      <c r="F733" s="13"/>
      <c r="G733" s="198"/>
      <c r="H733" s="198"/>
      <c r="I733" s="198"/>
      <c r="J733" s="198"/>
    </row>
    <row r="734" spans="1:10">
      <c r="A734" s="11"/>
      <c r="B734" s="10"/>
      <c r="C734" s="10"/>
      <c r="D734" s="10"/>
      <c r="E734" s="13"/>
      <c r="F734" s="13"/>
      <c r="G734" s="198"/>
      <c r="H734" s="198"/>
      <c r="I734" s="198"/>
      <c r="J734" s="198"/>
    </row>
    <row r="735" spans="1:10">
      <c r="A735" s="11"/>
      <c r="B735" s="10"/>
      <c r="C735" s="10"/>
      <c r="D735" s="10"/>
      <c r="E735" s="13"/>
      <c r="F735" s="13"/>
      <c r="G735" s="198"/>
      <c r="H735" s="198"/>
      <c r="I735" s="198"/>
      <c r="J735" s="198"/>
    </row>
    <row r="736" spans="1:10">
      <c r="A736" s="11"/>
      <c r="B736" s="10"/>
      <c r="C736" s="10"/>
      <c r="D736" s="10"/>
      <c r="E736" s="13"/>
      <c r="F736" s="13"/>
      <c r="G736" s="198"/>
      <c r="H736" s="198"/>
      <c r="I736" s="198"/>
      <c r="J736" s="198"/>
    </row>
    <row r="737" spans="1:10">
      <c r="A737" s="11"/>
      <c r="B737" s="10"/>
      <c r="C737" s="10"/>
      <c r="D737" s="10"/>
      <c r="E737" s="13"/>
      <c r="F737" s="13"/>
      <c r="G737" s="198"/>
      <c r="H737" s="198"/>
      <c r="I737" s="198"/>
      <c r="J737" s="198"/>
    </row>
    <row r="738" spans="1:10">
      <c r="A738" s="11"/>
      <c r="B738" s="10"/>
      <c r="C738" s="10"/>
      <c r="D738" s="10"/>
      <c r="E738" s="13"/>
      <c r="F738" s="13"/>
      <c r="G738" s="198"/>
      <c r="H738" s="198"/>
      <c r="I738" s="198"/>
      <c r="J738" s="198"/>
    </row>
    <row r="739" spans="1:10">
      <c r="A739" s="11"/>
      <c r="B739" s="10"/>
      <c r="C739" s="10"/>
      <c r="D739" s="10"/>
      <c r="E739" s="13"/>
      <c r="F739" s="13"/>
      <c r="G739" s="198"/>
      <c r="H739" s="198"/>
      <c r="I739" s="198"/>
      <c r="J739" s="198"/>
    </row>
    <row r="740" spans="1:10">
      <c r="A740" s="11"/>
      <c r="B740" s="10"/>
      <c r="C740" s="10"/>
      <c r="D740" s="10"/>
      <c r="E740" s="13"/>
      <c r="F740" s="13"/>
      <c r="G740" s="198"/>
      <c r="H740" s="198"/>
      <c r="I740" s="198"/>
      <c r="J740" s="198"/>
    </row>
    <row r="741" spans="1:10">
      <c r="A741" s="11"/>
      <c r="B741" s="10"/>
      <c r="C741" s="10"/>
      <c r="D741" s="10"/>
      <c r="E741" s="13"/>
      <c r="F741" s="13"/>
      <c r="G741" s="198"/>
      <c r="H741" s="198"/>
      <c r="I741" s="198"/>
      <c r="J741" s="198"/>
    </row>
    <row r="742" spans="1:10">
      <c r="A742" s="11"/>
      <c r="B742" s="10"/>
      <c r="C742" s="10"/>
      <c r="D742" s="10"/>
      <c r="E742" s="13"/>
      <c r="F742" s="13"/>
      <c r="G742" s="198"/>
      <c r="H742" s="198"/>
      <c r="I742" s="198"/>
      <c r="J742" s="198"/>
    </row>
    <row r="743" spans="1:10">
      <c r="A743" s="11"/>
      <c r="B743" s="10"/>
      <c r="C743" s="10"/>
      <c r="D743" s="10"/>
      <c r="E743" s="13"/>
      <c r="F743" s="13"/>
      <c r="G743" s="198"/>
      <c r="H743" s="198"/>
      <c r="I743" s="198"/>
      <c r="J743" s="198"/>
    </row>
    <row r="744" spans="1:10">
      <c r="A744" s="11"/>
      <c r="B744" s="10"/>
      <c r="C744" s="10"/>
      <c r="D744" s="10"/>
      <c r="E744" s="13"/>
      <c r="F744" s="13"/>
      <c r="G744" s="198"/>
      <c r="H744" s="198"/>
      <c r="I744" s="198"/>
      <c r="J744" s="198"/>
    </row>
    <row r="745" spans="1:10">
      <c r="A745" s="11"/>
      <c r="B745" s="10"/>
      <c r="C745" s="10"/>
      <c r="D745" s="10"/>
      <c r="E745" s="13"/>
      <c r="F745" s="13"/>
      <c r="G745" s="198"/>
      <c r="H745" s="198"/>
      <c r="I745" s="198"/>
      <c r="J745" s="198"/>
    </row>
    <row r="746" spans="1:10">
      <c r="A746" s="11"/>
      <c r="B746" s="10"/>
      <c r="C746" s="10"/>
      <c r="D746" s="10"/>
      <c r="E746" s="13"/>
      <c r="F746" s="13"/>
      <c r="G746" s="198"/>
      <c r="H746" s="198"/>
      <c r="I746" s="198"/>
      <c r="J746" s="198"/>
    </row>
    <row r="747" spans="1:10">
      <c r="A747" s="11"/>
      <c r="B747" s="10"/>
      <c r="C747" s="10"/>
      <c r="D747" s="10"/>
      <c r="E747" s="13"/>
      <c r="F747" s="13"/>
      <c r="G747" s="198"/>
      <c r="H747" s="198"/>
      <c r="I747" s="198"/>
      <c r="J747" s="198"/>
    </row>
    <row r="748" spans="1:10">
      <c r="A748" s="11"/>
      <c r="B748" s="10"/>
      <c r="C748" s="10"/>
      <c r="D748" s="10"/>
      <c r="E748" s="13"/>
      <c r="F748" s="13"/>
      <c r="G748" s="198"/>
      <c r="H748" s="198"/>
      <c r="I748" s="198"/>
      <c r="J748" s="198"/>
    </row>
    <row r="749" spans="1:10">
      <c r="A749" s="11"/>
      <c r="B749" s="10"/>
      <c r="C749" s="10"/>
      <c r="D749" s="10"/>
      <c r="E749" s="13"/>
      <c r="F749" s="13"/>
      <c r="G749" s="198"/>
      <c r="H749" s="198"/>
      <c r="I749" s="198"/>
      <c r="J749" s="198"/>
    </row>
    <row r="750" spans="1:10">
      <c r="A750" s="11"/>
      <c r="B750" s="10"/>
      <c r="C750" s="10"/>
      <c r="D750" s="10"/>
      <c r="E750" s="13"/>
      <c r="F750" s="13"/>
      <c r="G750" s="198"/>
      <c r="H750" s="198"/>
      <c r="I750" s="198"/>
      <c r="J750" s="198"/>
    </row>
    <row r="751" spans="1:10">
      <c r="A751" s="11"/>
      <c r="B751" s="10"/>
      <c r="C751" s="10"/>
      <c r="D751" s="10"/>
      <c r="E751" s="13"/>
      <c r="F751" s="13"/>
      <c r="G751" s="198"/>
      <c r="H751" s="198"/>
      <c r="I751" s="198"/>
      <c r="J751" s="198"/>
    </row>
    <row r="752" spans="1:10">
      <c r="A752" s="11"/>
      <c r="B752" s="10"/>
      <c r="C752" s="10"/>
      <c r="D752" s="10"/>
      <c r="E752" s="13"/>
      <c r="F752" s="13"/>
      <c r="G752" s="198"/>
      <c r="H752" s="198"/>
      <c r="I752" s="198"/>
      <c r="J752" s="198"/>
    </row>
    <row r="753" spans="1:10">
      <c r="A753" s="11"/>
      <c r="B753" s="10"/>
      <c r="C753" s="10"/>
      <c r="D753" s="10"/>
      <c r="E753" s="13"/>
      <c r="F753" s="13"/>
      <c r="G753" s="198"/>
      <c r="H753" s="198"/>
      <c r="I753" s="198"/>
      <c r="J753" s="198"/>
    </row>
    <row r="754" spans="1:10">
      <c r="A754" s="11"/>
      <c r="B754" s="10"/>
      <c r="C754" s="10"/>
      <c r="D754" s="10"/>
      <c r="E754" s="13"/>
      <c r="F754" s="13"/>
      <c r="G754" s="198"/>
      <c r="H754" s="198"/>
      <c r="I754" s="198"/>
      <c r="J754" s="198"/>
    </row>
    <row r="755" spans="1:10">
      <c r="A755" s="11"/>
      <c r="B755" s="10"/>
      <c r="C755" s="10"/>
      <c r="D755" s="10"/>
      <c r="E755" s="13"/>
      <c r="F755" s="13"/>
      <c r="G755" s="198"/>
      <c r="H755" s="198"/>
      <c r="I755" s="198"/>
      <c r="J755" s="198"/>
    </row>
    <row r="756" spans="1:10">
      <c r="A756" s="11"/>
      <c r="B756" s="10"/>
      <c r="C756" s="10"/>
      <c r="D756" s="10"/>
      <c r="E756" s="13"/>
      <c r="F756" s="13"/>
      <c r="G756" s="198"/>
      <c r="H756" s="198"/>
      <c r="I756" s="198"/>
      <c r="J756" s="198"/>
    </row>
    <row r="757" spans="1:10">
      <c r="A757" s="11"/>
      <c r="B757" s="10"/>
      <c r="C757" s="10"/>
      <c r="D757" s="10"/>
      <c r="E757" s="13"/>
      <c r="F757" s="13"/>
      <c r="G757" s="198"/>
      <c r="H757" s="198"/>
      <c r="I757" s="198"/>
      <c r="J757" s="198"/>
    </row>
    <row r="758" spans="1:10">
      <c r="A758" s="11"/>
      <c r="B758" s="10"/>
      <c r="C758" s="10"/>
      <c r="D758" s="10"/>
      <c r="E758" s="13"/>
      <c r="F758" s="13"/>
      <c r="G758" s="198"/>
      <c r="H758" s="198"/>
      <c r="I758" s="198"/>
      <c r="J758" s="198"/>
    </row>
    <row r="759" spans="1:10">
      <c r="A759" s="11"/>
      <c r="B759" s="10"/>
      <c r="C759" s="10"/>
      <c r="D759" s="10"/>
      <c r="E759" s="13"/>
      <c r="F759" s="13"/>
      <c r="G759" s="198"/>
      <c r="H759" s="198"/>
      <c r="I759" s="198"/>
      <c r="J759" s="198"/>
    </row>
    <row r="760" spans="1:10">
      <c r="A760" s="11"/>
      <c r="B760" s="10"/>
      <c r="C760" s="10"/>
      <c r="D760" s="10"/>
      <c r="E760" s="13"/>
      <c r="F760" s="13"/>
      <c r="G760" s="198"/>
      <c r="H760" s="198"/>
      <c r="I760" s="198"/>
      <c r="J760" s="198"/>
    </row>
    <row r="761" spans="1:10">
      <c r="A761" s="11"/>
      <c r="B761" s="10"/>
      <c r="C761" s="10"/>
      <c r="D761" s="10"/>
      <c r="E761" s="13"/>
      <c r="F761" s="13"/>
      <c r="G761" s="198"/>
      <c r="H761" s="198"/>
      <c r="I761" s="198"/>
      <c r="J761" s="198"/>
    </row>
    <row r="762" spans="1:10">
      <c r="A762" s="11"/>
      <c r="B762" s="10"/>
      <c r="C762" s="10"/>
      <c r="D762" s="10"/>
      <c r="E762" s="13"/>
      <c r="F762" s="13"/>
      <c r="G762" s="198"/>
      <c r="H762" s="198"/>
      <c r="I762" s="198"/>
      <c r="J762" s="198"/>
    </row>
    <row r="763" spans="1:10">
      <c r="A763" s="11"/>
      <c r="B763" s="10"/>
      <c r="C763" s="10"/>
      <c r="D763" s="10"/>
      <c r="E763" s="13"/>
      <c r="F763" s="13"/>
      <c r="G763" s="198"/>
      <c r="H763" s="198"/>
      <c r="I763" s="198"/>
      <c r="J763" s="198"/>
    </row>
    <row r="764" spans="1:10">
      <c r="A764" s="11"/>
      <c r="B764" s="10"/>
      <c r="C764" s="10"/>
      <c r="D764" s="10"/>
      <c r="E764" s="13"/>
      <c r="F764" s="13"/>
      <c r="G764" s="198"/>
      <c r="H764" s="198"/>
      <c r="I764" s="198"/>
      <c r="J764" s="198"/>
    </row>
    <row r="765" spans="1:10">
      <c r="A765" s="11"/>
      <c r="B765" s="10"/>
      <c r="C765" s="10"/>
      <c r="D765" s="10"/>
      <c r="E765" s="13"/>
      <c r="F765" s="13"/>
      <c r="G765" s="198"/>
      <c r="H765" s="198"/>
      <c r="I765" s="198"/>
      <c r="J765" s="198"/>
    </row>
    <row r="766" spans="1:10">
      <c r="A766" s="11"/>
      <c r="B766" s="10"/>
      <c r="C766" s="10"/>
      <c r="D766" s="10"/>
      <c r="E766" s="13"/>
      <c r="F766" s="13"/>
      <c r="G766" s="198"/>
      <c r="H766" s="198"/>
      <c r="I766" s="198"/>
      <c r="J766" s="198"/>
    </row>
    <row r="767" spans="1:10">
      <c r="A767" s="11"/>
      <c r="B767" s="10"/>
      <c r="C767" s="10"/>
      <c r="D767" s="10"/>
      <c r="E767" s="13"/>
      <c r="F767" s="13"/>
      <c r="G767" s="198"/>
      <c r="H767" s="198"/>
      <c r="I767" s="198"/>
      <c r="J767" s="198"/>
    </row>
    <row r="768" spans="1:10">
      <c r="A768" s="11"/>
      <c r="B768" s="10"/>
      <c r="C768" s="10"/>
      <c r="D768" s="10"/>
      <c r="E768" s="13"/>
      <c r="F768" s="13"/>
      <c r="G768" s="198"/>
      <c r="H768" s="198"/>
      <c r="I768" s="198"/>
      <c r="J768" s="198"/>
    </row>
    <row r="769" spans="1:10">
      <c r="A769" s="11"/>
      <c r="B769" s="10"/>
      <c r="C769" s="10"/>
      <c r="D769" s="10"/>
      <c r="E769" s="13"/>
      <c r="F769" s="13"/>
      <c r="G769" s="198"/>
      <c r="H769" s="198"/>
      <c r="I769" s="198"/>
      <c r="J769" s="198"/>
    </row>
    <row r="770" spans="1:10">
      <c r="A770" s="11"/>
      <c r="B770" s="10"/>
      <c r="C770" s="10"/>
      <c r="D770" s="10"/>
      <c r="E770" s="13"/>
      <c r="F770" s="13"/>
      <c r="G770" s="198"/>
      <c r="H770" s="198"/>
      <c r="I770" s="198"/>
      <c r="J770" s="198"/>
    </row>
    <row r="771" spans="1:10">
      <c r="A771" s="11"/>
      <c r="B771" s="10"/>
      <c r="C771" s="10"/>
      <c r="D771" s="10"/>
      <c r="E771" s="13"/>
      <c r="F771" s="13"/>
      <c r="G771" s="198"/>
      <c r="H771" s="198"/>
      <c r="I771" s="198"/>
      <c r="J771" s="198"/>
    </row>
    <row r="772" spans="1:10">
      <c r="A772" s="11"/>
      <c r="B772" s="10"/>
      <c r="C772" s="10"/>
      <c r="D772" s="10"/>
      <c r="E772" s="13"/>
      <c r="F772" s="13"/>
      <c r="G772" s="198"/>
      <c r="H772" s="198"/>
      <c r="I772" s="198"/>
      <c r="J772" s="198"/>
    </row>
    <row r="773" spans="1:10">
      <c r="A773" s="11"/>
      <c r="B773" s="10"/>
      <c r="C773" s="10"/>
      <c r="D773" s="10"/>
      <c r="E773" s="13"/>
      <c r="F773" s="13"/>
      <c r="G773" s="198"/>
      <c r="H773" s="198"/>
      <c r="I773" s="198"/>
      <c r="J773" s="198"/>
    </row>
    <row r="774" spans="1:10">
      <c r="A774" s="11"/>
      <c r="B774" s="10"/>
      <c r="C774" s="10"/>
      <c r="D774" s="10"/>
      <c r="E774" s="13"/>
      <c r="F774" s="13"/>
      <c r="G774" s="198"/>
      <c r="H774" s="198"/>
      <c r="I774" s="198"/>
      <c r="J774" s="198"/>
    </row>
    <row r="775" spans="1:10">
      <c r="A775" s="11"/>
      <c r="B775" s="10"/>
      <c r="C775" s="10"/>
      <c r="D775" s="10"/>
      <c r="E775" s="13"/>
      <c r="F775" s="13"/>
      <c r="G775" s="198"/>
      <c r="H775" s="198"/>
      <c r="I775" s="198"/>
      <c r="J775" s="198"/>
    </row>
    <row r="776" spans="1:10">
      <c r="A776" s="11"/>
      <c r="B776" s="10"/>
      <c r="C776" s="10"/>
      <c r="D776" s="10"/>
      <c r="E776" s="13"/>
      <c r="F776" s="13"/>
      <c r="G776" s="198"/>
      <c r="H776" s="198"/>
      <c r="I776" s="198"/>
      <c r="J776" s="198"/>
    </row>
    <row r="777" spans="1:10">
      <c r="A777" s="11"/>
      <c r="B777" s="10"/>
      <c r="C777" s="10"/>
      <c r="D777" s="10"/>
      <c r="E777" s="13"/>
      <c r="F777" s="13"/>
      <c r="G777" s="198"/>
      <c r="H777" s="198"/>
      <c r="I777" s="198"/>
      <c r="J777" s="198"/>
    </row>
    <row r="778" spans="1:10">
      <c r="A778" s="11"/>
      <c r="B778" s="10"/>
      <c r="C778" s="10"/>
      <c r="D778" s="10"/>
      <c r="E778" s="13"/>
      <c r="F778" s="13"/>
      <c r="G778" s="198"/>
      <c r="H778" s="198"/>
      <c r="I778" s="198"/>
      <c r="J778" s="198"/>
    </row>
    <row r="779" spans="1:10">
      <c r="A779" s="11"/>
      <c r="B779" s="10"/>
      <c r="C779" s="10"/>
      <c r="D779" s="10"/>
      <c r="E779" s="13"/>
      <c r="F779" s="13"/>
      <c r="G779" s="198"/>
      <c r="H779" s="198"/>
      <c r="I779" s="198"/>
      <c r="J779" s="198"/>
    </row>
    <row r="780" spans="1:10">
      <c r="A780" s="11"/>
      <c r="B780" s="10"/>
      <c r="C780" s="10"/>
      <c r="D780" s="10"/>
      <c r="E780" s="13"/>
      <c r="F780" s="13"/>
      <c r="G780" s="198"/>
      <c r="H780" s="198"/>
      <c r="I780" s="198"/>
      <c r="J780" s="198"/>
    </row>
    <row r="781" spans="1:10">
      <c r="A781" s="11"/>
      <c r="B781" s="10"/>
      <c r="C781" s="10"/>
      <c r="D781" s="10"/>
      <c r="E781" s="13"/>
      <c r="F781" s="13"/>
      <c r="G781" s="198"/>
      <c r="H781" s="198"/>
      <c r="I781" s="198"/>
      <c r="J781" s="198"/>
    </row>
    <row r="782" spans="1:10">
      <c r="A782" s="11"/>
      <c r="B782" s="10"/>
      <c r="C782" s="10"/>
      <c r="D782" s="10"/>
      <c r="E782" s="13"/>
      <c r="F782" s="13"/>
      <c r="G782" s="198"/>
      <c r="H782" s="198"/>
      <c r="I782" s="198"/>
      <c r="J782" s="198"/>
    </row>
    <row r="783" spans="1:10">
      <c r="A783" s="11"/>
      <c r="B783" s="10"/>
      <c r="C783" s="10"/>
      <c r="D783" s="10"/>
      <c r="E783" s="13"/>
      <c r="F783" s="13"/>
      <c r="G783" s="198"/>
      <c r="H783" s="198"/>
      <c r="I783" s="198"/>
      <c r="J783" s="198"/>
    </row>
    <row r="784" spans="1:10">
      <c r="A784" s="11"/>
      <c r="B784" s="10"/>
      <c r="C784" s="10"/>
      <c r="D784" s="10"/>
      <c r="E784" s="13"/>
      <c r="F784" s="13"/>
      <c r="G784" s="198"/>
      <c r="H784" s="198"/>
      <c r="I784" s="198"/>
      <c r="J784" s="198"/>
    </row>
    <row r="785" spans="1:10">
      <c r="A785" s="11"/>
      <c r="B785" s="10"/>
      <c r="C785" s="10"/>
      <c r="D785" s="10"/>
      <c r="E785" s="13"/>
      <c r="F785" s="13"/>
      <c r="G785" s="198"/>
      <c r="H785" s="198"/>
      <c r="I785" s="198"/>
      <c r="J785" s="198"/>
    </row>
    <row r="786" spans="1:10">
      <c r="A786" s="11"/>
      <c r="B786" s="10"/>
      <c r="C786" s="10"/>
      <c r="D786" s="10"/>
      <c r="E786" s="13"/>
      <c r="F786" s="13"/>
      <c r="G786" s="198"/>
      <c r="H786" s="198"/>
      <c r="I786" s="198"/>
      <c r="J786" s="198"/>
    </row>
    <row r="787" spans="1:10">
      <c r="A787" s="11"/>
      <c r="B787" s="10"/>
      <c r="C787" s="10"/>
      <c r="D787" s="10"/>
      <c r="E787" s="13"/>
      <c r="F787" s="13"/>
      <c r="G787" s="198"/>
      <c r="H787" s="198"/>
      <c r="I787" s="198"/>
      <c r="J787" s="198"/>
    </row>
    <row r="788" spans="1:10">
      <c r="A788" s="11"/>
      <c r="B788" s="10"/>
      <c r="C788" s="10"/>
      <c r="D788" s="10"/>
      <c r="E788" s="13"/>
      <c r="F788" s="13"/>
      <c r="G788" s="198"/>
      <c r="H788" s="198"/>
      <c r="I788" s="198"/>
      <c r="J788" s="198"/>
    </row>
    <row r="789" spans="1:10">
      <c r="A789" s="11"/>
      <c r="B789" s="10"/>
      <c r="C789" s="10"/>
      <c r="D789" s="10"/>
      <c r="E789" s="13"/>
      <c r="F789" s="13"/>
      <c r="G789" s="198"/>
      <c r="H789" s="198"/>
      <c r="I789" s="198"/>
      <c r="J789" s="198"/>
    </row>
    <row r="790" spans="1:10">
      <c r="A790" s="11"/>
      <c r="B790" s="10"/>
      <c r="C790" s="10"/>
      <c r="D790" s="10"/>
      <c r="E790" s="13"/>
      <c r="F790" s="13"/>
      <c r="G790" s="198"/>
      <c r="H790" s="198"/>
      <c r="I790" s="198"/>
      <c r="J790" s="198"/>
    </row>
    <row r="791" spans="1:10">
      <c r="A791" s="11"/>
      <c r="B791" s="10"/>
      <c r="C791" s="10"/>
      <c r="D791" s="10"/>
      <c r="E791" s="13"/>
      <c r="F791" s="13"/>
      <c r="G791" s="198"/>
      <c r="H791" s="198"/>
      <c r="I791" s="198"/>
      <c r="J791" s="198"/>
    </row>
    <row r="792" spans="1:10">
      <c r="A792" s="11"/>
      <c r="B792" s="10"/>
      <c r="C792" s="10"/>
      <c r="D792" s="10"/>
      <c r="E792" s="13"/>
      <c r="F792" s="13"/>
      <c r="G792" s="198"/>
      <c r="H792" s="198"/>
      <c r="I792" s="198"/>
      <c r="J792" s="198"/>
    </row>
    <row r="793" spans="1:10">
      <c r="A793" s="11"/>
      <c r="B793" s="10"/>
      <c r="C793" s="10"/>
      <c r="D793" s="10"/>
      <c r="E793" s="13"/>
      <c r="F793" s="13"/>
      <c r="G793" s="198"/>
      <c r="H793" s="198"/>
      <c r="I793" s="198"/>
      <c r="J793" s="198"/>
    </row>
    <row r="794" spans="1:10">
      <c r="A794" s="11"/>
      <c r="B794" s="10"/>
      <c r="C794" s="10"/>
      <c r="D794" s="10"/>
      <c r="E794" s="13"/>
      <c r="F794" s="13"/>
      <c r="G794" s="198"/>
      <c r="H794" s="198"/>
      <c r="I794" s="198"/>
      <c r="J794" s="198"/>
    </row>
    <row r="795" spans="1:10">
      <c r="A795" s="11"/>
      <c r="B795" s="10"/>
      <c r="C795" s="10"/>
      <c r="D795" s="10"/>
      <c r="E795" s="13"/>
      <c r="F795" s="13"/>
      <c r="G795" s="198"/>
      <c r="H795" s="198"/>
      <c r="I795" s="198"/>
      <c r="J795" s="198"/>
    </row>
    <row r="796" spans="1:10">
      <c r="A796" s="11"/>
      <c r="B796" s="10"/>
      <c r="C796" s="10"/>
      <c r="D796" s="10"/>
      <c r="E796" s="13"/>
      <c r="F796" s="13"/>
      <c r="G796" s="198"/>
      <c r="H796" s="198"/>
      <c r="I796" s="198"/>
      <c r="J796" s="198"/>
    </row>
    <row r="797" spans="1:10">
      <c r="A797" s="11"/>
      <c r="B797" s="10"/>
      <c r="C797" s="10"/>
      <c r="D797" s="10"/>
      <c r="E797" s="13"/>
      <c r="F797" s="13"/>
      <c r="G797" s="198"/>
      <c r="H797" s="198"/>
      <c r="I797" s="198"/>
      <c r="J797" s="198"/>
    </row>
    <row r="798" spans="1:10">
      <c r="A798" s="11"/>
      <c r="B798" s="10"/>
      <c r="C798" s="10"/>
      <c r="D798" s="10"/>
      <c r="E798" s="13"/>
      <c r="F798" s="13"/>
      <c r="G798" s="198"/>
      <c r="H798" s="198"/>
      <c r="I798" s="198"/>
      <c r="J798" s="198"/>
    </row>
    <row r="799" spans="1:10">
      <c r="A799" s="11"/>
      <c r="B799" s="10"/>
      <c r="C799" s="10"/>
      <c r="D799" s="10"/>
      <c r="E799" s="13"/>
      <c r="F799" s="13"/>
      <c r="G799" s="198"/>
      <c r="H799" s="198"/>
      <c r="I799" s="198"/>
      <c r="J799" s="198"/>
    </row>
    <row r="800" spans="1:10">
      <c r="A800" s="11"/>
      <c r="B800" s="10"/>
      <c r="C800" s="10"/>
      <c r="D800" s="10"/>
      <c r="E800" s="13"/>
      <c r="F800" s="13"/>
      <c r="G800" s="198"/>
      <c r="H800" s="198"/>
      <c r="I800" s="198"/>
      <c r="J800" s="198"/>
    </row>
    <row r="801" spans="1:10">
      <c r="A801" s="11"/>
      <c r="B801" s="10"/>
      <c r="C801" s="10"/>
      <c r="D801" s="10"/>
      <c r="E801" s="13"/>
      <c r="F801" s="13"/>
      <c r="G801" s="198"/>
      <c r="H801" s="198"/>
      <c r="I801" s="198"/>
      <c r="J801" s="198"/>
    </row>
    <row r="802" spans="1:10">
      <c r="A802" s="11"/>
      <c r="B802" s="10"/>
      <c r="C802" s="10"/>
      <c r="D802" s="10"/>
      <c r="E802" s="13"/>
      <c r="F802" s="13"/>
      <c r="G802" s="198"/>
      <c r="H802" s="198"/>
      <c r="I802" s="198"/>
      <c r="J802" s="198"/>
    </row>
    <row r="803" spans="1:10">
      <c r="A803" s="11"/>
      <c r="B803" s="10"/>
      <c r="C803" s="10"/>
      <c r="D803" s="10"/>
      <c r="E803" s="13"/>
      <c r="F803" s="13"/>
      <c r="G803" s="198"/>
      <c r="H803" s="198"/>
      <c r="I803" s="198"/>
      <c r="J803" s="198"/>
    </row>
    <row r="804" spans="1:10">
      <c r="A804" s="11"/>
      <c r="B804" s="10"/>
      <c r="C804" s="10"/>
      <c r="D804" s="10"/>
      <c r="E804" s="13"/>
      <c r="F804" s="13"/>
      <c r="G804" s="198"/>
      <c r="H804" s="198"/>
      <c r="I804" s="198"/>
      <c r="J804" s="198"/>
    </row>
    <row r="805" spans="1:10">
      <c r="A805" s="11"/>
      <c r="B805" s="10"/>
      <c r="C805" s="10"/>
      <c r="D805" s="10"/>
      <c r="E805" s="13"/>
      <c r="F805" s="13"/>
      <c r="G805" s="198"/>
      <c r="H805" s="198"/>
      <c r="I805" s="198"/>
      <c r="J805" s="198"/>
    </row>
    <row r="806" spans="1:10">
      <c r="A806" s="11"/>
      <c r="B806" s="10"/>
      <c r="C806" s="10"/>
      <c r="D806" s="10"/>
      <c r="E806" s="13"/>
      <c r="F806" s="13"/>
      <c r="G806" s="198"/>
      <c r="H806" s="198"/>
      <c r="I806" s="198"/>
      <c r="J806" s="198"/>
    </row>
    <row r="807" spans="1:10">
      <c r="A807" s="11"/>
      <c r="B807" s="10"/>
      <c r="C807" s="10"/>
      <c r="D807" s="10"/>
      <c r="E807" s="13"/>
      <c r="F807" s="13"/>
      <c r="G807" s="198"/>
      <c r="H807" s="198"/>
      <c r="I807" s="198"/>
      <c r="J807" s="198"/>
    </row>
    <row r="808" spans="1:10">
      <c r="A808" s="11"/>
      <c r="B808" s="10"/>
      <c r="C808" s="10"/>
      <c r="D808" s="10"/>
      <c r="E808" s="13"/>
      <c r="F808" s="13"/>
      <c r="G808" s="198"/>
      <c r="H808" s="198"/>
      <c r="I808" s="198"/>
      <c r="J808" s="198"/>
    </row>
    <row r="809" spans="1:10">
      <c r="A809" s="11"/>
      <c r="B809" s="10"/>
      <c r="C809" s="10"/>
      <c r="D809" s="10"/>
      <c r="E809" s="13"/>
      <c r="F809" s="13"/>
      <c r="G809" s="198"/>
      <c r="H809" s="198"/>
      <c r="I809" s="198"/>
      <c r="J809" s="198"/>
    </row>
    <row r="810" spans="1:10">
      <c r="A810" s="11"/>
      <c r="B810" s="10"/>
      <c r="C810" s="10"/>
      <c r="D810" s="10"/>
      <c r="E810" s="13"/>
      <c r="F810" s="13"/>
      <c r="G810" s="198"/>
      <c r="H810" s="198"/>
      <c r="I810" s="198"/>
      <c r="J810" s="198"/>
    </row>
    <row r="811" spans="1:10">
      <c r="A811" s="11"/>
      <c r="B811" s="10"/>
      <c r="C811" s="10"/>
      <c r="D811" s="10"/>
      <c r="E811" s="13"/>
      <c r="F811" s="13"/>
      <c r="G811" s="198"/>
      <c r="H811" s="198"/>
      <c r="I811" s="198"/>
      <c r="J811" s="198"/>
    </row>
    <row r="812" spans="1:10">
      <c r="A812" s="11"/>
      <c r="B812" s="10"/>
      <c r="C812" s="10"/>
      <c r="D812" s="10"/>
      <c r="E812" s="13"/>
      <c r="F812" s="13"/>
      <c r="G812" s="198"/>
      <c r="H812" s="198"/>
      <c r="I812" s="198"/>
      <c r="J812" s="198"/>
    </row>
    <row r="813" spans="1:10">
      <c r="A813" s="11"/>
      <c r="B813" s="10"/>
      <c r="C813" s="10"/>
      <c r="D813" s="10"/>
      <c r="E813" s="13"/>
      <c r="F813" s="13"/>
      <c r="G813" s="198"/>
      <c r="H813" s="198"/>
      <c r="I813" s="198"/>
      <c r="J813" s="198"/>
    </row>
    <row r="814" spans="1:10">
      <c r="A814" s="11"/>
      <c r="B814" s="10"/>
      <c r="C814" s="10"/>
      <c r="D814" s="10"/>
      <c r="E814" s="13"/>
      <c r="F814" s="13"/>
      <c r="G814" s="198"/>
      <c r="H814" s="198"/>
      <c r="I814" s="198"/>
      <c r="J814" s="198"/>
    </row>
    <row r="815" spans="1:10">
      <c r="A815" s="11"/>
      <c r="B815" s="10"/>
      <c r="C815" s="10"/>
      <c r="D815" s="10"/>
      <c r="E815" s="13"/>
      <c r="F815" s="13"/>
      <c r="G815" s="198"/>
      <c r="H815" s="198"/>
      <c r="I815" s="198"/>
      <c r="J815" s="198"/>
    </row>
    <row r="816" spans="1:10">
      <c r="A816" s="11"/>
      <c r="B816" s="10"/>
      <c r="C816" s="10"/>
      <c r="D816" s="10"/>
      <c r="E816" s="13"/>
      <c r="F816" s="13"/>
      <c r="G816" s="198"/>
      <c r="H816" s="198"/>
      <c r="I816" s="198"/>
      <c r="J816" s="198"/>
    </row>
    <row r="817" spans="1:10">
      <c r="A817" s="11"/>
      <c r="B817" s="10"/>
      <c r="C817" s="10"/>
      <c r="D817" s="10"/>
      <c r="E817" s="13"/>
      <c r="F817" s="13"/>
      <c r="G817" s="198"/>
      <c r="H817" s="198"/>
      <c r="I817" s="198"/>
      <c r="J817" s="198"/>
    </row>
    <row r="818" spans="1:10">
      <c r="A818" s="11"/>
      <c r="B818" s="10"/>
      <c r="C818" s="10"/>
      <c r="D818" s="10"/>
      <c r="E818" s="13"/>
      <c r="F818" s="13"/>
      <c r="G818" s="198"/>
      <c r="H818" s="198"/>
      <c r="I818" s="198"/>
      <c r="J818" s="198"/>
    </row>
    <row r="819" spans="1:10">
      <c r="A819" s="11"/>
      <c r="B819" s="10"/>
      <c r="C819" s="10"/>
      <c r="D819" s="10"/>
      <c r="E819" s="13"/>
      <c r="F819" s="13"/>
      <c r="G819" s="198"/>
      <c r="H819" s="198"/>
      <c r="I819" s="198"/>
      <c r="J819" s="198"/>
    </row>
    <row r="820" spans="1:10">
      <c r="A820" s="11"/>
      <c r="B820" s="10"/>
      <c r="C820" s="10"/>
      <c r="D820" s="10"/>
      <c r="E820" s="13"/>
      <c r="F820" s="13"/>
      <c r="G820" s="198"/>
      <c r="H820" s="198"/>
      <c r="I820" s="198"/>
      <c r="J820" s="198"/>
    </row>
    <row r="821" spans="1:10">
      <c r="A821" s="11"/>
      <c r="B821" s="10"/>
      <c r="C821" s="10"/>
      <c r="D821" s="10"/>
      <c r="E821" s="13"/>
      <c r="F821" s="13"/>
      <c r="G821" s="198"/>
      <c r="H821" s="198"/>
      <c r="I821" s="198"/>
      <c r="J821" s="198"/>
    </row>
    <row r="822" spans="1:10">
      <c r="A822" s="11"/>
      <c r="B822" s="10"/>
      <c r="C822" s="10"/>
      <c r="D822" s="10"/>
      <c r="E822" s="13"/>
      <c r="F822" s="13"/>
      <c r="G822" s="198"/>
      <c r="H822" s="198"/>
      <c r="I822" s="198"/>
      <c r="J822" s="198"/>
    </row>
    <row r="823" spans="1:10">
      <c r="A823" s="11"/>
      <c r="B823" s="10"/>
      <c r="C823" s="10"/>
      <c r="D823" s="10"/>
      <c r="E823" s="13"/>
      <c r="F823" s="13"/>
      <c r="G823" s="198"/>
      <c r="H823" s="198"/>
      <c r="I823" s="198"/>
      <c r="J823" s="198"/>
    </row>
    <row r="824" spans="1:10">
      <c r="A824" s="11"/>
      <c r="B824" s="10"/>
      <c r="C824" s="10"/>
      <c r="D824" s="10"/>
      <c r="E824" s="13"/>
      <c r="F824" s="13"/>
      <c r="G824" s="198"/>
      <c r="H824" s="198"/>
      <c r="I824" s="198"/>
      <c r="J824" s="198"/>
    </row>
    <row r="825" spans="1:10">
      <c r="A825" s="11"/>
      <c r="B825" s="10"/>
      <c r="C825" s="10"/>
      <c r="D825" s="10"/>
      <c r="E825" s="13"/>
      <c r="F825" s="13"/>
      <c r="G825" s="198"/>
      <c r="H825" s="198"/>
      <c r="I825" s="198"/>
      <c r="J825" s="198"/>
    </row>
    <row r="826" spans="1:10">
      <c r="A826" s="11"/>
      <c r="B826" s="10"/>
      <c r="C826" s="10"/>
      <c r="D826" s="10"/>
      <c r="E826" s="13"/>
      <c r="F826" s="13"/>
      <c r="G826" s="198"/>
      <c r="H826" s="198"/>
      <c r="I826" s="198"/>
      <c r="J826" s="198"/>
    </row>
    <row r="827" spans="1:10">
      <c r="A827" s="11"/>
      <c r="B827" s="10"/>
      <c r="C827" s="10"/>
      <c r="D827" s="10"/>
      <c r="E827" s="13"/>
      <c r="F827" s="13"/>
      <c r="G827" s="198"/>
      <c r="H827" s="198"/>
      <c r="I827" s="198"/>
      <c r="J827" s="198"/>
    </row>
    <row r="828" spans="1:10">
      <c r="A828" s="11"/>
      <c r="B828" s="10"/>
      <c r="C828" s="10"/>
      <c r="D828" s="10"/>
      <c r="E828" s="13"/>
      <c r="F828" s="13"/>
      <c r="G828" s="198"/>
      <c r="H828" s="198"/>
      <c r="I828" s="198"/>
      <c r="J828" s="198"/>
    </row>
    <row r="829" spans="1:10">
      <c r="A829" s="11"/>
      <c r="B829" s="10"/>
      <c r="C829" s="10"/>
      <c r="D829" s="10"/>
      <c r="E829" s="13"/>
      <c r="F829" s="13"/>
      <c r="G829" s="198"/>
      <c r="H829" s="198"/>
      <c r="I829" s="198"/>
      <c r="J829" s="198"/>
    </row>
    <row r="830" spans="1:10">
      <c r="A830" s="11"/>
      <c r="B830" s="10"/>
      <c r="C830" s="10"/>
      <c r="D830" s="10"/>
      <c r="E830" s="13"/>
      <c r="F830" s="13"/>
      <c r="G830" s="198"/>
      <c r="H830" s="198"/>
      <c r="I830" s="198"/>
      <c r="J830" s="198"/>
    </row>
    <row r="831" spans="1:10">
      <c r="A831" s="11"/>
      <c r="B831" s="10"/>
      <c r="C831" s="10"/>
      <c r="D831" s="10"/>
      <c r="E831" s="13"/>
      <c r="F831" s="13"/>
      <c r="G831" s="198"/>
      <c r="H831" s="198"/>
      <c r="I831" s="198"/>
      <c r="J831" s="198"/>
    </row>
    <row r="832" spans="1:10">
      <c r="A832" s="11"/>
      <c r="B832" s="10"/>
      <c r="C832" s="10"/>
      <c r="D832" s="10"/>
      <c r="E832" s="13"/>
      <c r="F832" s="13"/>
      <c r="G832" s="198"/>
      <c r="H832" s="198"/>
      <c r="I832" s="198"/>
      <c r="J832" s="198"/>
    </row>
    <row r="833" spans="1:10">
      <c r="A833" s="11"/>
      <c r="B833" s="10"/>
      <c r="C833" s="10"/>
      <c r="D833" s="10"/>
      <c r="E833" s="13"/>
      <c r="F833" s="13"/>
      <c r="G833" s="198"/>
      <c r="H833" s="198"/>
      <c r="I833" s="198"/>
      <c r="J833" s="198"/>
    </row>
    <row r="834" spans="1:10">
      <c r="A834" s="11"/>
      <c r="B834" s="10"/>
      <c r="C834" s="10"/>
      <c r="D834" s="10"/>
      <c r="E834" s="13"/>
      <c r="F834" s="13"/>
      <c r="G834" s="198"/>
      <c r="H834" s="198"/>
      <c r="I834" s="198"/>
      <c r="J834" s="198"/>
    </row>
    <row r="835" spans="1:10">
      <c r="A835" s="11"/>
      <c r="B835" s="10"/>
      <c r="C835" s="10"/>
      <c r="D835" s="10"/>
      <c r="E835" s="13"/>
      <c r="F835" s="13"/>
      <c r="G835" s="198"/>
      <c r="H835" s="198"/>
      <c r="I835" s="198"/>
      <c r="J835" s="198"/>
    </row>
    <row r="836" spans="1:10">
      <c r="A836" s="11"/>
      <c r="B836" s="10"/>
      <c r="C836" s="10"/>
      <c r="D836" s="10"/>
      <c r="E836" s="13"/>
      <c r="F836" s="13"/>
      <c r="G836" s="198"/>
      <c r="H836" s="198"/>
      <c r="I836" s="198"/>
      <c r="J836" s="198"/>
    </row>
    <row r="837" spans="1:10">
      <c r="A837" s="11"/>
      <c r="B837" s="10"/>
      <c r="C837" s="10"/>
      <c r="D837" s="10"/>
      <c r="E837" s="13"/>
      <c r="F837" s="13"/>
      <c r="G837" s="198"/>
      <c r="H837" s="198"/>
      <c r="I837" s="198"/>
      <c r="J837" s="198"/>
    </row>
    <row r="838" spans="1:10">
      <c r="A838" s="11"/>
      <c r="B838" s="10"/>
      <c r="C838" s="10"/>
      <c r="D838" s="10"/>
      <c r="E838" s="13"/>
      <c r="F838" s="13"/>
      <c r="G838" s="198"/>
      <c r="H838" s="198"/>
      <c r="I838" s="198"/>
      <c r="J838" s="198"/>
    </row>
    <row r="839" spans="1:10">
      <c r="A839" s="11"/>
      <c r="B839" s="10"/>
      <c r="C839" s="10"/>
      <c r="D839" s="10"/>
      <c r="E839" s="13"/>
      <c r="F839" s="13"/>
      <c r="G839" s="198"/>
      <c r="H839" s="198"/>
      <c r="I839" s="198"/>
      <c r="J839" s="198"/>
    </row>
    <row r="840" spans="1:10">
      <c r="A840" s="11"/>
      <c r="B840" s="10"/>
      <c r="C840" s="10"/>
      <c r="D840" s="10"/>
      <c r="E840" s="13"/>
      <c r="F840" s="13"/>
      <c r="G840" s="198"/>
      <c r="H840" s="198"/>
      <c r="I840" s="198"/>
      <c r="J840" s="198"/>
    </row>
    <row r="841" spans="1:10">
      <c r="A841" s="11"/>
      <c r="B841" s="10"/>
      <c r="C841" s="10"/>
      <c r="D841" s="10"/>
      <c r="E841" s="13"/>
      <c r="F841" s="13"/>
      <c r="G841" s="198"/>
      <c r="H841" s="198"/>
      <c r="I841" s="198"/>
      <c r="J841" s="198"/>
    </row>
    <row r="842" spans="1:10">
      <c r="A842" s="11"/>
      <c r="B842" s="10"/>
      <c r="C842" s="10"/>
      <c r="D842" s="10"/>
      <c r="E842" s="13"/>
      <c r="F842" s="13"/>
      <c r="G842" s="198"/>
      <c r="H842" s="198"/>
      <c r="I842" s="198"/>
      <c r="J842" s="198"/>
    </row>
    <row r="843" spans="1:10">
      <c r="A843" s="11"/>
      <c r="B843" s="10"/>
      <c r="C843" s="10"/>
      <c r="D843" s="10"/>
      <c r="E843" s="13"/>
      <c r="F843" s="13"/>
      <c r="G843" s="198"/>
      <c r="H843" s="198"/>
      <c r="I843" s="198"/>
      <c r="J843" s="198"/>
    </row>
    <row r="844" spans="1:10">
      <c r="A844" s="11"/>
      <c r="B844" s="10"/>
      <c r="C844" s="10"/>
      <c r="D844" s="10"/>
      <c r="E844" s="13"/>
      <c r="F844" s="13"/>
      <c r="G844" s="198"/>
      <c r="H844" s="198"/>
      <c r="I844" s="198"/>
      <c r="J844" s="198"/>
    </row>
    <row r="845" spans="1:10">
      <c r="A845" s="11"/>
      <c r="B845" s="10"/>
      <c r="C845" s="10"/>
      <c r="D845" s="10"/>
      <c r="E845" s="13"/>
      <c r="F845" s="13"/>
      <c r="G845" s="198"/>
      <c r="H845" s="198"/>
      <c r="I845" s="198"/>
      <c r="J845" s="198"/>
    </row>
    <row r="846" spans="1:10">
      <c r="A846" s="11"/>
      <c r="B846" s="10"/>
      <c r="C846" s="10"/>
      <c r="D846" s="10"/>
      <c r="E846" s="13"/>
      <c r="F846" s="13"/>
      <c r="G846" s="198"/>
      <c r="H846" s="198"/>
      <c r="I846" s="198"/>
      <c r="J846" s="198"/>
    </row>
    <row r="847" spans="1:10">
      <c r="A847" s="11"/>
      <c r="B847" s="10"/>
      <c r="C847" s="10"/>
      <c r="D847" s="10"/>
      <c r="E847" s="13"/>
      <c r="F847" s="13"/>
      <c r="G847" s="198"/>
      <c r="H847" s="198"/>
      <c r="I847" s="198"/>
      <c r="J847" s="198"/>
    </row>
    <row r="848" spans="1:10">
      <c r="A848" s="11"/>
      <c r="B848" s="10"/>
      <c r="C848" s="10"/>
      <c r="D848" s="10"/>
      <c r="E848" s="13"/>
      <c r="F848" s="13"/>
      <c r="G848" s="198"/>
      <c r="H848" s="198"/>
      <c r="I848" s="198"/>
      <c r="J848" s="198"/>
    </row>
    <row r="849" spans="1:10">
      <c r="A849" s="11"/>
      <c r="B849" s="10"/>
      <c r="C849" s="10"/>
      <c r="D849" s="10"/>
      <c r="E849" s="13"/>
      <c r="F849" s="13"/>
      <c r="G849" s="198"/>
      <c r="H849" s="198"/>
      <c r="I849" s="198"/>
      <c r="J849" s="198"/>
    </row>
    <row r="850" spans="1:10">
      <c r="A850" s="11"/>
      <c r="B850" s="10"/>
      <c r="C850" s="10"/>
      <c r="D850" s="10"/>
      <c r="E850" s="13"/>
      <c r="F850" s="13"/>
      <c r="G850" s="198"/>
      <c r="H850" s="198"/>
      <c r="I850" s="198"/>
      <c r="J850" s="198"/>
    </row>
    <row r="851" spans="1:10">
      <c r="A851" s="11"/>
      <c r="B851" s="10"/>
      <c r="C851" s="10"/>
      <c r="D851" s="10"/>
      <c r="E851" s="13"/>
      <c r="F851" s="13"/>
      <c r="G851" s="198"/>
      <c r="H851" s="198"/>
      <c r="I851" s="198"/>
      <c r="J851" s="198"/>
    </row>
    <row r="852" spans="1:10">
      <c r="A852" s="11"/>
      <c r="B852" s="10"/>
      <c r="C852" s="10"/>
      <c r="D852" s="10"/>
      <c r="E852" s="13"/>
      <c r="F852" s="13"/>
      <c r="G852" s="198"/>
      <c r="H852" s="198"/>
      <c r="I852" s="198"/>
      <c r="J852" s="198"/>
    </row>
    <row r="853" spans="1:10">
      <c r="A853" s="11"/>
      <c r="B853" s="10"/>
      <c r="C853" s="10"/>
      <c r="D853" s="10"/>
      <c r="E853" s="13"/>
      <c r="F853" s="13"/>
      <c r="G853" s="198"/>
      <c r="H853" s="198"/>
      <c r="I853" s="198"/>
      <c r="J853" s="198"/>
    </row>
    <row r="854" spans="1:10">
      <c r="A854" s="11"/>
      <c r="B854" s="10"/>
      <c r="C854" s="10"/>
      <c r="D854" s="10"/>
      <c r="E854" s="13"/>
      <c r="F854" s="13"/>
      <c r="G854" s="198"/>
      <c r="H854" s="198"/>
      <c r="I854" s="198"/>
      <c r="J854" s="198"/>
    </row>
    <row r="855" spans="1:10">
      <c r="A855" s="11"/>
      <c r="B855" s="10"/>
      <c r="C855" s="10"/>
      <c r="D855" s="10"/>
      <c r="E855" s="13"/>
      <c r="F855" s="13"/>
      <c r="G855" s="198"/>
      <c r="H855" s="198"/>
      <c r="I855" s="198"/>
      <c r="J855" s="198"/>
    </row>
    <row r="856" spans="1:10">
      <c r="A856" s="11"/>
      <c r="B856" s="10"/>
      <c r="C856" s="10"/>
      <c r="D856" s="10"/>
      <c r="E856" s="13"/>
      <c r="F856" s="13"/>
      <c r="G856" s="198"/>
      <c r="H856" s="198"/>
      <c r="I856" s="198"/>
      <c r="J856" s="198"/>
    </row>
    <row r="857" spans="1:10">
      <c r="A857" s="11"/>
      <c r="B857" s="10"/>
      <c r="C857" s="10"/>
      <c r="D857" s="10"/>
      <c r="E857" s="13"/>
      <c r="F857" s="13"/>
      <c r="G857" s="198"/>
      <c r="H857" s="198"/>
      <c r="I857" s="198"/>
      <c r="J857" s="198"/>
    </row>
    <row r="858" spans="1:10">
      <c r="A858" s="11"/>
      <c r="B858" s="10"/>
      <c r="C858" s="10"/>
      <c r="D858" s="10"/>
      <c r="E858" s="13"/>
      <c r="F858" s="13"/>
      <c r="G858" s="198"/>
      <c r="H858" s="198"/>
      <c r="I858" s="198"/>
      <c r="J858" s="198"/>
    </row>
    <row r="859" spans="1:10">
      <c r="A859" s="11"/>
      <c r="B859" s="10"/>
      <c r="C859" s="10"/>
      <c r="D859" s="10"/>
      <c r="E859" s="13"/>
      <c r="F859" s="13"/>
      <c r="G859" s="198"/>
      <c r="H859" s="198"/>
      <c r="I859" s="198"/>
      <c r="J859" s="198"/>
    </row>
    <row r="860" spans="1:10">
      <c r="A860" s="11"/>
      <c r="B860" s="10"/>
      <c r="C860" s="10"/>
      <c r="D860" s="10"/>
      <c r="E860" s="13"/>
      <c r="F860" s="13"/>
      <c r="G860" s="198"/>
      <c r="H860" s="198"/>
      <c r="I860" s="198"/>
      <c r="J860" s="198"/>
    </row>
    <row r="861" spans="1:10">
      <c r="A861" s="11"/>
      <c r="B861" s="10"/>
      <c r="C861" s="10"/>
      <c r="D861" s="10"/>
      <c r="E861" s="13"/>
      <c r="F861" s="13"/>
      <c r="G861" s="198"/>
      <c r="H861" s="198"/>
      <c r="I861" s="198"/>
      <c r="J861" s="198"/>
    </row>
    <row r="862" spans="1:10">
      <c r="A862" s="11"/>
      <c r="B862" s="10"/>
      <c r="C862" s="10"/>
      <c r="D862" s="10"/>
      <c r="E862" s="13"/>
      <c r="F862" s="13"/>
      <c r="G862" s="198"/>
      <c r="H862" s="198"/>
      <c r="I862" s="198"/>
      <c r="J862" s="198"/>
    </row>
    <row r="863" spans="1:10">
      <c r="A863" s="11"/>
      <c r="B863" s="10"/>
      <c r="C863" s="10"/>
      <c r="D863" s="10"/>
      <c r="E863" s="13"/>
      <c r="F863" s="13"/>
      <c r="G863" s="198"/>
      <c r="H863" s="198"/>
      <c r="I863" s="198"/>
      <c r="J863" s="198"/>
    </row>
    <row r="864" spans="1:10">
      <c r="A864" s="11"/>
      <c r="B864" s="10"/>
      <c r="C864" s="10"/>
      <c r="D864" s="10"/>
      <c r="E864" s="13"/>
      <c r="F864" s="13"/>
      <c r="G864" s="198"/>
      <c r="H864" s="198"/>
      <c r="I864" s="198"/>
      <c r="J864" s="198"/>
    </row>
    <row r="865" spans="1:10">
      <c r="A865" s="11"/>
      <c r="B865" s="10"/>
      <c r="C865" s="10"/>
      <c r="D865" s="10"/>
      <c r="E865" s="13"/>
      <c r="F865" s="13"/>
      <c r="G865" s="198"/>
      <c r="H865" s="198"/>
      <c r="I865" s="198"/>
      <c r="J865" s="198"/>
    </row>
    <row r="866" spans="1:10">
      <c r="A866" s="11"/>
      <c r="B866" s="10"/>
      <c r="C866" s="10"/>
      <c r="D866" s="10"/>
      <c r="E866" s="13"/>
      <c r="F866" s="13"/>
      <c r="G866" s="198"/>
      <c r="H866" s="198"/>
      <c r="I866" s="198"/>
      <c r="J866" s="198"/>
    </row>
    <row r="867" spans="1:10">
      <c r="A867" s="11"/>
      <c r="B867" s="10"/>
      <c r="C867" s="10"/>
      <c r="D867" s="10"/>
      <c r="E867" s="13"/>
      <c r="F867" s="13"/>
      <c r="G867" s="198"/>
      <c r="H867" s="198"/>
      <c r="I867" s="198"/>
      <c r="J867" s="198"/>
    </row>
    <row r="868" spans="1:10">
      <c r="A868" s="11"/>
      <c r="B868" s="10"/>
      <c r="C868" s="10"/>
      <c r="D868" s="10"/>
      <c r="E868" s="13"/>
      <c r="F868" s="13"/>
      <c r="G868" s="198"/>
      <c r="H868" s="198"/>
      <c r="I868" s="198"/>
      <c r="J868" s="198"/>
    </row>
    <row r="869" spans="1:10">
      <c r="A869" s="11"/>
      <c r="B869" s="10"/>
      <c r="C869" s="10"/>
      <c r="D869" s="10"/>
      <c r="E869" s="13"/>
      <c r="F869" s="13"/>
      <c r="G869" s="198"/>
      <c r="H869" s="198"/>
      <c r="I869" s="198"/>
      <c r="J869" s="198"/>
    </row>
    <row r="870" spans="1:10">
      <c r="A870" s="11"/>
      <c r="B870" s="10"/>
      <c r="C870" s="10"/>
      <c r="D870" s="10"/>
      <c r="E870" s="13"/>
      <c r="F870" s="13"/>
      <c r="G870" s="198"/>
      <c r="H870" s="198"/>
      <c r="I870" s="198"/>
      <c r="J870" s="198"/>
    </row>
  </sheetData>
  <sheetProtection algorithmName="SHA-512" hashValue="VgRtPFFTcx6qidrRZbsWljBBlHscfntOt+4x0Ymz9pBcI7FpDgVtTBmGIzgfAmOmtO00bTwmV82C8LyDX2ZkWQ==" saltValue="xKIlmF255WjHiV7p9HkiOA==" spinCount="100000" sheet="1" objects="1" scenarios="1"/>
  <mergeCells count="15">
    <mergeCell ref="A87:A95"/>
    <mergeCell ref="A96:A102"/>
    <mergeCell ref="A75:A81"/>
    <mergeCell ref="A82:A86"/>
    <mergeCell ref="A61:A67"/>
    <mergeCell ref="A68:A74"/>
    <mergeCell ref="U56:V57"/>
    <mergeCell ref="A49:A60"/>
    <mergeCell ref="A42:A48"/>
    <mergeCell ref="A2:A5"/>
    <mergeCell ref="B2:B5"/>
    <mergeCell ref="A26:A34"/>
    <mergeCell ref="A35:A41"/>
    <mergeCell ref="A6:A18"/>
    <mergeCell ref="A19:A25"/>
  </mergeCells>
  <conditionalFormatting sqref="B6:B102">
    <cfRule type="containsText" dxfId="351" priority="44" operator="containsText" text="Select One">
      <formula>NOT(ISERROR(SEARCH("Select One",B6)))</formula>
    </cfRule>
  </conditionalFormatting>
  <conditionalFormatting sqref="C2">
    <cfRule type="expression" dxfId="350" priority="38">
      <formula>C2=$B$2</formula>
    </cfRule>
  </conditionalFormatting>
  <conditionalFormatting sqref="C7:C18">
    <cfRule type="expression" dxfId="349" priority="37">
      <formula>C7=$B$6</formula>
    </cfRule>
  </conditionalFormatting>
  <conditionalFormatting sqref="C20:C25">
    <cfRule type="expression" dxfId="348" priority="36">
      <formula>C20=$B$19</formula>
    </cfRule>
  </conditionalFormatting>
  <conditionalFormatting sqref="C27:C34">
    <cfRule type="expression" dxfId="347" priority="35">
      <formula>C27=$B$26</formula>
    </cfRule>
  </conditionalFormatting>
  <conditionalFormatting sqref="C36:C41">
    <cfRule type="expression" dxfId="346" priority="34">
      <formula>C36=$B$35</formula>
    </cfRule>
  </conditionalFormatting>
  <conditionalFormatting sqref="C43:C48">
    <cfRule type="expression" dxfId="345" priority="33">
      <formula>C43=$B$42</formula>
    </cfRule>
  </conditionalFormatting>
  <conditionalFormatting sqref="C50:C60">
    <cfRule type="expression" dxfId="344" priority="4">
      <formula>C50=$B$49</formula>
    </cfRule>
  </conditionalFormatting>
  <conditionalFormatting sqref="C62:C67">
    <cfRule type="expression" dxfId="343" priority="31">
      <formula>C62=$B$61</formula>
    </cfRule>
  </conditionalFormatting>
  <conditionalFormatting sqref="C69:C74">
    <cfRule type="expression" dxfId="342" priority="30">
      <formula>C69=$B$68</formula>
    </cfRule>
  </conditionalFormatting>
  <conditionalFormatting sqref="C76:C81">
    <cfRule type="expression" dxfId="341" priority="28">
      <formula>C76=$B$75</formula>
    </cfRule>
  </conditionalFormatting>
  <conditionalFormatting sqref="C83:C86">
    <cfRule type="expression" dxfId="340" priority="27">
      <formula>C83=$B$82</formula>
    </cfRule>
  </conditionalFormatting>
  <conditionalFormatting sqref="C88:C95">
    <cfRule type="expression" dxfId="339" priority="26">
      <formula>C88=$B$87</formula>
    </cfRule>
  </conditionalFormatting>
  <conditionalFormatting sqref="C97:C102">
    <cfRule type="expression" dxfId="338" priority="25">
      <formula>C97=$B$96</formula>
    </cfRule>
  </conditionalFormatting>
  <conditionalFormatting sqref="D103">
    <cfRule type="expression" dxfId="337" priority="45">
      <formula>B103&gt;0</formula>
    </cfRule>
  </conditionalFormatting>
  <conditionalFormatting sqref="D112:D142">
    <cfRule type="expression" dxfId="336" priority="2">
      <formula>D112="HS Code: 9027904500"</formula>
    </cfRule>
  </conditionalFormatting>
  <conditionalFormatting sqref="E103">
    <cfRule type="expression" dxfId="335" priority="42">
      <formula>D103&lt;13</formula>
    </cfRule>
  </conditionalFormatting>
  <conditionalFormatting sqref="E106">
    <cfRule type="expression" dxfId="334" priority="1">
      <formula>AND(B106="", ISERROR(E106))</formula>
    </cfRule>
  </conditionalFormatting>
  <conditionalFormatting sqref="E104:F105">
    <cfRule type="cellIs" dxfId="333" priority="105" operator="equal">
      <formula>0</formula>
    </cfRule>
  </conditionalFormatting>
  <conditionalFormatting sqref="E1:G2">
    <cfRule type="cellIs" dxfId="332" priority="77" operator="equal">
      <formula>0</formula>
    </cfRule>
  </conditionalFormatting>
  <conditionalFormatting sqref="E107:J1048576">
    <cfRule type="cellIs" dxfId="331" priority="3" operator="equal">
      <formula>0</formula>
    </cfRule>
  </conditionalFormatting>
  <conditionalFormatting sqref="G27">
    <cfRule type="expression" dxfId="330" priority="5">
      <formula>$G27=0</formula>
    </cfRule>
  </conditionalFormatting>
  <conditionalFormatting sqref="G43">
    <cfRule type="expression" dxfId="329" priority="6">
      <formula>$G43=0</formula>
    </cfRule>
  </conditionalFormatting>
  <conditionalFormatting sqref="G50">
    <cfRule type="expression" dxfId="328" priority="7">
      <formula>$G50=0</formula>
    </cfRule>
  </conditionalFormatting>
  <conditionalFormatting sqref="G62">
    <cfRule type="expression" dxfId="327" priority="8">
      <formula>$G62=0</formula>
    </cfRule>
  </conditionalFormatting>
  <conditionalFormatting sqref="G69">
    <cfRule type="expression" dxfId="326" priority="9">
      <formula>$G69=0</formula>
    </cfRule>
  </conditionalFormatting>
  <conditionalFormatting sqref="G71">
    <cfRule type="expression" dxfId="325" priority="10">
      <formula>$G71=0</formula>
    </cfRule>
  </conditionalFormatting>
  <conditionalFormatting sqref="G83">
    <cfRule type="expression" dxfId="324" priority="11">
      <formula>$G83=0</formula>
    </cfRule>
  </conditionalFormatting>
  <conditionalFormatting sqref="G88">
    <cfRule type="expression" dxfId="323" priority="12">
      <formula>$G88=0</formula>
    </cfRule>
  </conditionalFormatting>
  <conditionalFormatting sqref="G97">
    <cfRule type="expression" dxfId="322" priority="13">
      <formula>$G97=0</formula>
    </cfRule>
  </conditionalFormatting>
  <conditionalFormatting sqref="G104">
    <cfRule type="cellIs" dxfId="321" priority="93" operator="equal">
      <formula>0</formula>
    </cfRule>
  </conditionalFormatting>
  <conditionalFormatting sqref="H1:H66 H68:J105 G5:G102 F1:F66 J1:J66 N5:N66 I5:I67 E5:E102 F68:F103 N68:N103">
    <cfRule type="cellIs" dxfId="320" priority="75" operator="equal">
      <formula>0</formula>
    </cfRule>
  </conditionalFormatting>
  <conditionalFormatting sqref="H6">
    <cfRule type="expression" dxfId="319" priority="24">
      <formula>$H6=0</formula>
    </cfRule>
  </conditionalFormatting>
  <conditionalFormatting sqref="H19">
    <cfRule type="expression" dxfId="318" priority="23">
      <formula>$H19=0</formula>
    </cfRule>
  </conditionalFormatting>
  <conditionalFormatting sqref="H26">
    <cfRule type="expression" dxfId="317" priority="22">
      <formula>$H26=0</formula>
    </cfRule>
  </conditionalFormatting>
  <conditionalFormatting sqref="H35">
    <cfRule type="expression" dxfId="316" priority="21">
      <formula>$H35=0</formula>
    </cfRule>
  </conditionalFormatting>
  <conditionalFormatting sqref="H42">
    <cfRule type="expression" dxfId="315" priority="20">
      <formula>$H42=0</formula>
    </cfRule>
  </conditionalFormatting>
  <conditionalFormatting sqref="H49">
    <cfRule type="expression" dxfId="314" priority="19">
      <formula>$H49=0</formula>
    </cfRule>
  </conditionalFormatting>
  <conditionalFormatting sqref="H61">
    <cfRule type="expression" dxfId="313" priority="18">
      <formula>$H61=0</formula>
    </cfRule>
  </conditionalFormatting>
  <conditionalFormatting sqref="H68">
    <cfRule type="expression" dxfId="312" priority="17">
      <formula>$H68=0</formula>
    </cfRule>
  </conditionalFormatting>
  <conditionalFormatting sqref="H82">
    <cfRule type="expression" dxfId="311" priority="16">
      <formula>$H82=0</formula>
    </cfRule>
  </conditionalFormatting>
  <conditionalFormatting sqref="H87">
    <cfRule type="expression" dxfId="310" priority="15">
      <formula>$H87=0</formula>
    </cfRule>
  </conditionalFormatting>
  <conditionalFormatting sqref="H96">
    <cfRule type="expression" dxfId="309" priority="14">
      <formula>$H96=0</formula>
    </cfRule>
  </conditionalFormatting>
  <conditionalFormatting sqref="I1:I2">
    <cfRule type="cellIs" dxfId="308" priority="98" operator="equal">
      <formula>0</formula>
    </cfRule>
  </conditionalFormatting>
  <conditionalFormatting sqref="N1:N2">
    <cfRule type="cellIs" dxfId="307" priority="74" operator="equal">
      <formula>0</formula>
    </cfRule>
  </conditionalFormatting>
  <dataValidations count="9">
    <dataValidation type="list" showInputMessage="1" showErrorMessage="1" sqref="B6" xr:uid="{A5657D2B-1D87-4274-AB68-2C0AE023F282}">
      <formula1>"Select One,C,D,F,B"</formula1>
    </dataValidation>
    <dataValidation type="list" showInputMessage="1" showErrorMessage="1" sqref="B19" xr:uid="{248C137E-83B5-4AE5-800A-5792752B3E83}">
      <formula1>"U"</formula1>
    </dataValidation>
    <dataValidation type="list" showInputMessage="1" showErrorMessage="1" sqref="B26" xr:uid="{43C5FBFA-A81E-4B86-BAAD-865368310F28}">
      <formula1>"STD"</formula1>
    </dataValidation>
    <dataValidation type="list" showInputMessage="1" showErrorMessage="1" sqref="B35 B75 B82 B96" xr:uid="{19128B52-56C4-4D64-8048-0D05F6D8EEA1}">
      <formula1>"X"</formula1>
    </dataValidation>
    <dataValidation type="list" showInputMessage="1" showErrorMessage="1" sqref="B42" xr:uid="{CB611ED1-25F5-4AF8-9FB2-C43214A33F32}">
      <formula1>"Select One,X,H,C"</formula1>
    </dataValidation>
    <dataValidation type="list" showInputMessage="1" showErrorMessage="1" sqref="B49" xr:uid="{6C48E05F-92D7-4F9E-970F-48EC14842B0A}">
      <formula1>"Select One,XXX,RMX,XVB"</formula1>
    </dataValidation>
    <dataValidation type="list" showInputMessage="1" showErrorMessage="1" sqref="B61" xr:uid="{CEEC568A-616E-41DA-A9B8-161AB7FFC0FC}">
      <formula1>"Select One,X,M,V"</formula1>
    </dataValidation>
    <dataValidation type="list" showInputMessage="1" showErrorMessage="1" sqref="B68" xr:uid="{82D3E42E-1340-43BD-BA86-23D56F6B1FC7}">
      <formula1>"Select One,X,B"</formula1>
    </dataValidation>
    <dataValidation type="list" showInputMessage="1" showErrorMessage="1" sqref="B87" xr:uid="{AB84ABBA-B491-4EFF-ABB9-1760C5E8D0F8}">
      <formula1>"XX"</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47" id="{00000000-000E-0000-0A00-000002000000}">
            <xm:f>Contents!$S$1=FALSE</xm:f>
            <x14:dxf>
              <font>
                <color theme="0"/>
              </font>
            </x14:dxf>
          </x14:cfRule>
          <xm:sqref>O104:Q104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87901-1B12-440C-92D3-A87359B43030}">
  <sheetPr codeName="Sheet9"/>
  <dimension ref="A1:AO870"/>
  <sheetViews>
    <sheetView zoomScaleNormal="100" workbookViewId="0">
      <pane ySplit="1" topLeftCell="A2" activePane="bottomLeft" state="frozen"/>
      <selection activeCell="D2" sqref="D2"/>
      <selection pane="bottomLeft" activeCell="K1" sqref="K1:K1048576"/>
    </sheetView>
  </sheetViews>
  <sheetFormatPr baseColWidth="10" defaultColWidth="8.83203125" defaultRowHeight="15"/>
  <cols>
    <col min="1" max="1" width="7.6640625" style="2" customWidth="1"/>
    <col min="2" max="2" width="12.33203125" customWidth="1"/>
    <col min="3" max="3" width="28.6640625" customWidth="1"/>
    <col min="4" max="4" width="85.6640625" customWidth="1"/>
    <col min="5" max="5" width="14.33203125" style="4" hidden="1" customWidth="1"/>
    <col min="6" max="6" width="16.1640625" style="4" hidden="1" customWidth="1"/>
    <col min="7" max="7" width="17.5" style="4" hidden="1" customWidth="1"/>
    <col min="8" max="8" width="14" style="159" hidden="1" customWidth="1"/>
    <col min="9" max="9" width="19.5" style="49" hidden="1" customWidth="1"/>
    <col min="10" max="10" width="15.33203125" style="82" hidden="1" customWidth="1"/>
    <col min="11" max="11" width="14.33203125" hidden="1" customWidth="1"/>
    <col min="12" max="12" width="21.83203125" style="10" hidden="1" customWidth="1"/>
    <col min="13" max="13" width="20.6640625" style="10" customWidth="1"/>
    <col min="14" max="14" width="11.1640625" style="10" customWidth="1"/>
    <col min="15" max="15" width="12.83203125" style="10" customWidth="1"/>
    <col min="16" max="16" width="31.1640625" customWidth="1"/>
    <col min="17" max="30" width="5.5" style="15" customWidth="1"/>
    <col min="31" max="31" width="9.6640625" style="15" customWidth="1"/>
    <col min="32" max="35" width="5.5" style="15" customWidth="1"/>
    <col min="36" max="36" width="4.33203125" customWidth="1"/>
    <col min="37" max="37" width="6.33203125" customWidth="1"/>
    <col min="38" max="38" width="4.33203125" customWidth="1"/>
    <col min="39" max="40" width="4" customWidth="1"/>
    <col min="41" max="41" width="13.5" style="4" customWidth="1"/>
  </cols>
  <sheetData>
    <row r="1" spans="1:41" s="1" customFormat="1" ht="60.75" customHeight="1">
      <c r="A1" s="246"/>
      <c r="B1" s="248" t="s">
        <v>30</v>
      </c>
      <c r="C1" s="248" t="s">
        <v>102</v>
      </c>
      <c r="D1" s="248" t="s">
        <v>31</v>
      </c>
      <c r="E1" s="249" t="s">
        <v>289</v>
      </c>
      <c r="F1" s="249" t="s">
        <v>105</v>
      </c>
      <c r="G1" s="249" t="s">
        <v>106</v>
      </c>
      <c r="H1" s="250" t="s">
        <v>107</v>
      </c>
      <c r="I1" s="251" t="s">
        <v>108</v>
      </c>
      <c r="J1" s="250" t="s">
        <v>109</v>
      </c>
      <c r="K1" s="248" t="s">
        <v>110</v>
      </c>
      <c r="L1" s="88"/>
      <c r="M1" s="224"/>
      <c r="N1" s="88"/>
      <c r="O1" s="80"/>
      <c r="Q1" s="83"/>
      <c r="R1" s="83"/>
      <c r="S1" s="83"/>
      <c r="T1" s="83"/>
      <c r="U1" s="83"/>
      <c r="V1" s="83"/>
      <c r="W1" s="83"/>
      <c r="X1" s="83"/>
      <c r="Y1" s="83"/>
      <c r="Z1" s="83"/>
      <c r="AA1" s="83"/>
      <c r="AB1" s="83"/>
      <c r="AC1" s="83"/>
      <c r="AD1" s="83"/>
      <c r="AE1" s="83"/>
      <c r="AF1" s="83"/>
      <c r="AG1" s="83"/>
      <c r="AH1" s="83"/>
      <c r="AI1" s="83"/>
      <c r="AO1" s="199"/>
    </row>
    <row r="2" spans="1:41" ht="67.5" customHeight="1">
      <c r="A2" s="493" t="s">
        <v>111</v>
      </c>
      <c r="B2" s="499">
        <v>3000</v>
      </c>
      <c r="C2" s="185">
        <v>3000</v>
      </c>
      <c r="D2" s="9" t="s">
        <v>410</v>
      </c>
      <c r="E2" s="8" t="e">
        <f>_xlfn.XLOOKUP($B$2,$C$2:$C$4,#REF!,0)</f>
        <v>#REF!</v>
      </c>
      <c r="F2" s="128">
        <v>4380.6000000000004</v>
      </c>
      <c r="G2" s="8">
        <f>_xlfn.XLOOKUP($B$2,$C$2:$C$4,F2:F4,0)</f>
        <v>4380.6000000000004</v>
      </c>
      <c r="H2" s="159" t="s">
        <v>411</v>
      </c>
      <c r="J2" s="82">
        <f>K2</f>
        <v>4</v>
      </c>
      <c r="K2" s="7">
        <v>4</v>
      </c>
      <c r="L2" s="89"/>
      <c r="M2" s="225"/>
      <c r="N2" s="91"/>
      <c r="O2" s="87"/>
      <c r="P2" s="15"/>
      <c r="Q2" s="142"/>
      <c r="R2" s="142"/>
      <c r="S2" s="142"/>
      <c r="T2" s="142"/>
      <c r="U2" s="142"/>
      <c r="V2" s="142"/>
      <c r="W2" s="142"/>
      <c r="X2" s="142"/>
      <c r="Y2" s="142"/>
      <c r="Z2" s="142"/>
      <c r="AA2" s="142"/>
      <c r="AB2" s="142"/>
      <c r="AC2" s="142"/>
      <c r="AE2" s="142"/>
      <c r="AF2" s="142"/>
      <c r="AG2" s="142"/>
      <c r="AH2" s="142"/>
      <c r="AI2" s="142"/>
      <c r="AJ2" s="142"/>
      <c r="AK2" s="142"/>
      <c r="AL2" s="142"/>
      <c r="AM2" s="142"/>
      <c r="AN2" s="142"/>
      <c r="AO2" s="141"/>
    </row>
    <row r="3" spans="1:41" ht="18" customHeight="1">
      <c r="A3" s="493"/>
      <c r="B3" s="499"/>
      <c r="D3" s="100" t="s">
        <v>115</v>
      </c>
      <c r="E3" s="8"/>
      <c r="F3" s="129"/>
      <c r="G3" s="8"/>
      <c r="K3" s="187"/>
      <c r="AE3" s="141"/>
    </row>
    <row r="4" spans="1:41" ht="27" customHeight="1">
      <c r="A4" s="493"/>
      <c r="B4" s="499"/>
      <c r="D4" s="103" t="s">
        <v>412</v>
      </c>
      <c r="E4" s="8"/>
      <c r="F4" s="130"/>
      <c r="G4" s="8"/>
      <c r="K4" s="188"/>
    </row>
    <row r="5" spans="1:41" ht="15.75" customHeight="1">
      <c r="A5" s="493"/>
      <c r="B5" s="499"/>
      <c r="D5" s="100" t="s">
        <v>42</v>
      </c>
      <c r="E5" s="8"/>
      <c r="F5" s="132"/>
      <c r="G5" s="8"/>
      <c r="Z5" s="142"/>
    </row>
    <row r="6" spans="1:41" ht="34.5" customHeight="1">
      <c r="A6" s="493" t="s">
        <v>117</v>
      </c>
      <c r="B6" s="182" t="s">
        <v>141</v>
      </c>
      <c r="C6" s="257"/>
      <c r="D6" s="248" t="s">
        <v>1020</v>
      </c>
      <c r="E6" s="253" t="e">
        <f>_xlfn.XLOOKUP($B$6,$C$7:$C$18,#REF!,0)</f>
        <v>#REF!</v>
      </c>
      <c r="F6" s="253"/>
      <c r="G6" s="253">
        <f>_xlfn.XLOOKUP($B$6,$C$7:$C$18,F7:F18,0)</f>
        <v>0</v>
      </c>
      <c r="H6" s="254" t="str">
        <f>_xlfn.XLOOKUP($B$6,$C$7:$C$18,I7:I18,"Select One")</f>
        <v>Select One</v>
      </c>
      <c r="I6" s="255"/>
      <c r="J6" s="256"/>
      <c r="K6" s="257"/>
    </row>
    <row r="7" spans="1:41" ht="21.75" customHeight="1">
      <c r="A7" s="493"/>
      <c r="B7" s="185"/>
      <c r="C7" s="7" t="s">
        <v>121</v>
      </c>
      <c r="D7" s="9" t="s">
        <v>413</v>
      </c>
      <c r="E7" s="8"/>
      <c r="F7" s="128"/>
      <c r="G7" s="8"/>
      <c r="I7" s="49" t="s">
        <v>414</v>
      </c>
      <c r="K7" s="7" t="s">
        <v>76</v>
      </c>
    </row>
    <row r="8" spans="1:41" ht="21.75" customHeight="1">
      <c r="A8" s="493"/>
      <c r="B8" s="185"/>
      <c r="C8" s="7" t="s">
        <v>118</v>
      </c>
      <c r="D8" s="9" t="s">
        <v>415</v>
      </c>
      <c r="E8" s="8"/>
      <c r="F8" s="128"/>
      <c r="G8" s="8"/>
      <c r="I8" s="49" t="s">
        <v>416</v>
      </c>
      <c r="K8" s="7" t="s">
        <v>76</v>
      </c>
    </row>
    <row r="9" spans="1:41" ht="21.75" customHeight="1">
      <c r="A9" s="493"/>
      <c r="B9" s="185"/>
      <c r="C9" s="7" t="s">
        <v>417</v>
      </c>
      <c r="D9" s="9" t="s">
        <v>418</v>
      </c>
      <c r="E9" s="8"/>
      <c r="F9" s="128"/>
      <c r="G9" s="8"/>
      <c r="I9" s="49" t="s">
        <v>419</v>
      </c>
      <c r="K9" s="7" t="s">
        <v>76</v>
      </c>
    </row>
    <row r="10" spans="1:41" ht="21.75" hidden="1" customHeight="1">
      <c r="A10" s="493"/>
      <c r="B10" s="185"/>
      <c r="C10" s="217" t="s">
        <v>420</v>
      </c>
      <c r="D10" s="217" t="s">
        <v>421</v>
      </c>
      <c r="E10" s="8"/>
      <c r="F10" s="128">
        <v>654.15</v>
      </c>
      <c r="G10" s="8"/>
      <c r="I10" s="49" t="s">
        <v>422</v>
      </c>
      <c r="K10" s="7" t="s">
        <v>76</v>
      </c>
    </row>
    <row r="11" spans="1:41" ht="21.75" customHeight="1">
      <c r="A11" s="493"/>
      <c r="B11" s="185"/>
      <c r="C11" s="7" t="s">
        <v>124</v>
      </c>
      <c r="D11" s="7" t="s">
        <v>1031</v>
      </c>
      <c r="E11" s="8"/>
      <c r="F11" s="128">
        <v>654.15</v>
      </c>
      <c r="G11" s="8"/>
      <c r="I11" s="49" t="s">
        <v>423</v>
      </c>
      <c r="K11" s="7" t="s">
        <v>76</v>
      </c>
      <c r="L11" s="62"/>
    </row>
    <row r="12" spans="1:41" ht="21.75" hidden="1" customHeight="1">
      <c r="A12" s="493"/>
      <c r="B12" s="185"/>
      <c r="C12" s="217" t="s">
        <v>298</v>
      </c>
      <c r="D12" s="217" t="s">
        <v>424</v>
      </c>
      <c r="E12" s="8"/>
      <c r="F12" s="128">
        <v>546</v>
      </c>
      <c r="G12" s="8"/>
      <c r="I12" s="49" t="s">
        <v>425</v>
      </c>
      <c r="K12" s="7" t="s">
        <v>76</v>
      </c>
      <c r="L12" s="10" t="s">
        <v>426</v>
      </c>
    </row>
    <row r="13" spans="1:41" ht="21.75" hidden="1" customHeight="1">
      <c r="A13" s="493"/>
      <c r="B13" s="185"/>
      <c r="C13" s="217" t="s">
        <v>137</v>
      </c>
      <c r="D13" s="217" t="s">
        <v>427</v>
      </c>
      <c r="E13" s="8"/>
      <c r="F13" s="128">
        <v>546</v>
      </c>
      <c r="G13" s="8"/>
      <c r="I13" s="49" t="s">
        <v>428</v>
      </c>
      <c r="K13" s="7" t="s">
        <v>76</v>
      </c>
      <c r="L13" s="10" t="s">
        <v>429</v>
      </c>
    </row>
    <row r="14" spans="1:41" ht="21.75" hidden="1" customHeight="1">
      <c r="A14" s="493"/>
      <c r="B14" s="185"/>
      <c r="C14" s="217" t="s">
        <v>134</v>
      </c>
      <c r="D14" s="217" t="s">
        <v>430</v>
      </c>
      <c r="E14" s="8"/>
      <c r="F14" s="128">
        <v>546</v>
      </c>
      <c r="G14" s="8"/>
      <c r="I14" s="49" t="s">
        <v>431</v>
      </c>
      <c r="K14" s="7" t="s">
        <v>76</v>
      </c>
      <c r="L14" s="10" t="s">
        <v>432</v>
      </c>
    </row>
    <row r="15" spans="1:41" ht="21.75" hidden="1" customHeight="1">
      <c r="A15" s="493"/>
      <c r="B15" s="185"/>
      <c r="C15" s="217" t="s">
        <v>131</v>
      </c>
      <c r="D15" s="217" t="s">
        <v>433</v>
      </c>
      <c r="E15" s="8"/>
      <c r="F15" s="128">
        <v>546</v>
      </c>
      <c r="G15" s="8"/>
      <c r="I15" s="49" t="s">
        <v>434</v>
      </c>
      <c r="K15" s="7" t="s">
        <v>76</v>
      </c>
      <c r="L15" s="10" t="s">
        <v>435</v>
      </c>
    </row>
    <row r="16" spans="1:41" ht="21.75" hidden="1" customHeight="1">
      <c r="A16" s="493"/>
      <c r="B16" s="185"/>
      <c r="C16" s="217" t="s">
        <v>128</v>
      </c>
      <c r="D16" s="217" t="s">
        <v>436</v>
      </c>
      <c r="E16" s="8"/>
      <c r="F16" s="128">
        <v>546</v>
      </c>
      <c r="G16" s="8"/>
      <c r="I16" s="49" t="s">
        <v>437</v>
      </c>
      <c r="K16" s="7" t="s">
        <v>76</v>
      </c>
      <c r="L16" s="10" t="s">
        <v>438</v>
      </c>
    </row>
    <row r="17" spans="1:12" ht="21.75" hidden="1" customHeight="1">
      <c r="A17" s="493"/>
      <c r="B17" s="185"/>
      <c r="C17" s="217" t="s">
        <v>439</v>
      </c>
      <c r="D17" s="217" t="s">
        <v>440</v>
      </c>
      <c r="E17" s="8"/>
      <c r="F17" s="128">
        <v>546</v>
      </c>
      <c r="G17" s="8"/>
      <c r="I17" s="49" t="s">
        <v>441</v>
      </c>
      <c r="K17" s="7"/>
      <c r="L17" s="10" t="s">
        <v>442</v>
      </c>
    </row>
    <row r="18" spans="1:12" ht="21.75" hidden="1" customHeight="1">
      <c r="A18" s="493"/>
      <c r="B18" s="185"/>
      <c r="K18" s="7" t="s">
        <v>76</v>
      </c>
    </row>
    <row r="19" spans="1:12" ht="34.5" customHeight="1">
      <c r="A19" s="493" t="s">
        <v>140</v>
      </c>
      <c r="B19" s="183" t="s">
        <v>141</v>
      </c>
      <c r="C19" s="257"/>
      <c r="D19" s="257" t="s">
        <v>142</v>
      </c>
      <c r="E19" s="253" t="e">
        <f>_xlfn.XLOOKUP($B$19,$C$20:$C$25,#REF!,0)</f>
        <v>#REF!</v>
      </c>
      <c r="F19" s="253"/>
      <c r="G19" s="253">
        <f>_xlfn.XLOOKUP($B$19,$C$20:$C$25,F20:F25,0)</f>
        <v>0</v>
      </c>
      <c r="H19" s="254" t="str">
        <f>_xlfn.XLOOKUP($B$19,$C$20:$C$25,I20:I25,"Select One")</f>
        <v>Select One</v>
      </c>
      <c r="I19" s="255"/>
      <c r="J19" s="256"/>
      <c r="K19" s="257"/>
    </row>
    <row r="20" spans="1:12" ht="36" customHeight="1">
      <c r="A20" s="493"/>
      <c r="B20" s="7"/>
      <c r="C20" s="7" t="s">
        <v>143</v>
      </c>
      <c r="D20" s="9" t="s">
        <v>1051</v>
      </c>
      <c r="E20" s="8"/>
      <c r="F20" s="128"/>
      <c r="G20" s="8"/>
      <c r="I20" s="49" t="str">
        <f>IF(OR(B26="BTP", B26="BTR"), "Includes a universal AC (90-264VAC) power supply with detachable cord. ", IF(B87="S1", "Includes a universal AC (90-264VAC) power supply, strain relief and attached cord. ","Includes a universal AC (90-264VAC) power supply, a cord grip strain relief and attached cord. "))</f>
        <v xml:space="preserve">Includes a universal AC (90-264VAC) power supply with detachable cord. </v>
      </c>
      <c r="K20" s="7" t="s">
        <v>76</v>
      </c>
    </row>
    <row r="21" spans="1:12" ht="27.75" customHeight="1">
      <c r="A21" s="493"/>
      <c r="B21" s="7"/>
      <c r="C21" s="7" t="s">
        <v>128</v>
      </c>
      <c r="D21" s="9" t="s">
        <v>1052</v>
      </c>
      <c r="E21" s="8"/>
      <c r="F21" s="128"/>
      <c r="G21" s="8"/>
      <c r="I21" s="49" t="str">
        <f>IF(B87="S1", "Includes an internal terminal block for power connection. Powered by 24VDC to be supplied by customer - Optional UL/ETL approved external power supply available separately. ", "Includes a cordgrip strain relief and internal terminal block for power connection. Powered by 24VDC to be supplied by customer - Optional UL/ETL approved external power supply available separately. ")</f>
        <v xml:space="preserve">Includes a cordgrip strain relief and internal terminal block for power connection. Powered by 24VDC to be supplied by customer - Optional UL/ETL approved external power supply available separately. </v>
      </c>
      <c r="K21" s="7" t="s">
        <v>76</v>
      </c>
    </row>
    <row r="22" spans="1:12" ht="27.75" hidden="1" customHeight="1">
      <c r="A22" s="493"/>
      <c r="B22" s="7"/>
      <c r="C22" s="7"/>
      <c r="D22" s="9"/>
      <c r="E22" s="8"/>
      <c r="F22" s="128"/>
      <c r="G22" s="8"/>
      <c r="K22" s="7"/>
    </row>
    <row r="23" spans="1:12" ht="27.75" hidden="1" customHeight="1">
      <c r="A23" s="493"/>
      <c r="B23" s="7"/>
      <c r="C23" s="7"/>
      <c r="D23" s="9"/>
      <c r="E23" s="8"/>
      <c r="F23" s="128"/>
      <c r="G23" s="8"/>
      <c r="K23" s="7"/>
    </row>
    <row r="24" spans="1:12" ht="20" hidden="1" customHeight="1">
      <c r="A24" s="493"/>
      <c r="B24" s="7"/>
      <c r="C24" s="7"/>
      <c r="D24" s="7"/>
      <c r="E24" s="8"/>
      <c r="F24" s="128"/>
      <c r="G24" s="8"/>
      <c r="K24" s="7"/>
    </row>
    <row r="25" spans="1:12" ht="20" hidden="1" customHeight="1">
      <c r="A25" s="493"/>
      <c r="B25" s="7"/>
      <c r="C25" s="7"/>
      <c r="D25" s="7"/>
      <c r="E25" s="8"/>
      <c r="F25" s="128"/>
      <c r="G25" s="8"/>
      <c r="K25" s="7"/>
    </row>
    <row r="26" spans="1:12" ht="36" customHeight="1">
      <c r="A26" s="493" t="s">
        <v>145</v>
      </c>
      <c r="B26" s="183" t="s">
        <v>147</v>
      </c>
      <c r="C26" s="257"/>
      <c r="D26" s="257" t="s">
        <v>146</v>
      </c>
      <c r="E26" s="253" t="e">
        <f>_xlfn.XLOOKUP($B$26,$C$27:$C$34,#REF!,0)</f>
        <v>#REF!</v>
      </c>
      <c r="F26" s="253"/>
      <c r="G26" s="253">
        <f>_xlfn.XLOOKUP($B$26,$C$27:$C$34,F27:F34,0)</f>
        <v>0</v>
      </c>
      <c r="H26" s="254" t="str">
        <f>_xlfn.XLOOKUP($B$26,$C$27:$C$34,I27:I34,"Select One")</f>
        <v>Features a general purpose polycarbonate benchtop portable enclosure with carry handle with sampling and electrical connections mounted on the rear of the enclosure.</v>
      </c>
      <c r="I26" s="255"/>
      <c r="J26" s="256"/>
      <c r="K26" s="257"/>
    </row>
    <row r="27" spans="1:12" ht="33" customHeight="1">
      <c r="A27" s="493"/>
      <c r="B27" s="7"/>
      <c r="C27" s="7" t="s">
        <v>147</v>
      </c>
      <c r="D27" s="9" t="s">
        <v>1043</v>
      </c>
      <c r="E27" s="8"/>
      <c r="F27" s="128">
        <f>_xlfn.XLOOKUP($C27,'Configurator Options'!$B$2:$B$15,'Configurator Options'!$E$2:$E$15,0)</f>
        <v>0</v>
      </c>
      <c r="G27" s="8"/>
      <c r="I27" s="106" t="s">
        <v>443</v>
      </c>
      <c r="J27" s="83"/>
      <c r="K27" s="7" t="s">
        <v>76</v>
      </c>
    </row>
    <row r="28" spans="1:12" ht="29.25" hidden="1" customHeight="1">
      <c r="A28" s="493"/>
      <c r="B28" s="7"/>
      <c r="C28" s="7" t="s">
        <v>150</v>
      </c>
      <c r="D28" s="9" t="s">
        <v>1044</v>
      </c>
      <c r="E28" s="8"/>
      <c r="F28" s="128">
        <f>_xlfn.XLOOKUP($C28,'Configurator Options'!$B$2:$B$15,'Configurator Options'!$E$2:$E$15,0)</f>
        <v>0</v>
      </c>
      <c r="G28" s="8"/>
      <c r="I28" s="106" t="s">
        <v>444</v>
      </c>
      <c r="J28" s="83"/>
      <c r="K28" s="7" t="s">
        <v>76</v>
      </c>
    </row>
    <row r="29" spans="1:12" ht="40.5" hidden="1" customHeight="1">
      <c r="A29" s="493"/>
      <c r="B29" s="7"/>
      <c r="C29" s="217" t="s">
        <v>152</v>
      </c>
      <c r="D29" s="220" t="s">
        <v>153</v>
      </c>
      <c r="E29" s="8"/>
      <c r="F29" s="128">
        <f>_xlfn.XLOOKUP($C29,'Configurator Options'!$B$2:$B$15,'Configurator Options'!$E$2:$E$15,0)</f>
        <v>546.36</v>
      </c>
      <c r="G29" s="8"/>
      <c r="I29" s="106" t="s">
        <v>445</v>
      </c>
      <c r="J29" s="83"/>
      <c r="K29" s="7" t="s">
        <v>76</v>
      </c>
    </row>
    <row r="30" spans="1:12" ht="21" hidden="1" customHeight="1">
      <c r="A30" s="493"/>
      <c r="B30" s="7"/>
      <c r="C30" s="217" t="s">
        <v>446</v>
      </c>
      <c r="D30" s="217" t="s">
        <v>447</v>
      </c>
      <c r="E30" s="8"/>
      <c r="F30" s="128">
        <f>_xlfn.XLOOKUP($C30,'Configurator Options'!$B$2:$B$15,'Configurator Options'!$E$2:$E$15,0)</f>
        <v>5267.77</v>
      </c>
      <c r="G30" s="8"/>
      <c r="I30" s="49" t="s">
        <v>448</v>
      </c>
      <c r="J30" s="82" t="str">
        <f>IF($B$26="EXX",100,"")</f>
        <v/>
      </c>
      <c r="K30" s="7" t="s">
        <v>158</v>
      </c>
    </row>
    <row r="31" spans="1:12" ht="60" hidden="1" customHeight="1">
      <c r="A31" s="493"/>
      <c r="B31" s="7"/>
      <c r="C31" s="217" t="s">
        <v>155</v>
      </c>
      <c r="D31" s="220" t="s">
        <v>156</v>
      </c>
      <c r="E31" s="8"/>
      <c r="F31" s="128">
        <f>_xlfn.XLOOKUP($C31,'Configurator Options'!$B$2:$B$15,'Configurator Options'!$E$2:$E$15,0)</f>
        <v>699.79</v>
      </c>
      <c r="G31" s="8"/>
      <c r="I31" s="106" t="s">
        <v>157</v>
      </c>
      <c r="J31" s="83" t="str">
        <f>IF($B$26="BTR",100,"")</f>
        <v/>
      </c>
      <c r="K31" s="7" t="s">
        <v>158</v>
      </c>
    </row>
    <row r="32" spans="1:12" ht="54.75" hidden="1" customHeight="1">
      <c r="A32" s="493"/>
      <c r="B32" s="7"/>
      <c r="C32" s="217" t="s">
        <v>159</v>
      </c>
      <c r="D32" s="220" t="s">
        <v>449</v>
      </c>
      <c r="E32" s="8"/>
      <c r="F32" s="128">
        <f>_xlfn.XLOOKUP($C32,'Configurator Options'!$B$2:$B$15,'Configurator Options'!$E$2:$E$15,0)</f>
        <v>1246.1500000000001</v>
      </c>
      <c r="G32" s="8"/>
      <c r="I32" s="106" t="s">
        <v>161</v>
      </c>
      <c r="J32" s="83" t="str">
        <f>IF($B$26="PNR",100,"")</f>
        <v/>
      </c>
      <c r="K32" s="7" t="s">
        <v>158</v>
      </c>
    </row>
    <row r="33" spans="1:11" ht="22.5" hidden="1" customHeight="1">
      <c r="A33" s="493"/>
      <c r="B33" s="7"/>
      <c r="C33" s="217" t="s">
        <v>164</v>
      </c>
      <c r="D33" s="220" t="s">
        <v>165</v>
      </c>
      <c r="E33" s="8"/>
      <c r="F33" s="128">
        <f>_xlfn.XLOOKUP($C33,'Configurator Options'!$B$2:$B$15,'Configurator Options'!$E$2:$E$15,0)</f>
        <v>3314.2</v>
      </c>
      <c r="G33" s="8"/>
      <c r="I33" s="106" t="s">
        <v>166</v>
      </c>
      <c r="J33" s="83"/>
      <c r="K33" s="7"/>
    </row>
    <row r="34" spans="1:11" ht="17.25" hidden="1" customHeight="1">
      <c r="A34" s="493"/>
      <c r="B34" s="7"/>
      <c r="C34" s="7"/>
      <c r="D34" s="7"/>
      <c r="E34" s="8"/>
      <c r="F34" s="128">
        <f>_xlfn.XLOOKUP($C34,'Configurator Options'!$B$2:$B$15,'Configurator Options'!$E$2:$E$15,0)</f>
        <v>0</v>
      </c>
      <c r="G34" s="8"/>
      <c r="K34" s="7"/>
    </row>
    <row r="35" spans="1:11" ht="29" customHeight="1">
      <c r="A35" s="495" t="s">
        <v>167</v>
      </c>
      <c r="B35" s="182" t="s">
        <v>168</v>
      </c>
      <c r="C35" s="257"/>
      <c r="D35" s="248" t="s">
        <v>169</v>
      </c>
      <c r="E35" s="253" t="e">
        <f>_xlfn.XLOOKUP($B$35,$C$36:$C$41,#REF!,0)</f>
        <v>#REF!</v>
      </c>
      <c r="F35" s="253"/>
      <c r="G35" s="253">
        <f>_xlfn.XLOOKUP($B$35,$C$36:$C$41,F36:F41,0)</f>
        <v>0</v>
      </c>
      <c r="H35" s="254" t="str">
        <f>_xlfn.XLOOKUP($B$35,$C$36:$C$41,I36:I41,"Select One")</f>
        <v>Includes 1/4 inch stainless steel compression gas connection on the inlet</v>
      </c>
      <c r="I35" s="255"/>
      <c r="J35" s="256"/>
      <c r="K35" s="257"/>
    </row>
    <row r="36" spans="1:11" ht="35.25" customHeight="1">
      <c r="A36" s="495"/>
      <c r="B36" s="185"/>
      <c r="C36" s="7" t="s">
        <v>168</v>
      </c>
      <c r="D36" s="9" t="s">
        <v>1065</v>
      </c>
      <c r="E36" s="8"/>
      <c r="F36" s="128"/>
      <c r="G36" s="8"/>
      <c r="I36" s="49" t="s">
        <v>170</v>
      </c>
      <c r="K36" s="7" t="s">
        <v>76</v>
      </c>
    </row>
    <row r="37" spans="1:11" ht="20" hidden="1" customHeight="1">
      <c r="A37" s="495"/>
      <c r="B37" s="185"/>
      <c r="C37" s="217">
        <v>1</v>
      </c>
      <c r="D37" s="217" t="s">
        <v>255</v>
      </c>
      <c r="E37" s="8"/>
      <c r="F37" s="128"/>
      <c r="G37" s="8"/>
      <c r="I37" s="49" t="s">
        <v>256</v>
      </c>
      <c r="K37" s="7" t="s">
        <v>76</v>
      </c>
    </row>
    <row r="38" spans="1:11" ht="20" hidden="1" customHeight="1">
      <c r="A38" s="495"/>
      <c r="B38" s="185"/>
      <c r="C38" s="217">
        <v>2</v>
      </c>
      <c r="D38" s="217" t="s">
        <v>257</v>
      </c>
      <c r="E38" s="8"/>
      <c r="F38" s="128"/>
      <c r="G38" s="8"/>
      <c r="I38" s="49" t="s">
        <v>258</v>
      </c>
      <c r="K38" s="7" t="s">
        <v>76</v>
      </c>
    </row>
    <row r="39" spans="1:11" ht="20" hidden="1" customHeight="1">
      <c r="A39" s="495"/>
      <c r="B39" s="185"/>
      <c r="C39" s="7"/>
      <c r="D39" s="7"/>
      <c r="E39" s="8"/>
      <c r="F39" s="128"/>
      <c r="G39" s="8"/>
      <c r="K39" s="7"/>
    </row>
    <row r="40" spans="1:11" ht="20" hidden="1" customHeight="1">
      <c r="A40" s="495"/>
      <c r="B40" s="185"/>
      <c r="C40" s="7"/>
      <c r="D40" s="7"/>
      <c r="E40" s="8"/>
      <c r="F40" s="128"/>
      <c r="G40" s="8"/>
      <c r="K40" s="7"/>
    </row>
    <row r="41" spans="1:11" ht="20" hidden="1" customHeight="1">
      <c r="A41" s="495"/>
      <c r="B41" s="185"/>
      <c r="C41" s="7"/>
      <c r="D41" s="7"/>
      <c r="E41" s="8"/>
      <c r="F41" s="128"/>
      <c r="G41" s="8"/>
      <c r="K41" s="7"/>
    </row>
    <row r="42" spans="1:11" ht="36" customHeight="1">
      <c r="A42" s="493" t="s">
        <v>177</v>
      </c>
      <c r="B42" s="183" t="s">
        <v>141</v>
      </c>
      <c r="C42" s="257"/>
      <c r="D42" s="248" t="s">
        <v>1030</v>
      </c>
      <c r="E42" s="253" t="e">
        <f>_xlfn.XLOOKUP($B$42,$C$43:$C$48,#REF!,0)</f>
        <v>#REF!</v>
      </c>
      <c r="F42" s="253"/>
      <c r="G42" s="253">
        <f>_xlfn.XLOOKUP($B$42,$C$43:$C$48,F43:F48,0)</f>
        <v>0</v>
      </c>
      <c r="H42" s="254" t="str">
        <f>_xlfn.XLOOKUP($B$42,$C$43:$C$48,I43:I48,"Select One")</f>
        <v>Select One</v>
      </c>
      <c r="I42" s="255"/>
      <c r="J42" s="256"/>
      <c r="K42" s="257"/>
    </row>
    <row r="43" spans="1:11" ht="27" customHeight="1">
      <c r="A43" s="493"/>
      <c r="B43" s="7"/>
      <c r="C43" s="7" t="s">
        <v>168</v>
      </c>
      <c r="D43" s="7" t="s">
        <v>179</v>
      </c>
      <c r="E43" s="8"/>
      <c r="F43" s="128">
        <f>_xlfn.XLOOKUP($C43,'Configurator Options'!$B$16:$B$25,'Configurator Options'!$E$16:$E$25,0)</f>
        <v>0</v>
      </c>
      <c r="G43" s="8"/>
      <c r="I43" s="108" t="s">
        <v>180</v>
      </c>
      <c r="J43" s="111"/>
      <c r="K43" s="7" t="s">
        <v>76</v>
      </c>
    </row>
    <row r="44" spans="1:11" ht="27" customHeight="1">
      <c r="A44" s="493"/>
      <c r="B44" s="7"/>
      <c r="C44" s="7" t="s">
        <v>124</v>
      </c>
      <c r="D44" s="9" t="s">
        <v>1045</v>
      </c>
      <c r="E44" s="8"/>
      <c r="F44" s="128">
        <f>_xlfn.XLOOKUP($C44,'Configurator Options'!$B$16:$B$25,'Configurator Options'!$E$16:$E$25,0)</f>
        <v>571.30999999999995</v>
      </c>
      <c r="G44" s="8"/>
      <c r="I44" s="49" t="s">
        <v>182</v>
      </c>
      <c r="K44" s="7" t="s">
        <v>76</v>
      </c>
    </row>
    <row r="45" spans="1:11" ht="27" customHeight="1">
      <c r="A45" s="493"/>
      <c r="B45" s="7"/>
      <c r="C45" s="7" t="s">
        <v>134</v>
      </c>
      <c r="D45" s="9" t="s">
        <v>1046</v>
      </c>
      <c r="E45" s="8"/>
      <c r="F45" s="128">
        <f>_xlfn.XLOOKUP($C45,'Configurator Options'!$B$16:$B$25,'Configurator Options'!$E$16:$E$25,0)</f>
        <v>495.22</v>
      </c>
      <c r="G45" s="8"/>
      <c r="I45" s="49" t="s">
        <v>184</v>
      </c>
      <c r="K45" s="7" t="s">
        <v>76</v>
      </c>
    </row>
    <row r="46" spans="1:11" ht="27" hidden="1" customHeight="1">
      <c r="A46" s="493"/>
      <c r="B46" s="7"/>
      <c r="C46" s="217" t="s">
        <v>131</v>
      </c>
      <c r="D46" s="220" t="s">
        <v>185</v>
      </c>
      <c r="E46" s="8"/>
      <c r="F46" s="128">
        <f>_xlfn.XLOOKUP($C46,'Configurator Options'!$B$16:$B$25,'Configurator Options'!$E$16:$E$25,0)</f>
        <v>950.52</v>
      </c>
      <c r="G46" s="8"/>
      <c r="I46" s="49" t="s">
        <v>186</v>
      </c>
      <c r="J46" s="82" t="str">
        <f>IF($B$42="B",K46,"")</f>
        <v/>
      </c>
      <c r="K46" s="7">
        <v>6</v>
      </c>
    </row>
    <row r="47" spans="1:11" ht="27" hidden="1" customHeight="1">
      <c r="A47" s="493"/>
      <c r="B47" s="7"/>
      <c r="F47" s="128">
        <f>_xlfn.XLOOKUP($C47,'Configurator Options'!$B$16:$B$25,'Configurator Options'!$E$16:$E$25,0)</f>
        <v>0</v>
      </c>
    </row>
    <row r="48" spans="1:11" ht="27" hidden="1" customHeight="1">
      <c r="A48" s="493"/>
      <c r="B48" s="7"/>
      <c r="F48" s="128">
        <f>_xlfn.XLOOKUP($C48,'Configurator Options'!$B$16:$B$25,'Configurator Options'!$E$16:$E$25,0)</f>
        <v>0</v>
      </c>
    </row>
    <row r="49" spans="1:18" ht="42" customHeight="1">
      <c r="A49" s="493" t="s">
        <v>1029</v>
      </c>
      <c r="B49" s="183" t="s">
        <v>141</v>
      </c>
      <c r="C49" s="257"/>
      <c r="D49" s="248" t="s">
        <v>1047</v>
      </c>
      <c r="E49" s="253" t="e">
        <f>_xlfn.XLOOKUP($B$49,$C$50:$C$60,#REF!,0)</f>
        <v>#REF!</v>
      </c>
      <c r="F49" s="253"/>
      <c r="G49" s="253">
        <f>_xlfn.XLOOKUP($B$49,$C$50:$C$60,F50:F60,0)</f>
        <v>0</v>
      </c>
      <c r="H49" s="254" t="str">
        <f>_xlfn.XLOOKUP($B$49,$C$50:$C$60,I50:I60,"Select One")</f>
        <v>Select One</v>
      </c>
      <c r="I49" s="255"/>
      <c r="J49" s="256"/>
      <c r="K49" s="257"/>
      <c r="L49" s="200"/>
    </row>
    <row r="50" spans="1:18" ht="27.75" hidden="1" customHeight="1">
      <c r="A50" s="493"/>
      <c r="B50" s="7"/>
      <c r="C50" s="217" t="s">
        <v>168</v>
      </c>
      <c r="D50" s="217" t="s">
        <v>179</v>
      </c>
      <c r="E50" s="8"/>
      <c r="F50" s="128">
        <f>_xlfn.XLOOKUP($C50,'Configurator Options'!$B$26:$B$35,'Configurator Options'!$E$26:$E$35,0)</f>
        <v>0</v>
      </c>
      <c r="G50" s="8"/>
      <c r="I50" s="108" t="s">
        <v>180</v>
      </c>
      <c r="J50" s="111"/>
      <c r="K50" s="7" t="s">
        <v>76</v>
      </c>
    </row>
    <row r="51" spans="1:18" ht="27.75" hidden="1" customHeight="1">
      <c r="A51" s="493"/>
      <c r="B51" s="7"/>
      <c r="C51" s="217" t="s">
        <v>189</v>
      </c>
      <c r="D51" s="220" t="s">
        <v>190</v>
      </c>
      <c r="E51" s="8"/>
      <c r="F51" s="128">
        <f>_xlfn.XLOOKUP($C51,'Configurator Options'!$B$26:$B$35,'Configurator Options'!$E$26:$E$35,0)</f>
        <v>0</v>
      </c>
      <c r="G51" s="8"/>
      <c r="I51" s="49" t="s">
        <v>191</v>
      </c>
      <c r="K51" s="7" t="s">
        <v>76</v>
      </c>
    </row>
    <row r="52" spans="1:18" ht="27.75" hidden="1" customHeight="1">
      <c r="A52" s="493"/>
      <c r="B52" s="7"/>
      <c r="C52" s="217" t="s">
        <v>192</v>
      </c>
      <c r="D52" s="220" t="s">
        <v>193</v>
      </c>
      <c r="E52" s="8"/>
      <c r="F52" s="128">
        <f>_xlfn.XLOOKUP($C52,'Configurator Options'!$B$26:$B$35,'Configurator Options'!$E$26:$E$35,0)</f>
        <v>0</v>
      </c>
      <c r="G52" s="8"/>
      <c r="I52" s="49" t="s">
        <v>194</v>
      </c>
      <c r="K52" s="7" t="s">
        <v>76</v>
      </c>
    </row>
    <row r="53" spans="1:18" ht="27.75" hidden="1" customHeight="1">
      <c r="A53" s="493"/>
      <c r="B53" s="7"/>
      <c r="C53" s="217" t="s">
        <v>124</v>
      </c>
      <c r="D53" s="220" t="s">
        <v>195</v>
      </c>
      <c r="E53" s="8"/>
      <c r="F53" s="128">
        <f>_xlfn.XLOOKUP($C53,'Configurator Options'!$B$26:$B$35,'Configurator Options'!$E$26:$E$35,0)</f>
        <v>0</v>
      </c>
      <c r="G53" s="8"/>
      <c r="I53" s="49" t="s">
        <v>196</v>
      </c>
      <c r="J53" s="214" t="str">
        <f>IF($B$49="H",K53,"")</f>
        <v/>
      </c>
      <c r="K53" s="7">
        <v>6</v>
      </c>
    </row>
    <row r="54" spans="1:18" ht="27.75" hidden="1" customHeight="1">
      <c r="A54" s="493"/>
      <c r="B54" s="7"/>
      <c r="C54" s="217" t="s">
        <v>197</v>
      </c>
      <c r="D54" s="217" t="s">
        <v>198</v>
      </c>
      <c r="E54" s="8"/>
      <c r="F54" s="128">
        <f>_xlfn.XLOOKUP($C54,'Configurator Options'!$B$26:$B$35,'Configurator Options'!$E$26:$E$35,0)</f>
        <v>0</v>
      </c>
      <c r="G54" s="8"/>
      <c r="I54" s="49" t="s">
        <v>199</v>
      </c>
      <c r="K54" s="7" t="s">
        <v>76</v>
      </c>
    </row>
    <row r="55" spans="1:18" ht="78" customHeight="1">
      <c r="A55" s="493"/>
      <c r="B55" s="7"/>
      <c r="C55" s="163" t="s">
        <v>993</v>
      </c>
      <c r="D55" s="9" t="s">
        <v>1355</v>
      </c>
      <c r="E55" s="8"/>
      <c r="F55" s="128"/>
      <c r="G55" s="8"/>
      <c r="I55" s="49" t="s">
        <v>1026</v>
      </c>
      <c r="K55" s="7" t="s">
        <v>76</v>
      </c>
      <c r="M55" s="147"/>
    </row>
    <row r="56" spans="1:18" ht="27.75" hidden="1" customHeight="1">
      <c r="A56" s="493"/>
      <c r="B56" s="7"/>
      <c r="C56" s="216" t="s">
        <v>994</v>
      </c>
      <c r="D56" s="220" t="s">
        <v>1048</v>
      </c>
      <c r="E56" s="8"/>
      <c r="F56" s="128"/>
      <c r="G56" s="8"/>
      <c r="I56" s="49" t="s">
        <v>203</v>
      </c>
      <c r="K56" s="7" t="s">
        <v>76</v>
      </c>
      <c r="M56" s="347" t="s">
        <v>1094</v>
      </c>
      <c r="N56" s="349"/>
      <c r="O56" s="349"/>
      <c r="P56" s="345"/>
      <c r="Q56" s="500" t="s">
        <v>1097</v>
      </c>
      <c r="R56" s="500"/>
    </row>
    <row r="57" spans="1:18" ht="27.75" hidden="1" customHeight="1">
      <c r="A57" s="493"/>
      <c r="B57" s="7"/>
      <c r="C57" s="216" t="s">
        <v>995</v>
      </c>
      <c r="D57" s="220" t="s">
        <v>1049</v>
      </c>
      <c r="E57" s="8"/>
      <c r="F57" s="128"/>
      <c r="G57" s="8"/>
      <c r="I57" s="49" t="s">
        <v>206</v>
      </c>
      <c r="K57" s="7" t="s">
        <v>76</v>
      </c>
      <c r="M57" s="347" t="s">
        <v>1094</v>
      </c>
      <c r="N57" s="349"/>
      <c r="O57" s="349"/>
      <c r="P57" s="345"/>
      <c r="Q57" s="500"/>
      <c r="R57" s="500"/>
    </row>
    <row r="58" spans="1:18" ht="52" customHeight="1">
      <c r="A58" s="493"/>
      <c r="B58" s="7"/>
      <c r="C58" s="163" t="s">
        <v>996</v>
      </c>
      <c r="D58" s="9" t="s">
        <v>1356</v>
      </c>
      <c r="E58" s="8"/>
      <c r="F58" s="128"/>
      <c r="G58" s="8"/>
      <c r="I58" s="49" t="s">
        <v>1028</v>
      </c>
      <c r="K58" s="7" t="s">
        <v>76</v>
      </c>
      <c r="M58" s="147"/>
    </row>
    <row r="59" spans="1:18" ht="49" customHeight="1">
      <c r="A59" s="493"/>
      <c r="B59" s="7"/>
      <c r="C59" s="163" t="s">
        <v>997</v>
      </c>
      <c r="D59" s="186" t="s">
        <v>1354</v>
      </c>
      <c r="E59" s="8"/>
      <c r="F59" s="128"/>
      <c r="G59" s="8"/>
      <c r="I59" s="49" t="s">
        <v>1027</v>
      </c>
      <c r="K59" s="7" t="s">
        <v>76</v>
      </c>
      <c r="M59" s="147"/>
    </row>
    <row r="60" spans="1:18" ht="27.75" customHeight="1">
      <c r="A60" s="493"/>
      <c r="B60" s="7"/>
      <c r="C60" s="163"/>
      <c r="D60" s="301" t="s">
        <v>1002</v>
      </c>
      <c r="E60"/>
      <c r="F60" s="128">
        <f>_xlfn.XLOOKUP($C60,'Configurator Options'!$B$26:$B$35,'Configurator Options'!$E$26:$E$35,0)</f>
        <v>0</v>
      </c>
      <c r="G60"/>
      <c r="H60"/>
      <c r="I60"/>
      <c r="J60"/>
      <c r="K60" s="7" t="s">
        <v>76</v>
      </c>
    </row>
    <row r="61" spans="1:18" ht="39" hidden="1" customHeight="1">
      <c r="A61" s="493" t="s">
        <v>200</v>
      </c>
      <c r="B61" s="183" t="s">
        <v>168</v>
      </c>
      <c r="C61" s="257"/>
      <c r="D61" s="248" t="s">
        <v>984</v>
      </c>
      <c r="E61" s="253" t="e">
        <f>_xlfn.XLOOKUP($B$61,$C$62:$C$67,#REF!,0)</f>
        <v>#REF!</v>
      </c>
      <c r="F61" s="253"/>
      <c r="G61" s="253" t="str">
        <f>_xlfn.XLOOKUP($B$61,$C$62:$C$67,F62:F67,0)</f>
        <v>$</v>
      </c>
      <c r="H61" s="254" t="str">
        <f>_xlfn.XLOOKUP($B$61,$C$62:$C$67,I62:I67,"Select One")</f>
        <v xml:space="preserve">, 1/4 inch compression fitting on sample outlet. </v>
      </c>
      <c r="I61" s="255"/>
      <c r="J61" s="256"/>
      <c r="K61" s="257"/>
    </row>
    <row r="62" spans="1:18" ht="26.25" hidden="1" customHeight="1">
      <c r="A62" s="493"/>
      <c r="B62" s="7"/>
      <c r="C62" s="217" t="s">
        <v>168</v>
      </c>
      <c r="D62" s="217" t="s">
        <v>179</v>
      </c>
      <c r="E62" s="8"/>
      <c r="F62" s="128" t="str">
        <f>_xlfn.XLOOKUP($C62,'Configurator Options'!$B$38:$B$47,'Configurator Options'!$E$38:$E$47,0)</f>
        <v>$</v>
      </c>
      <c r="G62" s="8"/>
      <c r="I62" s="49" t="str">
        <f>IF($B$68="X",", 1/4 inch compression fitting on sample outlet. ","")</f>
        <v xml:space="preserve">, 1/4 inch compression fitting on sample outlet. </v>
      </c>
      <c r="K62" s="7" t="s">
        <v>76</v>
      </c>
    </row>
    <row r="63" spans="1:18" ht="26.25" hidden="1" customHeight="1">
      <c r="A63" s="493"/>
      <c r="B63" s="7"/>
      <c r="C63" s="217" t="s">
        <v>192</v>
      </c>
      <c r="D63" s="220" t="s">
        <v>202</v>
      </c>
      <c r="E63" s="8"/>
      <c r="F63" s="128">
        <f>_xlfn.XLOOKUP($C63,'Configurator Options'!$B$38:$B$47,'Configurator Options'!$E$38:$E$47,0)</f>
        <v>0</v>
      </c>
      <c r="G63" s="8"/>
      <c r="I63" s="49" t="s">
        <v>203</v>
      </c>
      <c r="K63" s="7" t="s">
        <v>76</v>
      </c>
    </row>
    <row r="64" spans="1:18" ht="26.25" hidden="1" customHeight="1">
      <c r="A64" s="493"/>
      <c r="B64" s="7"/>
      <c r="C64" s="217" t="s">
        <v>204</v>
      </c>
      <c r="D64" s="220" t="s">
        <v>205</v>
      </c>
      <c r="E64" s="8"/>
      <c r="F64" s="128">
        <f>_xlfn.XLOOKUP($C64,'Configurator Options'!$B$38:$B$47,'Configurator Options'!$E$38:$E$47,0)</f>
        <v>0</v>
      </c>
      <c r="G64" s="8"/>
      <c r="I64" s="49" t="s">
        <v>206</v>
      </c>
      <c r="K64" s="7" t="s">
        <v>76</v>
      </c>
    </row>
    <row r="65" spans="1:12" ht="26.25" hidden="1" customHeight="1">
      <c r="A65" s="493"/>
      <c r="B65" s="7"/>
      <c r="C65" s="7"/>
      <c r="D65" s="7"/>
      <c r="E65" s="8"/>
      <c r="F65" s="128">
        <f>_xlfn.XLOOKUP($C65,'Configurator Options'!$B$38:$B$47,'Configurator Options'!$E$38:$E$47,0)</f>
        <v>0</v>
      </c>
      <c r="G65" s="8"/>
      <c r="K65" s="7"/>
    </row>
    <row r="66" spans="1:12" ht="26.25" hidden="1" customHeight="1">
      <c r="A66" s="493"/>
      <c r="B66" s="7"/>
      <c r="E66"/>
      <c r="F66" s="128">
        <f>_xlfn.XLOOKUP($C66,'Configurator Options'!$B$38:$B$47,'Configurator Options'!$E$38:$E$47,0)</f>
        <v>0</v>
      </c>
      <c r="G66"/>
      <c r="H66"/>
      <c r="I66"/>
      <c r="J66"/>
    </row>
    <row r="67" spans="1:12" ht="26.25" hidden="1" customHeight="1">
      <c r="A67" s="493"/>
      <c r="B67" s="7"/>
      <c r="E67"/>
      <c r="F67" s="128">
        <f>_xlfn.XLOOKUP($C67,'Configurator Options'!$B$38:$B$47,'Configurator Options'!$E$38:$E$47,0)</f>
        <v>0</v>
      </c>
      <c r="G67"/>
      <c r="H67"/>
      <c r="I67"/>
      <c r="J67"/>
    </row>
    <row r="68" spans="1:12" ht="33.75" hidden="1" customHeight="1">
      <c r="A68" s="493" t="s">
        <v>207</v>
      </c>
      <c r="B68" s="183" t="s">
        <v>168</v>
      </c>
      <c r="C68" s="257"/>
      <c r="D68" s="248" t="s">
        <v>985</v>
      </c>
      <c r="E68" s="253" t="e">
        <f>_xlfn.XLOOKUP($B$68,$C$69:$C$74,#REF!,0)</f>
        <v>#REF!</v>
      </c>
      <c r="F68" s="253"/>
      <c r="G68" s="253">
        <f>_xlfn.XLOOKUP($B$68,$C$69:$C$74,F69:F74,0)</f>
        <v>0</v>
      </c>
      <c r="H68" s="254" t="str">
        <f>_xlfn.XLOOKUP($B$68,$C$69:$C$74,I69:I74,"Select One")</f>
        <v/>
      </c>
      <c r="I68" s="255"/>
      <c r="J68" s="256"/>
      <c r="K68" s="257"/>
      <c r="L68" s="200"/>
    </row>
    <row r="69" spans="1:12" ht="20" hidden="1" customHeight="1">
      <c r="A69" s="493"/>
      <c r="B69" s="7"/>
      <c r="C69" s="217" t="s">
        <v>168</v>
      </c>
      <c r="D69" s="217" t="s">
        <v>179</v>
      </c>
      <c r="E69" s="8"/>
      <c r="F69" s="128">
        <f>_xlfn.XLOOKUP($C69,'Configurator Options'!$B$48:$B$57,'Configurator Options'!$E$48:$E$57,0)</f>
        <v>0</v>
      </c>
      <c r="G69" s="8"/>
      <c r="I69" s="108" t="s">
        <v>180</v>
      </c>
      <c r="J69" s="111"/>
      <c r="K69" s="7" t="s">
        <v>76</v>
      </c>
    </row>
    <row r="70" spans="1:12" ht="20" hidden="1" customHeight="1">
      <c r="A70" s="493"/>
      <c r="B70" s="7"/>
      <c r="C70" s="217" t="s">
        <v>128</v>
      </c>
      <c r="D70" s="217" t="s">
        <v>209</v>
      </c>
      <c r="E70" s="8"/>
      <c r="F70" s="128">
        <f>_xlfn.XLOOKUP($C70,'Configurator Options'!$B$48:$B$57,'Configurator Options'!$E$48:$E$57,0)</f>
        <v>0</v>
      </c>
      <c r="G70" s="8"/>
      <c r="I70" s="49" t="s">
        <v>362</v>
      </c>
      <c r="K70" s="7" t="s">
        <v>76</v>
      </c>
    </row>
    <row r="71" spans="1:12" ht="21.75" hidden="1" customHeight="1">
      <c r="A71" s="493"/>
      <c r="B71" s="7"/>
      <c r="C71" s="217"/>
      <c r="D71" s="448" t="s">
        <v>210</v>
      </c>
      <c r="E71" s="8"/>
      <c r="F71" s="128">
        <f>_xlfn.XLOOKUP($C71,'Configurator Options'!$B$48:$B$57,'Configurator Options'!$E$48:$E$57,0)</f>
        <v>0</v>
      </c>
      <c r="G71" s="8"/>
      <c r="K71" s="7" t="s">
        <v>76</v>
      </c>
    </row>
    <row r="72" spans="1:12" ht="21.75" hidden="1" customHeight="1">
      <c r="A72" s="493"/>
      <c r="B72" s="7"/>
      <c r="C72" s="7"/>
      <c r="D72" s="173"/>
      <c r="E72" s="8"/>
      <c r="F72" s="128">
        <f>_xlfn.XLOOKUP($C72,'Configurator Options'!$B$48:$B$57,'Configurator Options'!$E$48:$E$57,0)</f>
        <v>0</v>
      </c>
      <c r="G72" s="8"/>
      <c r="K72" s="7"/>
    </row>
    <row r="73" spans="1:12" ht="20" hidden="1" customHeight="1">
      <c r="A73" s="493"/>
      <c r="B73" s="7"/>
      <c r="C73" s="7"/>
      <c r="D73" s="7"/>
      <c r="E73" s="8"/>
      <c r="F73" s="128">
        <f>_xlfn.XLOOKUP($C73,'Configurator Options'!$B$48:$B$57,'Configurator Options'!$E$48:$E$57,0)</f>
        <v>0</v>
      </c>
      <c r="G73" s="8"/>
      <c r="K73" s="7"/>
    </row>
    <row r="74" spans="1:12" ht="20" hidden="1" customHeight="1">
      <c r="A74" s="493"/>
      <c r="B74" s="7"/>
      <c r="C74" s="7"/>
      <c r="D74" s="7"/>
      <c r="E74" s="8"/>
      <c r="F74" s="128">
        <f>_xlfn.XLOOKUP($C74,'Configurator Options'!$B$48:$B$57,'Configurator Options'!$E$48:$E$57,0)</f>
        <v>0</v>
      </c>
      <c r="G74" s="8"/>
      <c r="K74" s="7"/>
    </row>
    <row r="75" spans="1:12" ht="50.25" hidden="1" customHeight="1">
      <c r="A75" s="493" t="s">
        <v>212</v>
      </c>
      <c r="B75" s="183" t="s">
        <v>168</v>
      </c>
      <c r="C75" s="257"/>
      <c r="D75" s="248" t="s">
        <v>987</v>
      </c>
      <c r="E75" s="253" t="e">
        <f>_xlfn.XLOOKUP($B$75,$C$76:$C$81,#REF!,0)</f>
        <v>#REF!</v>
      </c>
      <c r="F75" s="253"/>
      <c r="G75" s="253">
        <f>_xlfn.XLOOKUP($B$75,$C$76:$C$81,F76:F81,0)</f>
        <v>0</v>
      </c>
      <c r="H75" s="254" t="str">
        <f>_xlfn.XLOOKUP($B$75,$C$76:$C$81,I76:I81,"Select One")</f>
        <v/>
      </c>
      <c r="I75" s="255"/>
      <c r="J75" s="256"/>
      <c r="K75" s="257"/>
    </row>
    <row r="76" spans="1:12" ht="20" hidden="1" customHeight="1">
      <c r="A76" s="493"/>
      <c r="B76" s="7"/>
      <c r="C76" s="217" t="s">
        <v>168</v>
      </c>
      <c r="D76" s="217" t="s">
        <v>179</v>
      </c>
      <c r="E76" s="8"/>
      <c r="F76" s="128">
        <f>_xlfn.XLOOKUP($C76,'Configurator Options'!$B$58:$B$67,'Configurator Options'!$E$58:$E$67,0)</f>
        <v>0</v>
      </c>
      <c r="G76" s="8"/>
      <c r="I76" s="108" t="s">
        <v>180</v>
      </c>
      <c r="J76" s="111"/>
      <c r="K76" s="7" t="s">
        <v>76</v>
      </c>
    </row>
    <row r="77" spans="1:12" ht="20" hidden="1" customHeight="1">
      <c r="A77" s="493"/>
      <c r="B77" s="7"/>
      <c r="C77" s="217" t="s">
        <v>128</v>
      </c>
      <c r="D77" s="217" t="s">
        <v>450</v>
      </c>
      <c r="E77" s="8"/>
      <c r="F77" s="128">
        <f>_xlfn.XLOOKUP($C77,'Configurator Options'!$B$58:$B$67,'Configurator Options'!$E$58:$E$67,0)</f>
        <v>0</v>
      </c>
      <c r="G77" s="8"/>
      <c r="I77" s="49" t="s">
        <v>451</v>
      </c>
      <c r="K77" s="7" t="s">
        <v>76</v>
      </c>
    </row>
    <row r="78" spans="1:12" ht="20" hidden="1" customHeight="1">
      <c r="A78" s="493"/>
      <c r="B78" s="7"/>
      <c r="C78" s="7"/>
      <c r="D78" s="7"/>
      <c r="E78" s="8"/>
      <c r="F78" s="128">
        <f>_xlfn.XLOOKUP($C78,'Configurator Options'!$B$58:$B$67,'Configurator Options'!$E$58:$E$67,0)</f>
        <v>0</v>
      </c>
      <c r="G78" s="8"/>
      <c r="K78" s="7"/>
    </row>
    <row r="79" spans="1:12" ht="20" hidden="1" customHeight="1">
      <c r="A79" s="493"/>
      <c r="B79" s="7"/>
      <c r="C79" s="7"/>
      <c r="D79" s="7"/>
      <c r="E79" s="8"/>
      <c r="F79" s="128">
        <f>_xlfn.XLOOKUP($C79,'Configurator Options'!$B$58:$B$67,'Configurator Options'!$E$58:$E$67,0)</f>
        <v>0</v>
      </c>
      <c r="G79" s="8"/>
      <c r="K79" s="7"/>
    </row>
    <row r="80" spans="1:12" ht="20" hidden="1" customHeight="1">
      <c r="A80" s="493"/>
      <c r="B80" s="7"/>
      <c r="C80" s="7"/>
      <c r="D80" s="7"/>
      <c r="E80" s="8"/>
      <c r="F80" s="128">
        <f>_xlfn.XLOOKUP($C80,'Configurator Options'!$B$58:$B$67,'Configurator Options'!$E$58:$E$67,0)</f>
        <v>0</v>
      </c>
      <c r="G80" s="8"/>
      <c r="K80" s="7"/>
    </row>
    <row r="81" spans="1:13" ht="20" hidden="1" customHeight="1">
      <c r="A81" s="493"/>
      <c r="B81" s="7"/>
      <c r="C81" s="7"/>
      <c r="D81" s="7"/>
      <c r="E81" s="8"/>
      <c r="F81" s="128">
        <f>_xlfn.XLOOKUP($C81,'Configurator Options'!$B$58:$B$67,'Configurator Options'!$E$58:$E$67,0)</f>
        <v>0</v>
      </c>
      <c r="G81" s="8"/>
      <c r="K81" s="7"/>
    </row>
    <row r="82" spans="1:13" ht="36.75" customHeight="1">
      <c r="A82" s="493" t="s">
        <v>214</v>
      </c>
      <c r="B82" s="183" t="s">
        <v>168</v>
      </c>
      <c r="C82" s="257"/>
      <c r="D82" s="257" t="s">
        <v>214</v>
      </c>
      <c r="E82" s="253" t="e">
        <f>_xlfn.XLOOKUP($B$82,$C$83:$C$86,#REF!,0)</f>
        <v>#REF!</v>
      </c>
      <c r="F82" s="253"/>
      <c r="G82" s="253">
        <f>_xlfn.XLOOKUP($B$82,$C$83:$C$86,F83:F86,0)</f>
        <v>0</v>
      </c>
      <c r="H82" s="254" t="str">
        <f>_xlfn.XLOOKUP($B$82,$C$83:$C$86,I83:I86,"Select One")</f>
        <v>Equipped with our standard trace electrochemical sensor (CAT-3SEN).</v>
      </c>
      <c r="I82" s="255"/>
      <c r="J82" s="256"/>
      <c r="K82" s="257"/>
    </row>
    <row r="83" spans="1:13" ht="30" customHeight="1">
      <c r="A83" s="493"/>
      <c r="B83" s="7"/>
      <c r="C83" s="7" t="s">
        <v>168</v>
      </c>
      <c r="D83" s="7" t="s">
        <v>452</v>
      </c>
      <c r="E83" s="8"/>
      <c r="F83" s="128">
        <f>_xlfn.XLOOKUP($C83,'Configurator Options'!$B$68:$B$72,'Configurator Options'!$E$68:$E$72,0)</f>
        <v>0</v>
      </c>
      <c r="G83" s="8"/>
      <c r="I83" s="49" t="s">
        <v>453</v>
      </c>
      <c r="K83" s="7" t="s">
        <v>76</v>
      </c>
      <c r="M83" s="463" t="s">
        <v>1358</v>
      </c>
    </row>
    <row r="84" spans="1:13" ht="30" hidden="1" customHeight="1">
      <c r="A84" s="493"/>
      <c r="B84" s="7"/>
      <c r="C84" s="7" t="s">
        <v>134</v>
      </c>
      <c r="D84" s="9" t="s">
        <v>454</v>
      </c>
      <c r="E84" s="8"/>
      <c r="F84" s="128">
        <f>_xlfn.XLOOKUP($C84,'Configurator Options'!$B$68:$B$72,'Configurator Options'!$E$68:$E$72,0)</f>
        <v>0</v>
      </c>
      <c r="G84" s="8"/>
      <c r="I84" s="49" t="s">
        <v>455</v>
      </c>
      <c r="K84" s="7" t="s">
        <v>76</v>
      </c>
    </row>
    <row r="85" spans="1:13" ht="30" hidden="1" customHeight="1">
      <c r="A85" s="493"/>
      <c r="B85" s="7"/>
      <c r="C85" s="7"/>
      <c r="D85" s="7"/>
      <c r="E85" s="8"/>
      <c r="F85" s="128">
        <f>_xlfn.XLOOKUP($C85,'Configurator Options'!$B$68:$B$72,'Configurator Options'!$E$68:$E$72,0)</f>
        <v>0</v>
      </c>
      <c r="G85" s="8"/>
      <c r="K85" s="7"/>
    </row>
    <row r="86" spans="1:13" ht="30" hidden="1" customHeight="1">
      <c r="A86" s="493"/>
      <c r="B86" s="7"/>
      <c r="E86"/>
      <c r="F86" s="128">
        <f>_xlfn.XLOOKUP($C86,'Configurator Options'!$B$68:$B$72,'Configurator Options'!$E$68:$E$72,0)</f>
        <v>0</v>
      </c>
      <c r="G86"/>
      <c r="H86"/>
      <c r="I86"/>
      <c r="J86"/>
    </row>
    <row r="87" spans="1:13" ht="36.75" customHeight="1">
      <c r="A87" s="493" t="s">
        <v>217</v>
      </c>
      <c r="B87" s="182" t="s">
        <v>218</v>
      </c>
      <c r="C87" s="257"/>
      <c r="D87" s="257" t="s">
        <v>217</v>
      </c>
      <c r="E87" s="253" t="e">
        <f>_xlfn.XLOOKUP($B$87,$C$88:$C$95,#REF!,0)</f>
        <v>#REF!</v>
      </c>
      <c r="F87" s="253"/>
      <c r="G87" s="253">
        <f>_xlfn.XLOOKUP($B$87,$C$88:$C$95,F88:F95,0)</f>
        <v>0</v>
      </c>
      <c r="H87" s="254" t="str">
        <f>_xlfn.XLOOKUP($B$87,$C$88:$C$95,I88:I95,"Select One")</f>
        <v/>
      </c>
      <c r="I87" s="255"/>
      <c r="J87" s="256"/>
      <c r="K87" s="257"/>
    </row>
    <row r="88" spans="1:13" ht="20" customHeight="1">
      <c r="A88" s="493"/>
      <c r="B88" s="185"/>
      <c r="C88" s="7" t="s">
        <v>218</v>
      </c>
      <c r="D88" s="7" t="s">
        <v>179</v>
      </c>
      <c r="E88" s="8"/>
      <c r="F88" s="128">
        <f>_xlfn.XLOOKUP($C88,'Configurator Options'!$B$73:$B$108,'Configurator Options'!$E$73:$E$108,0)</f>
        <v>0</v>
      </c>
      <c r="G88" s="8"/>
      <c r="I88" s="108" t="s">
        <v>180</v>
      </c>
      <c r="J88" s="111"/>
      <c r="K88" s="7" t="s">
        <v>76</v>
      </c>
    </row>
    <row r="89" spans="1:13" ht="30.75" hidden="1" customHeight="1">
      <c r="A89" s="493"/>
      <c r="B89" s="185"/>
      <c r="C89" s="217" t="s">
        <v>456</v>
      </c>
      <c r="D89" s="220" t="s">
        <v>457</v>
      </c>
      <c r="E89" s="8"/>
      <c r="F89" s="128">
        <f>_xlfn.XLOOKUP($C89,'Configurator Options'!$B$73:$B$108,'Configurator Options'!$E$73:$E$108,0)</f>
        <v>0</v>
      </c>
      <c r="G89" s="8"/>
      <c r="I89" s="49" t="s">
        <v>458</v>
      </c>
      <c r="J89" s="82" t="str">
        <f>IF($B$87="BB",K89,"")</f>
        <v/>
      </c>
      <c r="K89" s="7">
        <v>6</v>
      </c>
    </row>
    <row r="90" spans="1:13" ht="20" hidden="1" customHeight="1">
      <c r="A90" s="493"/>
      <c r="B90" s="185"/>
      <c r="C90" s="217" t="s">
        <v>219</v>
      </c>
      <c r="D90" s="220" t="str">
        <f>IF($B$68="X","Pump Required for this option - LoFlo Switch",IF($B$68="Select One","Pump Required for this option - LoFlo Switch",IF($B$68="A","Pump LoFlo Switch on outlet - Firmware, LoFlo switch wired to Alarm 3")))</f>
        <v>Pump Required for this option - LoFlo Switch</v>
      </c>
      <c r="E90" s="8"/>
      <c r="F90" s="128">
        <f>_xlfn.XLOOKUP($C90,'Configurator Options'!$B$73:$B$108,'Configurator Options'!$E$73:$E$108,0)</f>
        <v>0</v>
      </c>
      <c r="G90" s="8"/>
      <c r="I90" s="49" t="s">
        <v>220</v>
      </c>
      <c r="J90" s="82" t="str">
        <f>IF($B$87="LF",K90,"")</f>
        <v/>
      </c>
      <c r="K90" s="7">
        <v>6</v>
      </c>
    </row>
    <row r="91" spans="1:13" ht="32.25" hidden="1" customHeight="1">
      <c r="A91" s="493"/>
      <c r="B91" s="185"/>
      <c r="C91" s="217" t="s">
        <v>221</v>
      </c>
      <c r="D91" s="220" t="s">
        <v>222</v>
      </c>
      <c r="E91" s="8"/>
      <c r="F91" s="128">
        <f>_xlfn.XLOOKUP($C91,'Configurator Options'!$B$73:$B$108,'Configurator Options'!$E$73:$E$108,0)</f>
        <v>0</v>
      </c>
      <c r="G91" s="8"/>
      <c r="I91" s="49" t="s">
        <v>459</v>
      </c>
      <c r="K91" s="185" t="s">
        <v>76</v>
      </c>
    </row>
    <row r="92" spans="1:13" ht="32.25" hidden="1" customHeight="1">
      <c r="A92" s="493"/>
      <c r="B92" s="185"/>
      <c r="C92" s="7"/>
      <c r="D92" s="9"/>
      <c r="E92" s="8"/>
      <c r="F92" s="128">
        <f>_xlfn.XLOOKUP($C92,'Configurator Options'!$B$73:$B$108,'Configurator Options'!$E$73:$E$108,0)</f>
        <v>0</v>
      </c>
      <c r="G92" s="8"/>
      <c r="K92" s="185"/>
    </row>
    <row r="93" spans="1:13" ht="32.25" hidden="1" customHeight="1">
      <c r="A93" s="493"/>
      <c r="B93" s="185"/>
      <c r="C93" s="7"/>
      <c r="D93" s="9"/>
      <c r="E93" s="8"/>
      <c r="F93" s="128">
        <f>_xlfn.XLOOKUP($C93,'Configurator Options'!$B$73:$B$108,'Configurator Options'!$E$73:$E$108,0)</f>
        <v>0</v>
      </c>
      <c r="G93" s="8"/>
      <c r="K93" s="185"/>
    </row>
    <row r="94" spans="1:13" ht="20" hidden="1" customHeight="1">
      <c r="A94" s="493"/>
      <c r="B94" s="185"/>
      <c r="C94" s="7"/>
      <c r="D94" s="7"/>
      <c r="E94" s="8"/>
      <c r="F94" s="128">
        <f>_xlfn.XLOOKUP($C94,'Configurator Options'!$B$73:$B$108,'Configurator Options'!$E$73:$E$108,0)</f>
        <v>0</v>
      </c>
      <c r="G94" s="8"/>
      <c r="K94" s="7"/>
    </row>
    <row r="95" spans="1:13" ht="20" hidden="1" customHeight="1">
      <c r="A95" s="493"/>
      <c r="B95" s="185"/>
      <c r="C95" s="7"/>
      <c r="D95" s="7"/>
      <c r="E95" s="8"/>
      <c r="F95" s="128">
        <f>_xlfn.XLOOKUP($C95,'Configurator Options'!$B$73:$B$108,'Configurator Options'!$E$73:$E$108,0)</f>
        <v>0</v>
      </c>
      <c r="G95" s="8"/>
      <c r="K95" s="7"/>
    </row>
    <row r="96" spans="1:13" ht="36" customHeight="1">
      <c r="A96" s="493" t="s">
        <v>230</v>
      </c>
      <c r="B96" s="213" t="s">
        <v>168</v>
      </c>
      <c r="C96" s="257"/>
      <c r="D96" s="248" t="s">
        <v>1022</v>
      </c>
      <c r="E96" s="253" t="e">
        <f>_xlfn.XLOOKUP($B$96,$C$97:$C$102,#REF!,0)</f>
        <v>#REF!</v>
      </c>
      <c r="F96" s="253"/>
      <c r="G96" s="253">
        <f>_xlfn.XLOOKUP($B$96,$C$97:$C$102,F97:F102,0)</f>
        <v>0</v>
      </c>
      <c r="H96" s="254" t="str">
        <f>_xlfn.XLOOKUP($B$96,$C$97:$C$102,I97:I102,"Select One")</f>
        <v xml:space="preserve">Comes with both a 4-20mADC and 0-2vdc analog outputs includes cordgrip strain relief. </v>
      </c>
      <c r="I96" s="255"/>
      <c r="J96" s="256"/>
      <c r="K96" s="257"/>
    </row>
    <row r="97" spans="1:14" ht="20" customHeight="1">
      <c r="A97" s="493"/>
      <c r="B97" s="7"/>
      <c r="C97" s="163" t="s">
        <v>168</v>
      </c>
      <c r="D97" s="7" t="s">
        <v>231</v>
      </c>
      <c r="E97" s="8"/>
      <c r="F97" s="128">
        <f>_xlfn.XLOOKUP($C97,'Configurator Options'!$B$109:$B$118,'Configurator Options'!$E$109:$E$118,0)</f>
        <v>0</v>
      </c>
      <c r="G97" s="8"/>
      <c r="I97" s="49" t="str">
        <f>IF(B87="S1", "Comes with both a 4-20mADC and 0-2vdc analog outputs includes strain relief. ", "Comes with both a 4-20mADC and 0-2vdc analog outputs includes cordgrip strain relief. ")</f>
        <v xml:space="preserve">Comes with both a 4-20mADC and 0-2vdc analog outputs includes cordgrip strain relief. </v>
      </c>
      <c r="K97" s="7" t="s">
        <v>76</v>
      </c>
    </row>
    <row r="98" spans="1:14" ht="29.25" hidden="1" customHeight="1">
      <c r="A98" s="493"/>
      <c r="B98" s="7"/>
      <c r="C98" s="216" t="s">
        <v>174</v>
      </c>
      <c r="D98" s="220" t="s">
        <v>232</v>
      </c>
      <c r="E98" s="8"/>
      <c r="F98" s="128">
        <f>_xlfn.XLOOKUP($C98,'Configurator Options'!$B$109:$B$118,'Configurator Options'!$E$109:$E$118,0)</f>
        <v>0</v>
      </c>
      <c r="G98" s="8"/>
      <c r="I98" s="49" t="str">
        <f>IF(B87="S1", "Comes with both a 4-20mADC and 0-2vdc analog outputs plus RS232 serial communications includes strain relief. ", "Comes with both a 4-20mADC and 0-2vdc analog outputs plus RS232 serial communications includes cordgrip strain relief. ")</f>
        <v xml:space="preserve">Comes with both a 4-20mADC and 0-2vdc analog outputs plus RS232 serial communications includes cordgrip strain relief. </v>
      </c>
      <c r="J98" s="82" t="str">
        <f>IF($B$96="2",K98,"")</f>
        <v/>
      </c>
      <c r="K98" s="7">
        <v>6</v>
      </c>
    </row>
    <row r="99" spans="1:14" ht="24.75" hidden="1" customHeight="1">
      <c r="A99" s="493"/>
      <c r="B99" s="7"/>
      <c r="C99" s="216" t="s">
        <v>233</v>
      </c>
      <c r="D99" s="220" t="s">
        <v>234</v>
      </c>
      <c r="E99" s="8"/>
      <c r="F99" s="128">
        <f>_xlfn.XLOOKUP($C99,'Configurator Options'!$B$109:$B$118,'Configurator Options'!$E$109:$E$118,0)</f>
        <v>0</v>
      </c>
      <c r="G99" s="8"/>
      <c r="I99" s="49" t="str">
        <f>IF(B87="S1", "Comes with both a 4-20mADC and 0-2vdc analog outputs plus RS485 serial communications includes strain relief. ", "Comes with both a 4-20mADC and 0-2vdc analog outputs plus RS485 serial communications includes cordgrip strain relief. ")</f>
        <v xml:space="preserve">Comes with both a 4-20mADC and 0-2vdc analog outputs plus RS485 serial communications includes cordgrip strain relief. </v>
      </c>
      <c r="J99" s="82" t="str">
        <f>IF($B$96="4",K99,"")</f>
        <v/>
      </c>
      <c r="K99" s="7">
        <v>6</v>
      </c>
    </row>
    <row r="100" spans="1:14" ht="20" hidden="1" customHeight="1">
      <c r="A100" s="493"/>
      <c r="B100" s="7"/>
      <c r="C100" s="163"/>
      <c r="D100" s="7"/>
      <c r="E100" s="8"/>
      <c r="F100" s="128">
        <f>_xlfn.XLOOKUP($C100,'Configurator Options'!$B$109:$B$118,'Configurator Options'!$E$109:$E$118,0)</f>
        <v>0</v>
      </c>
      <c r="G100" s="8"/>
      <c r="K100" s="7"/>
    </row>
    <row r="101" spans="1:14" ht="27.75" hidden="1" customHeight="1">
      <c r="A101" s="493"/>
      <c r="B101" s="7"/>
      <c r="C101" s="61"/>
      <c r="E101"/>
      <c r="F101" s="128">
        <f>_xlfn.XLOOKUP($C101,'Configurator Options'!$B$109:$B$118,'Configurator Options'!$E$109:$E$118,0)</f>
        <v>0</v>
      </c>
      <c r="G101"/>
      <c r="H101"/>
      <c r="I101"/>
      <c r="J101"/>
    </row>
    <row r="102" spans="1:14" ht="27" hidden="1" customHeight="1">
      <c r="A102" s="493"/>
      <c r="B102" s="7"/>
      <c r="C102" s="61"/>
      <c r="E102"/>
      <c r="F102" s="128">
        <f>_xlfn.XLOOKUP($C102,'Configurator Options'!$B$109:$B$118,'Configurator Options'!$E$109:$E$118,0)</f>
        <v>0</v>
      </c>
      <c r="G102"/>
      <c r="H102"/>
      <c r="I102"/>
      <c r="J102"/>
    </row>
    <row r="103" spans="1:14" ht="41.25" customHeight="1">
      <c r="B103" s="112">
        <f>COUNTIF(B2:B102,"Select One")</f>
        <v>4</v>
      </c>
      <c r="C103" s="7"/>
      <c r="D103" s="7" t="str">
        <f>IF(B103&lt;&gt;0, "You still have "&amp;B103&amp;" selections to make to complete the configuration.","Configuration Complete - Press CTRL-ALT-F9 to Update Description")</f>
        <v>You still have 4 selections to make to complete the configuration.</v>
      </c>
      <c r="E103" s="8"/>
      <c r="F103" s="132"/>
      <c r="G103" s="8"/>
      <c r="M103" s="127"/>
    </row>
    <row r="104" spans="1:14" ht="23.25" customHeight="1">
      <c r="A104" s="277"/>
      <c r="B104" s="278" t="s">
        <v>237</v>
      </c>
      <c r="C104" s="279" t="str">
        <f>"CAT-"&amp;""&amp;B2&amp;"-"&amp;B6&amp;""&amp;B19&amp;""&amp;B26&amp;"-"&amp;B35&amp;""&amp;B42&amp;""&amp;B49&amp;""&amp;B75&amp;""&amp;B82&amp;"-"&amp;B87&amp;"-"&amp;B96</f>
        <v>CAT-3000-Select OneSelect OneBTP-XSelect OneSelect OneXX-XX-X</v>
      </c>
      <c r="D104" s="279"/>
      <c r="E104" s="280" t="e">
        <f>SUM(E2:E103)</f>
        <v>#REF!</v>
      </c>
      <c r="F104" s="280" t="s">
        <v>238</v>
      </c>
      <c r="G104" s="280">
        <f>SUM(G2:G103)</f>
        <v>4380.6000000000004</v>
      </c>
      <c r="H104" s="281"/>
      <c r="I104" s="282"/>
      <c r="J104" s="283">
        <f>MAX(J2:J100)</f>
        <v>4</v>
      </c>
      <c r="K104" s="289" t="str">
        <f>IF(J104=1,"1",IF(J104=2,"2",IF(J104=3,"3",IF(J104=4,"4",IF(J104=5,"5",IF(J104=6,"6",IF(J104=7,"7",IF(J104=8,"8",IF(J104=9,"9",IF(J104=10,"10",IF(J104=11,"11",IF(J104=12,"12",IF(J104="-","-",IF(J104=100,"Call Factory"))))))))))))))</f>
        <v>4</v>
      </c>
      <c r="L104"/>
      <c r="M104"/>
      <c r="N104" s="4"/>
    </row>
    <row r="105" spans="1:14" ht="171" customHeight="1" thickBot="1">
      <c r="B105" s="154" t="s">
        <v>239</v>
      </c>
      <c r="C105" s="411" t="str">
        <f>C104</f>
        <v>CAT-3000-Select OneSelect OneBTP-XSelect OneSelect OneXX-XX-X</v>
      </c>
      <c r="D105" s="156" t="str">
        <f>$H$2&amp;""&amp;$H$6&amp;" "&amp;$H$19&amp;""&amp;$H$26&amp;" "&amp;$H$35&amp;""&amp;$H$42&amp;""&amp;$H$49&amp;""&amp;$H$75&amp;""&amp;$H$82&amp;" "&amp;$H$87&amp;""&amp;$H$96&amp;""&amp;$D$3</f>
        <v>Series 3000 Trace Oxygen Analyzer with three alarm relays, instrument status alarm relay, digital display, audible alarm, visual alarm indicators, and two manual sensor isolation valves. Select One Select OneFeatures a general purpose polycarbonate benchtop portable enclosure with carry handle with sampling and electrical connections mounted on the rear of the enclosure. Includes 1/4 inch stainless steel compression gas connection on the inletSelect OneSelect OneEquipped with our standard trace electrochemical sensor (CAT-3SEN). Comes with both a 4-20mADC and 0-2vdc analog outputs includes cordgrip strain relief. Warranty: 2-year electronics and 1-year sensor</v>
      </c>
      <c r="E105" s="85"/>
      <c r="F105" s="85"/>
      <c r="G105" s="67"/>
      <c r="H105" s="52"/>
      <c r="I105" s="53"/>
      <c r="J105" s="83"/>
    </row>
    <row r="106" spans="1:14" ht="32" customHeight="1" thickBot="1">
      <c r="C106" s="416"/>
      <c r="D106" s="412" t="s">
        <v>1131</v>
      </c>
      <c r="E106" s="67"/>
      <c r="F106" s="67"/>
      <c r="G106" s="67"/>
      <c r="H106" s="52"/>
      <c r="I106" s="53"/>
      <c r="J106" s="83"/>
      <c r="K106" s="226" t="e">
        <f>#REF!*2</f>
        <v>#REF!</v>
      </c>
    </row>
    <row r="107" spans="1:14">
      <c r="D107" s="33" t="str">
        <f>Contents!B1</f>
        <v>Effective Date: 11/07/2025 All Prices and Lead Times Subject to Change Without Notice - Revision 5.4</v>
      </c>
      <c r="E107" s="201"/>
      <c r="H107" s="52"/>
      <c r="I107" s="53"/>
      <c r="J107" s="83"/>
    </row>
    <row r="108" spans="1:14">
      <c r="D108" s="68" t="s">
        <v>366</v>
      </c>
      <c r="H108" s="52"/>
      <c r="I108" s="53"/>
      <c r="J108" s="83"/>
    </row>
    <row r="109" spans="1:14">
      <c r="A109" s="11"/>
      <c r="B109" s="10"/>
      <c r="C109" s="10"/>
      <c r="D109" s="10"/>
      <c r="E109" s="13"/>
      <c r="F109" s="13"/>
      <c r="G109" s="13"/>
    </row>
    <row r="110" spans="1:14" ht="17" thickBot="1">
      <c r="A110" s="11"/>
      <c r="B110" s="10"/>
      <c r="C110" s="248" t="s">
        <v>1120</v>
      </c>
      <c r="D110" s="378" t="s">
        <v>59</v>
      </c>
      <c r="E110" s="13"/>
      <c r="F110" s="13"/>
      <c r="G110" s="13"/>
    </row>
    <row r="111" spans="1:14" ht="15" customHeight="1">
      <c r="A111" s="11"/>
      <c r="B111" s="10"/>
      <c r="C111" s="394"/>
      <c r="D111" s="392" t="str">
        <f>_xlfn.XLOOKUP($C111,Parts!$A$2:$A$301,Parts!$B$2:$B$301,0)</f>
        <v>HS Code: 9027904500</v>
      </c>
      <c r="E111" s="13"/>
      <c r="F111" s="13"/>
      <c r="G111" s="13"/>
    </row>
    <row r="112" spans="1:14" ht="16">
      <c r="A112" s="11"/>
      <c r="B112" s="10"/>
      <c r="C112" s="403"/>
      <c r="D112" s="238" t="s">
        <v>592</v>
      </c>
      <c r="E112" s="13"/>
      <c r="F112" s="13"/>
      <c r="G112" s="13"/>
    </row>
    <row r="113" spans="1:7" ht="16">
      <c r="A113" s="11"/>
      <c r="B113" s="10"/>
      <c r="C113" s="403" t="s">
        <v>629</v>
      </c>
      <c r="D113" s="400" t="str">
        <f>_xlfn.XLOOKUP($C113,Parts!$A$2:$A$301,Parts!$B$2:$B$301,0)</f>
        <v>Remote Cable for Series 2000, 3000 - 10 feet.</v>
      </c>
      <c r="E113" s="13"/>
      <c r="F113" s="13"/>
      <c r="G113" s="13"/>
    </row>
    <row r="114" spans="1:7" ht="16">
      <c r="A114" s="11"/>
      <c r="B114" s="10"/>
      <c r="C114" s="403" t="s">
        <v>632</v>
      </c>
      <c r="D114" s="400" t="str">
        <f>_xlfn.XLOOKUP($C114,Parts!$A$2:$A$301,Parts!$B$2:$B$301,0)</f>
        <v>Remote Cable for Series 2000, 3000 - Additional length per foot</v>
      </c>
      <c r="E114" s="13"/>
      <c r="F114" s="13"/>
      <c r="G114" s="13"/>
    </row>
    <row r="115" spans="1:7" ht="32">
      <c r="A115" s="11"/>
      <c r="B115" s="10"/>
      <c r="C115" s="403" t="s">
        <v>634</v>
      </c>
      <c r="D115" s="400" t="str">
        <f>_xlfn.XLOOKUP($C115,Parts!$A$2:$A$301,Parts!$B$2:$B$301,0)</f>
        <v>Cord, Power - 6', 18G, 3 conductor, SVT, Plug Type: UL, Unshielded, Rated 60-75 Degrees C, Black, Computer Desktop Style</v>
      </c>
      <c r="E115" s="13"/>
      <c r="F115" s="13"/>
      <c r="G115" s="13"/>
    </row>
    <row r="116" spans="1:7" ht="16">
      <c r="A116" s="11"/>
      <c r="B116" s="10"/>
      <c r="C116" s="403"/>
      <c r="D116" s="244" t="s">
        <v>650</v>
      </c>
      <c r="E116" s="13"/>
      <c r="F116" s="13"/>
      <c r="G116" s="13"/>
    </row>
    <row r="117" spans="1:7" ht="32">
      <c r="A117" s="11"/>
      <c r="B117" s="10"/>
      <c r="C117" s="403" t="s">
        <v>651</v>
      </c>
      <c r="D117" s="400" t="str">
        <f>_xlfn.XLOOKUP($C117,Parts!$A$2:$A$301,Parts!$B$2:$B$301,0)</f>
        <v>Swagelok - High Capacity Sample Filter- 316 stainless steel (SS) body with 316 SS filter element. Recommended when particles are &gt;5 microns. The filter is equipped with 1/4" compression fittings. (Old P/N:295S, 395S)</v>
      </c>
      <c r="E117" s="13"/>
      <c r="F117" s="13"/>
      <c r="G117" s="13"/>
    </row>
    <row r="118" spans="1:7" ht="32">
      <c r="A118" s="11"/>
      <c r="B118" s="10"/>
      <c r="C118" s="403" t="s">
        <v>654</v>
      </c>
      <c r="D118" s="400" t="str">
        <f>_xlfn.XLOOKUP($C118,Parts!$A$2:$A$301,Parts!$B$2:$B$301,0)</f>
        <v>Coalescing Filter-Filter with aluminum housing. Recommended with samples containing a very light mist and particles &gt; 30 microns. (Old P/N: 2CF, 3CF)</v>
      </c>
      <c r="E118" s="13"/>
      <c r="F118" s="13"/>
      <c r="G118" s="13"/>
    </row>
    <row r="119" spans="1:7" ht="32">
      <c r="A119" s="11"/>
      <c r="B119" s="10"/>
      <c r="C119" s="403" t="s">
        <v>657</v>
      </c>
      <c r="D119" s="400" t="str">
        <f>_xlfn.XLOOKUP($C119,Parts!$A$2:$A$301,Parts!$B$2:$B$301,0)</f>
        <v>Hoke - High Capacity Sample Filter - 316 stainless steel (SS) body with 316 SS filter element. Recommended when particles are &gt;5 microns. The filter is equipped with 1/4" compression fittings. (Old P/N:295S, 395S)</v>
      </c>
      <c r="E119" s="13"/>
      <c r="F119" s="13"/>
      <c r="G119" s="13"/>
    </row>
    <row r="120" spans="1:7" ht="16">
      <c r="A120" s="11"/>
      <c r="B120" s="10"/>
      <c r="C120" s="403" t="s">
        <v>659</v>
      </c>
      <c r="D120" s="400" t="str">
        <f>_xlfn.XLOOKUP($C120,Parts!$A$2:$A$301,Parts!$B$2:$B$301,0)</f>
        <v>Swagelok - Spare Filter Elements for CAT-SS-4TF-2 (Old P/N: 2FBX, 3FBX)</v>
      </c>
      <c r="E120" s="13"/>
      <c r="F120" s="13"/>
      <c r="G120" s="13"/>
    </row>
    <row r="121" spans="1:7" ht="16">
      <c r="A121" s="11"/>
      <c r="B121" s="10"/>
      <c r="C121" s="403" t="s">
        <v>662</v>
      </c>
      <c r="D121" s="400" t="str">
        <f>_xlfn.XLOOKUP($C121,Parts!$A$2:$A$301,Parts!$B$2:$B$301,0)</f>
        <v>Spare Filter Elements for the CAT-AFM20 (Old P/N: 2CFE, 3CFE)</v>
      </c>
      <c r="E121" s="13"/>
      <c r="F121" s="13"/>
      <c r="G121" s="13"/>
    </row>
    <row r="122" spans="1:7" ht="16">
      <c r="A122" s="11"/>
      <c r="B122" s="10"/>
      <c r="C122" s="403" t="s">
        <v>664</v>
      </c>
      <c r="D122" s="400" t="str">
        <f>_xlfn.XLOOKUP($C122,Parts!$A$2:$A$301,Parts!$B$2:$B$301,0)</f>
        <v>Hoke - Spare Filter Elements for CAT-SS-4TF-2-H (Old P/N: 2FBX, 3FBX)</v>
      </c>
      <c r="E122" s="13"/>
      <c r="F122" s="13"/>
      <c r="G122" s="13"/>
    </row>
    <row r="123" spans="1:7" ht="32">
      <c r="A123" s="11"/>
      <c r="B123" s="10"/>
      <c r="C123" s="403" t="s">
        <v>666</v>
      </c>
      <c r="D123" s="400" t="str">
        <f>_xlfn.XLOOKUP($C123,Parts!$A$2:$A$301,Parts!$B$2:$B$301,0)</f>
        <v>Replacement filter element for 95A1/4 (Blue) aluminum filter. 300°F (150°C) Max, 'B'=99.99% Gas Filtration at 0.01um, 'Q' Solids and Trace liquids (Low Temp). for use with 95A filter body (Old P/N: 3CF-AL)</v>
      </c>
      <c r="E123" s="13"/>
      <c r="F123" s="13"/>
      <c r="G123" s="13"/>
    </row>
    <row r="124" spans="1:7" ht="16">
      <c r="A124" s="11"/>
      <c r="B124" s="10"/>
      <c r="C124" s="403"/>
      <c r="D124" s="244" t="s">
        <v>668</v>
      </c>
      <c r="E124" s="13"/>
      <c r="F124" s="13"/>
      <c r="G124" s="13"/>
    </row>
    <row r="125" spans="1:7" ht="64">
      <c r="A125" s="11"/>
      <c r="B125" s="10"/>
      <c r="C125" s="403" t="s">
        <v>669</v>
      </c>
      <c r="D125" s="400" t="str">
        <f>_xlfn.XLOOKUP($C125,Parts!$A$2:$A$301,Parts!$B$2:$B$301,0)</f>
        <v>The kit includes a 0.1-1.2 LPM flowmeter with NO control valve, (2) ¼” straight quick connect fittings, (2) ¼” right angle (elbow) quick connect fittings and (2) ¼” Swagelok compatible compression fittings. Assembly is required. (Replaces old pn: 2FLM, 3FLM, 9FLM, FLM, FLM-QC-QC, FLM-PNL-QC-QC, FLM-QC-QCE, FLM-2C-QC, FLM-QC-2C, FLM-2C-2C)</v>
      </c>
      <c r="E125" s="13"/>
      <c r="F125" s="13"/>
      <c r="G125" s="13"/>
    </row>
    <row r="126" spans="1:7" ht="64">
      <c r="A126" s="11"/>
      <c r="B126" s="10"/>
      <c r="C126" s="403" t="s">
        <v>671</v>
      </c>
      <c r="D126" s="400" t="str">
        <f>_xlfn.XLOOKUP($C126,Parts!$A$2:$A$301,Parts!$B$2:$B$301,0)</f>
        <v>The kit includes a 0.1-1.2 LPM flowmeter with control valve, (2) ¼” straight quick connect fittings, (2) ¼” right angle (elbow) quick connect fittings and (2) ¼” Swagelok compatible compression fittings. Assembly is required. (Replaces old pn: 2FLMC, 3FLMC, 9FLMC, FLMC, FLMC-QC-QC, FLMC-PNL-QC-QC, FLMC-QC-QCE, FLMC-2C-QC, FLMC-QC-2C, FLMC-2C-2C)</v>
      </c>
      <c r="E126" s="13"/>
      <c r="F126" s="13"/>
      <c r="G126" s="13"/>
    </row>
    <row r="127" spans="1:7" ht="16">
      <c r="A127" s="11"/>
      <c r="B127" s="10"/>
      <c r="C127" s="403"/>
      <c r="D127" s="244" t="s">
        <v>676</v>
      </c>
      <c r="E127" s="13"/>
      <c r="F127" s="13"/>
      <c r="G127" s="13"/>
    </row>
    <row r="128" spans="1:7" ht="16">
      <c r="A128" s="11"/>
      <c r="B128" s="10"/>
      <c r="C128" s="403" t="s">
        <v>680</v>
      </c>
      <c r="D128" s="400" t="str">
        <f>_xlfn.XLOOKUP($C128,Parts!$A$2:$A$301,Parts!$B$2:$B$301,0)</f>
        <v>UL/ETL rated 24VDC AC/DC external power supply for Series 2000, 3000</v>
      </c>
      <c r="E128" s="13"/>
      <c r="F128" s="13"/>
      <c r="G128" s="13"/>
    </row>
    <row r="129" spans="1:7" ht="16">
      <c r="A129" s="11"/>
      <c r="B129" s="10"/>
      <c r="C129" s="403"/>
      <c r="D129" s="405" t="s">
        <v>694</v>
      </c>
      <c r="E129" s="13"/>
      <c r="F129" s="13"/>
      <c r="G129" s="13"/>
    </row>
    <row r="130" spans="1:7" ht="32">
      <c r="A130" s="11"/>
      <c r="B130" s="10"/>
      <c r="C130" s="403" t="s">
        <v>586</v>
      </c>
      <c r="D130" s="400" t="str">
        <f>_xlfn.XLOOKUP($C130,Parts!$A$2:$A$301,Parts!$B$2:$B$301,0)</f>
        <v>Pressure Regulator- Aluminum body with a maximum pressure input of 100 psig (7.03kg/cm2 ), (non-relieving) together with a stainless-steel needle valve. (Old P/N: 2LPRV, 3LPRV, ZR- LPR)</v>
      </c>
      <c r="E130" s="13"/>
      <c r="F130" s="13"/>
      <c r="G130" s="13"/>
    </row>
    <row r="131" spans="1:7" ht="16">
      <c r="A131" s="11"/>
      <c r="B131" s="10"/>
      <c r="C131" s="403"/>
      <c r="D131" s="244" t="s">
        <v>700</v>
      </c>
      <c r="E131" s="13"/>
      <c r="F131" s="13"/>
      <c r="G131" s="13"/>
    </row>
    <row r="132" spans="1:7" ht="64">
      <c r="A132" s="11"/>
      <c r="B132" s="10"/>
      <c r="C132" s="403" t="s">
        <v>704</v>
      </c>
      <c r="D132" s="400" t="str">
        <f>_xlfn.XLOOKUP($C132,Parts!$A$2:$A$301,Parts!$B$2:$B$301,0)</f>
        <v>Sample Pump-For applications when the sample pressure is from 12 psia (827 mbar) to 14.9 psia (1027 mbar). Maximum sample line limit is 25 feet (7 .6 meters). When mounted to rear of instrument, the overall rating for the analyzer enclosure is general purpose, NEMA 1. Powered from 24 VDC. (Old P/N: 2PMP-24, 3PMP-24, ZR-PMP)</v>
      </c>
      <c r="E132" s="13"/>
      <c r="F132" s="13"/>
      <c r="G132" s="13"/>
    </row>
    <row r="133" spans="1:7" ht="32">
      <c r="A133" s="11"/>
      <c r="B133" s="10"/>
      <c r="C133" s="403" t="s">
        <v>707</v>
      </c>
      <c r="D133" s="400" t="str">
        <f>_xlfn.XLOOKUP($C133,Parts!$A$2:$A$301,Parts!$B$2:$B$301,0)</f>
        <v>Replacement 24 VDC Pump Wire ready - 9 inch leads 3 wires in one 4-inch heat shrink (Universal Power Supply Instruments or 24VDC instruments) (Old P/N: 2PMP-24, 3PMP-24, ZR-PMP)</v>
      </c>
      <c r="E133" s="13"/>
      <c r="F133" s="13"/>
      <c r="G133" s="13"/>
    </row>
    <row r="134" spans="1:7" ht="32">
      <c r="A134" s="11"/>
      <c r="B134" s="10"/>
      <c r="C134" s="403" t="s">
        <v>712</v>
      </c>
      <c r="D134" s="400" t="str">
        <f>_xlfn.XLOOKUP($C134,Parts!$A$2:$A$301,Parts!$B$2:$B$301,0)</f>
        <v>Replacement Pump - Identical to the PMP-24 with the exception that the pump is powered from 110 VAC, 50-60 Hz. (Old P/N: 2PMP-115, 3PMP-115)</v>
      </c>
      <c r="E134" s="13"/>
      <c r="F134" s="13"/>
      <c r="G134" s="13"/>
    </row>
    <row r="135" spans="1:7" ht="32">
      <c r="A135" s="11"/>
      <c r="B135" s="10"/>
      <c r="C135" s="403" t="s">
        <v>714</v>
      </c>
      <c r="D135" s="400" t="str">
        <f>_xlfn.XLOOKUP($C135,Parts!$A$2:$A$301,Parts!$B$2:$B$301,0)</f>
        <v>115VAC Pump Wire ready - 9-inch leads with 4-inch heat shrink (For 115VAC Instruments) (Old P/N: 2PMP-115, 3PMP-115)</v>
      </c>
      <c r="E135" s="13"/>
      <c r="F135" s="13"/>
      <c r="G135" s="13"/>
    </row>
    <row r="136" spans="1:7" ht="32">
      <c r="A136" s="11"/>
      <c r="B136" s="10"/>
      <c r="C136" s="403" t="s">
        <v>716</v>
      </c>
      <c r="D136" s="400" t="str">
        <f>_xlfn.XLOOKUP($C136,Parts!$A$2:$A$301,Parts!$B$2:$B$301,0)</f>
        <v>Legacy Replacement Pump- Identical to the PMP-24 with the exception that the pump is powered from 220 VAC, 50 HZ. (Old P/N: 2PMP-220, 3PMP-220)</v>
      </c>
      <c r="E136" s="13"/>
      <c r="F136" s="13"/>
      <c r="G136" s="13"/>
    </row>
    <row r="137" spans="1:7" ht="16">
      <c r="A137" s="11"/>
      <c r="B137" s="10"/>
      <c r="C137" s="403" t="s">
        <v>718</v>
      </c>
      <c r="D137" s="400" t="str">
        <f>_xlfn.XLOOKUP($C137,Parts!$A$2:$A$301,Parts!$B$2:$B$301,0)</f>
        <v>220VAC Pump Wire ready - 9-inch leads with 4-inch heat shrink (Old P/N: 2PMP-220, 3PMP-220)</v>
      </c>
      <c r="E137" s="13"/>
      <c r="F137" s="13"/>
      <c r="G137" s="13"/>
    </row>
    <row r="138" spans="1:7" ht="32">
      <c r="A138" s="11"/>
      <c r="B138" s="10"/>
      <c r="C138" s="403" t="s">
        <v>701</v>
      </c>
      <c r="D138" s="400" t="str">
        <f>_xlfn.XLOOKUP($C138,Parts!$A$2:$A$301,Parts!$B$2:$B$301,0)</f>
        <v>Sample pump - Identical to the PMP-24 with the exception that the pump is powered from 12VDC. (Old P/N: 2PMP- 12)</v>
      </c>
      <c r="E138" s="13"/>
      <c r="F138" s="13"/>
      <c r="G138" s="13"/>
    </row>
    <row r="139" spans="1:7" ht="16">
      <c r="A139" s="11"/>
      <c r="B139" s="10"/>
      <c r="C139" s="403"/>
      <c r="D139" s="244" t="s">
        <v>720</v>
      </c>
      <c r="E139" s="13"/>
      <c r="F139" s="13"/>
      <c r="G139" s="13"/>
    </row>
    <row r="140" spans="1:7" ht="32">
      <c r="A140" s="11"/>
      <c r="B140" s="10"/>
      <c r="C140" s="403" t="s">
        <v>728</v>
      </c>
      <c r="D140" s="400" t="str">
        <f>_xlfn.XLOOKUP($C140,Parts!$A$2:$A$301,Parts!$B$2:$B$301,0)</f>
        <v>Replacement Sensor for the Series 3XXX Trace Oxygen Analyzers and Transmitters. Warranty: One year from purchase date.</v>
      </c>
      <c r="E140" s="13"/>
      <c r="F140" s="13"/>
      <c r="G140" s="13"/>
    </row>
    <row r="141" spans="1:7" ht="32">
      <c r="A141" s="11"/>
      <c r="B141" s="10"/>
      <c r="C141" s="403" t="s">
        <v>731</v>
      </c>
      <c r="D141" s="400" t="str">
        <f>_xlfn.XLOOKUP($C141,Parts!$A$2:$A$301,Parts!$B$2:$B$301,0)</f>
        <v>Replacement Sensor for the Series 3XXX Trace Oxygen Analyzers and Transmitters -Carbon Dioxide Resistant. Warranty: One year from purchase date.</v>
      </c>
      <c r="E141" s="13"/>
      <c r="F141" s="13"/>
      <c r="G141" s="13"/>
    </row>
    <row r="142" spans="1:7" ht="16">
      <c r="A142" s="11"/>
      <c r="B142" s="10"/>
      <c r="C142" s="403"/>
      <c r="D142" s="244" t="s">
        <v>736</v>
      </c>
      <c r="E142" s="13"/>
      <c r="F142" s="13"/>
      <c r="G142" s="13"/>
    </row>
    <row r="143" spans="1:7" ht="32">
      <c r="A143" s="11"/>
      <c r="B143" s="10"/>
      <c r="C143" s="403" t="s">
        <v>739</v>
      </c>
      <c r="D143" s="400" t="str">
        <f>_xlfn.XLOOKUP($C143,Parts!$A$2:$A$301,Parts!$B$2:$B$301,0)</f>
        <v>Replacement sensor housing for the Series 3000 BTP models includes valves and fittings, no sensor. (Old P/N: 3-SEN-HSE)</v>
      </c>
      <c r="E143" s="13"/>
      <c r="F143" s="13"/>
      <c r="G143" s="13"/>
    </row>
    <row r="144" spans="1:7" ht="16">
      <c r="A144" s="11"/>
      <c r="B144" s="10"/>
      <c r="C144" s="403" t="s">
        <v>741</v>
      </c>
      <c r="D144" s="400" t="str">
        <f>_xlfn.XLOOKUP($C144,Parts!$A$2:$A$301,Parts!$B$2:$B$301,0)</f>
        <v>Replacement sensor housing for the Series 3000 BTP models includes valves and fittings, with 3SEN sensor.</v>
      </c>
      <c r="E144" s="13"/>
      <c r="F144" s="13"/>
      <c r="G144" s="13"/>
    </row>
    <row r="145" spans="1:7" ht="32">
      <c r="A145" s="11"/>
      <c r="B145" s="10"/>
      <c r="C145" s="403" t="s">
        <v>743</v>
      </c>
      <c r="D145" s="400" t="str">
        <f>_xlfn.XLOOKUP($C145,Parts!$A$2:$A$301,Parts!$B$2:$B$301,0)</f>
        <v>Replacement sensor housing for the Series 3000 BTP models includes valves and fittings, with 3SEN- CO2 resistant sensor.</v>
      </c>
      <c r="E145" s="13"/>
      <c r="F145" s="13"/>
      <c r="G145" s="13"/>
    </row>
    <row r="146" spans="1:7" ht="32">
      <c r="A146" s="11"/>
      <c r="B146" s="10"/>
      <c r="C146" s="403" t="s">
        <v>745</v>
      </c>
      <c r="D146" s="400" t="str">
        <f>_xlfn.XLOOKUP($C146,Parts!$A$2:$A$301,Parts!$B$2:$B$301,0)</f>
        <v>Replacement sensor housing for the Series 3000 Panel Mount models includes valves and VCR fittings, no sensor.</v>
      </c>
      <c r="E146" s="13"/>
      <c r="F146" s="13"/>
      <c r="G146" s="13"/>
    </row>
    <row r="147" spans="1:7" ht="32">
      <c r="A147" s="11"/>
      <c r="B147" s="10"/>
      <c r="C147" s="396" t="s">
        <v>747</v>
      </c>
      <c r="D147" s="406" t="str">
        <f>_xlfn.XLOOKUP($C147,Parts!$A$2:$A$301,Parts!$B$2:$B$301,0)</f>
        <v>Replacement sensor housing for the Series 3000 Panel Mount models includes valves and VCR fittings, includes standard 3SEN sensor.</v>
      </c>
      <c r="E147" s="13"/>
      <c r="F147" s="13"/>
      <c r="G147" s="13"/>
    </row>
    <row r="148" spans="1:7" ht="32">
      <c r="A148" s="11"/>
      <c r="B148" s="10"/>
      <c r="C148" s="396" t="s">
        <v>749</v>
      </c>
      <c r="D148" s="406" t="str">
        <f>_xlfn.XLOOKUP($C148,Parts!$A$2:$A$301,Parts!$B$2:$B$301,0)</f>
        <v>Replacement sensor housing for the Series 3000 Panel Mount models includes valves and VCR fittings, includes CO2 resistant 3SEN-CO2 sensor.</v>
      </c>
      <c r="E148" s="13"/>
      <c r="F148" s="13"/>
      <c r="G148" s="13"/>
    </row>
    <row r="149" spans="1:7" ht="16">
      <c r="A149" s="11"/>
      <c r="B149" s="10"/>
      <c r="C149" s="396"/>
      <c r="D149" s="244" t="s">
        <v>765</v>
      </c>
      <c r="E149" s="13"/>
      <c r="F149" s="13"/>
      <c r="G149" s="13"/>
    </row>
    <row r="150" spans="1:7" ht="32">
      <c r="A150" s="11"/>
      <c r="B150" s="10"/>
      <c r="C150" s="396" t="s">
        <v>766</v>
      </c>
      <c r="D150" s="406" t="str">
        <f>_xlfn.XLOOKUP($C150,Parts!$A$2:$A$301,Parts!$B$2:$B$301,0)</f>
        <v xml:space="preserve">Low sample flow switch used to alert users if the sample flow has dropped below 0.1 liters per minute. Comes with quick disconnect fittings. </v>
      </c>
      <c r="E150" s="13"/>
      <c r="F150" s="13"/>
      <c r="G150" s="13"/>
    </row>
    <row r="151" spans="1:7" ht="32">
      <c r="A151" s="11"/>
      <c r="B151" s="10"/>
      <c r="C151" s="396" t="s">
        <v>816</v>
      </c>
      <c r="D151" s="406" t="str">
        <f>_xlfn.XLOOKUP($C151,Parts!$A$2:$A$301,Parts!$B$2:$B$301,0)</f>
        <v>Switch, Flow Switch, 120cc set point | Acrylic Body, Normally Open with Leads up, Normally Closed with leads down. Max flow is around 5x the set point. No fittings</v>
      </c>
      <c r="E151" s="13"/>
      <c r="F151" s="13"/>
      <c r="G151" s="13"/>
    </row>
    <row r="152" spans="1:7" ht="16">
      <c r="A152" s="11"/>
      <c r="B152" s="10"/>
      <c r="C152" s="396"/>
      <c r="D152" s="244" t="s">
        <v>779</v>
      </c>
      <c r="E152" s="13"/>
      <c r="F152" s="13"/>
      <c r="G152" s="13"/>
    </row>
    <row r="153" spans="1:7" ht="16">
      <c r="A153" s="11"/>
      <c r="B153" s="10"/>
      <c r="C153" s="396" t="s">
        <v>780</v>
      </c>
      <c r="D153" s="406" t="str">
        <f>_xlfn.XLOOKUP($C153,Parts!$A$2:$A$301,Parts!$B$2:$B$301,0)</f>
        <v>Stainless Steel Flow Control Needle (Old P/N: 2FLV, 3FLV, ZR-FLV)</v>
      </c>
      <c r="E153" s="13"/>
      <c r="F153" s="13"/>
      <c r="G153" s="13"/>
    </row>
    <row r="154" spans="1:7" ht="16">
      <c r="A154" s="11"/>
      <c r="B154" s="10"/>
      <c r="C154" s="396" t="s">
        <v>782</v>
      </c>
      <c r="D154" s="406" t="str">
        <f>_xlfn.XLOOKUP($C154,Parts!$A$2:$A$301,Parts!$B$2:$B$301,0)</f>
        <v>Pair of 24VDC Valves that together with a PLC or other device can be programmed to isolate the oxygen sensor</v>
      </c>
      <c r="E154" s="13"/>
      <c r="F154" s="13"/>
      <c r="G154" s="13"/>
    </row>
    <row r="155" spans="1:7" ht="32">
      <c r="A155" s="11"/>
      <c r="B155" s="10"/>
      <c r="C155" s="396" t="s">
        <v>785</v>
      </c>
      <c r="D155" s="406" t="str">
        <f>_xlfn.XLOOKUP($C155,Parts!$A$2:$A$301,Parts!$B$2:$B$301,0)</f>
        <v>Pair of 110VDC Valves that together with a PLC or other device can be programmed to isolate the oxygen sensor</v>
      </c>
      <c r="E155" s="13"/>
      <c r="F155" s="13"/>
      <c r="G155" s="13"/>
    </row>
    <row r="156" spans="1:7" ht="32">
      <c r="A156" s="11"/>
      <c r="B156" s="10"/>
      <c r="C156" s="396" t="s">
        <v>787</v>
      </c>
      <c r="D156" s="406" t="str">
        <f>_xlfn.XLOOKUP($C156,Parts!$A$2:$A$301,Parts!$B$2:$B$301,0)</f>
        <v>Pair of 220VDC Valves that together with a PLC or other device can be programmed to isolate the oxygen sensor</v>
      </c>
      <c r="E156" s="13"/>
      <c r="F156" s="13"/>
      <c r="G156" s="13"/>
    </row>
    <row r="157" spans="1:7" ht="16">
      <c r="A157" s="11"/>
      <c r="B157" s="10"/>
      <c r="C157" s="396"/>
      <c r="D157" s="244" t="s">
        <v>794</v>
      </c>
      <c r="E157" s="13"/>
      <c r="F157" s="13"/>
      <c r="G157" s="13"/>
    </row>
    <row r="158" spans="1:7" ht="17" thickBot="1">
      <c r="A158" s="11"/>
      <c r="B158" s="10"/>
      <c r="C158" s="397" t="s">
        <v>808</v>
      </c>
      <c r="D158" s="407" t="str">
        <f>_xlfn.XLOOKUP($C158,Parts!$A$2:$A$301,Parts!$B$2:$B$301,0)</f>
        <v>Hinge set for Alpha Omega Series 1000, 2000, and 3000 trace oxygen analyzer.</v>
      </c>
      <c r="E158" s="13"/>
      <c r="F158" s="13"/>
      <c r="G158" s="13"/>
    </row>
    <row r="159" spans="1:7">
      <c r="A159" s="11"/>
      <c r="B159" s="10"/>
      <c r="C159" s="10"/>
      <c r="D159" s="10" t="str">
        <f>_xlfn.XLOOKUP($C159,Parts!$A$2:$A$301,Parts!$B$2:$B$301,0)</f>
        <v>HS Code: 9027904500</v>
      </c>
      <c r="E159" s="13"/>
      <c r="F159" s="13"/>
      <c r="G159" s="13"/>
    </row>
    <row r="160" spans="1:7">
      <c r="A160" s="11"/>
      <c r="B160" s="10"/>
      <c r="C160" s="10"/>
      <c r="D160" s="10" t="str">
        <f>_xlfn.XLOOKUP($C160,Parts!$A$2:$A$301,Parts!$B$2:$B$301,0)</f>
        <v>HS Code: 9027904500</v>
      </c>
      <c r="E160" s="13"/>
      <c r="F160" s="13"/>
      <c r="G160" s="13"/>
    </row>
    <row r="161" spans="1:7">
      <c r="A161" s="11"/>
      <c r="B161" s="10"/>
      <c r="C161" s="10"/>
      <c r="D161" s="10" t="str">
        <f>_xlfn.XLOOKUP($C161,Parts!$A$2:$A$301,Parts!$B$2:$B$301,0)</f>
        <v>HS Code: 9027904500</v>
      </c>
      <c r="E161" s="13"/>
      <c r="F161" s="13"/>
      <c r="G161" s="13"/>
    </row>
    <row r="162" spans="1:7">
      <c r="A162" s="11"/>
      <c r="B162" s="10"/>
      <c r="C162" s="10"/>
      <c r="D162" s="10" t="str">
        <f>_xlfn.XLOOKUP($C162,Parts!$A$2:$A$301,Parts!$B$2:$B$301,0)</f>
        <v>HS Code: 9027904500</v>
      </c>
      <c r="E162" s="13"/>
      <c r="F162" s="13"/>
      <c r="G162" s="13"/>
    </row>
    <row r="163" spans="1:7">
      <c r="A163" s="11"/>
      <c r="B163" s="10"/>
      <c r="C163" s="10"/>
      <c r="D163" s="10" t="str">
        <f>_xlfn.XLOOKUP($C163,Parts!$A$2:$A$301,Parts!$B$2:$B$301,0)</f>
        <v>HS Code: 9027904500</v>
      </c>
      <c r="E163" s="13"/>
      <c r="F163" s="13"/>
      <c r="G163" s="13"/>
    </row>
    <row r="164" spans="1:7">
      <c r="A164" s="11"/>
      <c r="B164" s="10"/>
      <c r="C164" s="10"/>
      <c r="D164" s="10"/>
      <c r="E164" s="13"/>
      <c r="F164" s="13"/>
      <c r="G164" s="13"/>
    </row>
    <row r="165" spans="1:7">
      <c r="A165" s="11"/>
      <c r="B165" s="10"/>
      <c r="C165" s="10"/>
      <c r="D165" s="10"/>
      <c r="E165" s="13"/>
      <c r="F165" s="13"/>
      <c r="G165" s="13"/>
    </row>
    <row r="166" spans="1:7">
      <c r="A166" s="11"/>
      <c r="B166" s="10"/>
      <c r="C166" s="10"/>
      <c r="D166" s="10"/>
      <c r="E166" s="13"/>
      <c r="F166" s="13"/>
      <c r="G166" s="13"/>
    </row>
    <row r="167" spans="1:7">
      <c r="A167" s="11"/>
      <c r="B167" s="10"/>
      <c r="C167" s="10"/>
      <c r="D167" s="10"/>
      <c r="E167" s="13"/>
      <c r="F167" s="13"/>
      <c r="G167" s="13"/>
    </row>
    <row r="168" spans="1:7">
      <c r="A168" s="11"/>
      <c r="B168" s="10"/>
      <c r="C168" s="10"/>
      <c r="D168" s="10"/>
      <c r="E168" s="13"/>
      <c r="F168" s="13"/>
      <c r="G168" s="13"/>
    </row>
    <row r="169" spans="1:7">
      <c r="A169" s="11"/>
      <c r="B169" s="10"/>
      <c r="C169" s="10"/>
      <c r="D169" s="10"/>
      <c r="E169" s="13"/>
      <c r="F169" s="13"/>
      <c r="G169" s="13"/>
    </row>
    <row r="170" spans="1:7">
      <c r="A170" s="11"/>
      <c r="B170" s="10"/>
      <c r="C170" s="10"/>
      <c r="D170" s="10"/>
      <c r="E170" s="13"/>
      <c r="F170" s="13"/>
      <c r="G170" s="13"/>
    </row>
    <row r="171" spans="1:7">
      <c r="A171" s="11"/>
      <c r="B171" s="10"/>
      <c r="C171" s="10"/>
      <c r="D171" s="10"/>
      <c r="E171" s="13"/>
      <c r="F171" s="13"/>
      <c r="G171" s="13"/>
    </row>
    <row r="172" spans="1:7">
      <c r="A172" s="11"/>
      <c r="B172" s="10"/>
      <c r="C172" s="10"/>
      <c r="D172" s="10"/>
      <c r="E172" s="13"/>
      <c r="F172" s="13"/>
      <c r="G172" s="13"/>
    </row>
    <row r="173" spans="1:7">
      <c r="A173" s="11"/>
      <c r="B173" s="10"/>
      <c r="C173" s="10"/>
      <c r="D173" s="10"/>
      <c r="E173" s="13"/>
      <c r="F173" s="13"/>
      <c r="G173" s="13"/>
    </row>
    <row r="174" spans="1:7">
      <c r="A174" s="11"/>
      <c r="B174" s="10"/>
      <c r="C174" s="10"/>
      <c r="D174" s="10"/>
      <c r="E174" s="13"/>
      <c r="F174" s="13"/>
      <c r="G174" s="13"/>
    </row>
    <row r="175" spans="1:7">
      <c r="A175" s="11"/>
      <c r="B175" s="10"/>
      <c r="C175" s="10"/>
      <c r="D175" s="10"/>
      <c r="E175" s="13"/>
      <c r="F175" s="13"/>
      <c r="G175" s="13"/>
    </row>
    <row r="176" spans="1:7">
      <c r="A176" s="11"/>
      <c r="B176" s="10"/>
      <c r="C176" s="10"/>
      <c r="D176" s="10"/>
      <c r="E176" s="13"/>
      <c r="F176" s="13"/>
      <c r="G176" s="13"/>
    </row>
    <row r="177" spans="1:7">
      <c r="A177" s="11"/>
      <c r="B177" s="10"/>
      <c r="C177" s="10"/>
      <c r="D177" s="10"/>
      <c r="E177" s="13"/>
      <c r="F177" s="13"/>
      <c r="G177" s="13"/>
    </row>
    <row r="178" spans="1:7">
      <c r="A178" s="11"/>
      <c r="B178" s="10"/>
      <c r="C178" s="10"/>
      <c r="D178" s="10"/>
      <c r="E178" s="13"/>
      <c r="F178" s="13"/>
      <c r="G178" s="13"/>
    </row>
    <row r="179" spans="1:7">
      <c r="A179" s="11"/>
      <c r="B179" s="10"/>
      <c r="C179" s="10"/>
      <c r="D179" s="10"/>
      <c r="E179" s="13"/>
      <c r="F179" s="13"/>
      <c r="G179" s="13"/>
    </row>
    <row r="180" spans="1:7">
      <c r="A180" s="11"/>
      <c r="B180" s="10"/>
      <c r="C180" s="10"/>
      <c r="D180" s="10"/>
      <c r="E180" s="13"/>
      <c r="F180" s="13"/>
      <c r="G180" s="13"/>
    </row>
    <row r="181" spans="1:7">
      <c r="A181" s="11"/>
      <c r="B181" s="10"/>
      <c r="C181" s="10"/>
      <c r="D181" s="10"/>
      <c r="E181" s="13"/>
      <c r="F181" s="13"/>
      <c r="G181" s="13"/>
    </row>
    <row r="182" spans="1:7">
      <c r="A182" s="11"/>
      <c r="B182" s="10"/>
      <c r="C182" s="10"/>
      <c r="D182" s="10"/>
      <c r="E182" s="13"/>
      <c r="F182" s="13"/>
      <c r="G182" s="13"/>
    </row>
    <row r="183" spans="1:7">
      <c r="A183" s="11"/>
      <c r="B183" s="10"/>
      <c r="C183" s="10"/>
      <c r="D183" s="10"/>
      <c r="E183" s="13"/>
      <c r="F183" s="13"/>
      <c r="G183" s="13"/>
    </row>
    <row r="184" spans="1:7">
      <c r="A184" s="11"/>
      <c r="B184" s="10"/>
      <c r="C184" s="10"/>
      <c r="D184" s="10"/>
      <c r="E184" s="13"/>
      <c r="F184" s="13"/>
      <c r="G184" s="13"/>
    </row>
    <row r="185" spans="1:7">
      <c r="A185" s="11"/>
      <c r="B185" s="10"/>
      <c r="C185" s="10"/>
      <c r="D185" s="10"/>
      <c r="E185" s="13"/>
      <c r="F185" s="13"/>
      <c r="G185" s="13"/>
    </row>
    <row r="186" spans="1:7">
      <c r="A186" s="11"/>
      <c r="B186" s="10"/>
      <c r="C186" s="10"/>
      <c r="D186" s="10"/>
      <c r="E186" s="13"/>
      <c r="F186" s="13"/>
      <c r="G186" s="13"/>
    </row>
    <row r="187" spans="1:7">
      <c r="A187" s="11"/>
      <c r="B187" s="10"/>
      <c r="C187" s="10"/>
      <c r="D187" s="10"/>
      <c r="E187" s="13"/>
      <c r="F187" s="13"/>
      <c r="G187" s="13"/>
    </row>
    <row r="188" spans="1:7">
      <c r="A188" s="11"/>
      <c r="B188" s="10"/>
      <c r="C188" s="10"/>
      <c r="D188" s="10"/>
      <c r="E188" s="13"/>
      <c r="F188" s="13"/>
      <c r="G188" s="13"/>
    </row>
    <row r="189" spans="1:7">
      <c r="A189" s="11"/>
      <c r="B189" s="10"/>
      <c r="C189" s="10"/>
      <c r="D189" s="10"/>
      <c r="E189" s="13"/>
      <c r="F189" s="13"/>
      <c r="G189" s="13"/>
    </row>
    <row r="190" spans="1:7">
      <c r="A190" s="11"/>
      <c r="B190" s="10"/>
      <c r="C190" s="10"/>
      <c r="D190" s="10"/>
      <c r="E190" s="13"/>
      <c r="F190" s="13"/>
      <c r="G190" s="13"/>
    </row>
    <row r="191" spans="1:7">
      <c r="A191" s="11"/>
      <c r="B191" s="10"/>
      <c r="C191" s="10"/>
      <c r="D191" s="10"/>
      <c r="E191" s="13"/>
      <c r="F191" s="13"/>
      <c r="G191" s="13"/>
    </row>
    <row r="192" spans="1:7">
      <c r="A192" s="11"/>
      <c r="B192" s="10"/>
      <c r="C192" s="10"/>
      <c r="D192" s="10"/>
      <c r="E192" s="13"/>
      <c r="F192" s="13"/>
      <c r="G192" s="13"/>
    </row>
    <row r="193" spans="1:7">
      <c r="A193" s="11"/>
      <c r="B193" s="10"/>
      <c r="C193" s="10"/>
      <c r="D193" s="10"/>
      <c r="E193" s="13"/>
      <c r="F193" s="13"/>
      <c r="G193" s="13"/>
    </row>
    <row r="194" spans="1:7">
      <c r="A194" s="11"/>
      <c r="B194" s="10"/>
      <c r="C194" s="10"/>
      <c r="D194" s="10"/>
      <c r="E194" s="13"/>
      <c r="F194" s="13"/>
      <c r="G194" s="13"/>
    </row>
    <row r="195" spans="1:7">
      <c r="A195" s="11"/>
      <c r="B195" s="10"/>
      <c r="C195" s="10"/>
      <c r="D195" s="10"/>
      <c r="E195" s="13"/>
      <c r="F195" s="13"/>
      <c r="G195" s="13"/>
    </row>
    <row r="196" spans="1:7">
      <c r="A196" s="11"/>
      <c r="B196" s="10"/>
      <c r="C196" s="10"/>
      <c r="D196" s="10"/>
      <c r="E196" s="13"/>
      <c r="F196" s="13"/>
      <c r="G196" s="13"/>
    </row>
    <row r="197" spans="1:7">
      <c r="A197" s="11"/>
      <c r="B197" s="10"/>
      <c r="C197" s="10"/>
      <c r="D197" s="10"/>
      <c r="E197" s="13"/>
      <c r="F197" s="13"/>
      <c r="G197" s="13"/>
    </row>
    <row r="198" spans="1:7">
      <c r="A198" s="11"/>
      <c r="B198" s="10"/>
      <c r="C198" s="10"/>
      <c r="D198" s="10"/>
      <c r="E198" s="13"/>
      <c r="F198" s="13"/>
      <c r="G198" s="13"/>
    </row>
    <row r="199" spans="1:7">
      <c r="A199" s="11"/>
      <c r="B199" s="10"/>
      <c r="C199" s="10"/>
      <c r="D199" s="10"/>
      <c r="E199" s="13"/>
      <c r="F199" s="13"/>
      <c r="G199" s="13"/>
    </row>
    <row r="200" spans="1:7">
      <c r="A200" s="11"/>
      <c r="B200" s="10"/>
      <c r="C200" s="10"/>
      <c r="D200" s="10"/>
      <c r="E200" s="13"/>
      <c r="F200" s="13"/>
      <c r="G200" s="13"/>
    </row>
    <row r="201" spans="1:7">
      <c r="A201" s="11"/>
      <c r="B201" s="10"/>
      <c r="C201" s="10"/>
      <c r="D201" s="10"/>
      <c r="E201" s="13"/>
      <c r="F201" s="13"/>
      <c r="G201" s="13"/>
    </row>
    <row r="202" spans="1:7">
      <c r="A202" s="11"/>
      <c r="B202" s="10"/>
      <c r="C202" s="10"/>
      <c r="D202" s="10"/>
      <c r="E202" s="13"/>
      <c r="F202" s="13"/>
      <c r="G202" s="13"/>
    </row>
    <row r="203" spans="1:7">
      <c r="A203" s="11"/>
      <c r="B203" s="10"/>
      <c r="C203" s="10"/>
      <c r="D203" s="10"/>
      <c r="E203" s="13"/>
      <c r="F203" s="13"/>
      <c r="G203" s="13"/>
    </row>
    <row r="204" spans="1:7">
      <c r="A204" s="11"/>
      <c r="B204" s="10"/>
      <c r="C204" s="10"/>
      <c r="D204" s="10"/>
      <c r="E204" s="13"/>
      <c r="F204" s="13"/>
      <c r="G204" s="13"/>
    </row>
    <row r="205" spans="1:7">
      <c r="A205" s="11"/>
      <c r="B205" s="10"/>
      <c r="C205" s="10"/>
      <c r="D205" s="10"/>
      <c r="E205" s="13"/>
      <c r="F205" s="13"/>
      <c r="G205" s="13"/>
    </row>
    <row r="206" spans="1:7">
      <c r="A206" s="11"/>
      <c r="B206" s="10"/>
      <c r="C206" s="10"/>
      <c r="D206" s="10"/>
      <c r="E206" s="13"/>
      <c r="F206" s="13"/>
      <c r="G206" s="13"/>
    </row>
    <row r="207" spans="1:7">
      <c r="A207" s="11"/>
      <c r="B207" s="10"/>
      <c r="C207" s="10"/>
      <c r="D207" s="10"/>
      <c r="E207" s="13"/>
      <c r="F207" s="13"/>
      <c r="G207" s="13"/>
    </row>
    <row r="208" spans="1:7">
      <c r="A208" s="11"/>
      <c r="B208" s="10"/>
      <c r="C208" s="10"/>
      <c r="D208" s="10"/>
      <c r="E208" s="13"/>
      <c r="F208" s="13"/>
      <c r="G208" s="13"/>
    </row>
    <row r="209" spans="1:7">
      <c r="A209" s="11"/>
      <c r="B209" s="10"/>
      <c r="C209" s="10"/>
      <c r="D209" s="10"/>
      <c r="E209" s="13"/>
      <c r="F209" s="13"/>
      <c r="G209" s="13"/>
    </row>
    <row r="210" spans="1:7">
      <c r="A210" s="11"/>
      <c r="B210" s="10"/>
      <c r="C210" s="10"/>
      <c r="D210" s="10"/>
      <c r="E210" s="13"/>
      <c r="F210" s="13"/>
      <c r="G210" s="13"/>
    </row>
    <row r="211" spans="1:7">
      <c r="A211" s="11"/>
      <c r="B211" s="10"/>
      <c r="C211" s="10"/>
      <c r="D211" s="10"/>
      <c r="E211" s="13"/>
      <c r="F211" s="13"/>
      <c r="G211" s="13"/>
    </row>
    <row r="212" spans="1:7">
      <c r="A212" s="11"/>
      <c r="B212" s="10"/>
      <c r="C212" s="10"/>
      <c r="D212" s="10"/>
      <c r="E212" s="13"/>
      <c r="F212" s="13"/>
      <c r="G212" s="13"/>
    </row>
    <row r="213" spans="1:7">
      <c r="A213" s="11"/>
      <c r="B213" s="10"/>
      <c r="C213" s="10"/>
      <c r="D213" s="10"/>
      <c r="E213" s="13"/>
      <c r="F213" s="13"/>
      <c r="G213" s="13"/>
    </row>
    <row r="214" spans="1:7">
      <c r="A214" s="11"/>
      <c r="B214" s="10"/>
      <c r="C214" s="10"/>
      <c r="D214" s="10"/>
      <c r="E214" s="13"/>
      <c r="F214" s="13"/>
      <c r="G214" s="13"/>
    </row>
    <row r="215" spans="1:7">
      <c r="A215" s="11"/>
      <c r="B215" s="10"/>
      <c r="C215" s="10"/>
      <c r="D215" s="10"/>
      <c r="E215" s="13"/>
      <c r="F215" s="13"/>
      <c r="G215" s="13"/>
    </row>
    <row r="216" spans="1:7">
      <c r="A216" s="11"/>
      <c r="B216" s="10"/>
      <c r="C216" s="10"/>
      <c r="D216" s="10"/>
      <c r="E216" s="13"/>
      <c r="F216" s="13"/>
      <c r="G216" s="13"/>
    </row>
    <row r="217" spans="1:7">
      <c r="A217" s="11"/>
      <c r="B217" s="10"/>
      <c r="C217" s="10"/>
      <c r="D217" s="10"/>
      <c r="E217" s="13"/>
      <c r="F217" s="13"/>
      <c r="G217" s="13"/>
    </row>
    <row r="218" spans="1:7">
      <c r="A218" s="11"/>
      <c r="B218" s="10"/>
      <c r="C218" s="10"/>
      <c r="D218" s="10"/>
      <c r="E218" s="13"/>
      <c r="F218" s="13"/>
      <c r="G218" s="13"/>
    </row>
    <row r="219" spans="1:7">
      <c r="A219" s="11"/>
      <c r="B219" s="10"/>
      <c r="C219" s="10"/>
      <c r="D219" s="10"/>
      <c r="E219" s="13"/>
      <c r="F219" s="13"/>
      <c r="G219" s="13"/>
    </row>
    <row r="220" spans="1:7">
      <c r="A220" s="11"/>
      <c r="B220" s="10"/>
      <c r="C220" s="10"/>
      <c r="D220" s="10"/>
      <c r="E220" s="13"/>
      <c r="F220" s="13"/>
      <c r="G220" s="13"/>
    </row>
    <row r="221" spans="1:7">
      <c r="A221" s="11"/>
      <c r="B221" s="10"/>
      <c r="C221" s="10"/>
      <c r="D221" s="10"/>
      <c r="E221" s="13"/>
      <c r="F221" s="13"/>
      <c r="G221" s="13"/>
    </row>
    <row r="222" spans="1:7">
      <c r="A222" s="11"/>
      <c r="B222" s="10"/>
      <c r="C222" s="10"/>
      <c r="D222" s="10"/>
      <c r="E222" s="13"/>
      <c r="F222" s="13"/>
      <c r="G222" s="13"/>
    </row>
    <row r="223" spans="1:7">
      <c r="A223" s="11"/>
      <c r="B223" s="10"/>
      <c r="C223" s="10"/>
      <c r="D223" s="10"/>
      <c r="E223" s="13"/>
      <c r="F223" s="13"/>
      <c r="G223" s="13"/>
    </row>
    <row r="224" spans="1:7">
      <c r="A224" s="11"/>
      <c r="B224" s="10"/>
      <c r="C224" s="10"/>
      <c r="D224" s="10"/>
      <c r="E224" s="13"/>
      <c r="F224" s="13"/>
      <c r="G224" s="13"/>
    </row>
    <row r="225" spans="1:7">
      <c r="A225" s="11"/>
      <c r="B225" s="10"/>
      <c r="C225" s="10"/>
      <c r="D225" s="10"/>
      <c r="E225" s="13"/>
      <c r="F225" s="13"/>
      <c r="G225" s="13"/>
    </row>
    <row r="226" spans="1:7">
      <c r="A226" s="11"/>
      <c r="B226" s="10"/>
      <c r="C226" s="10"/>
      <c r="D226" s="10"/>
      <c r="E226" s="13"/>
      <c r="F226" s="13"/>
      <c r="G226" s="13"/>
    </row>
    <row r="227" spans="1:7">
      <c r="A227" s="11"/>
      <c r="B227" s="10"/>
      <c r="C227" s="10"/>
      <c r="D227" s="10"/>
      <c r="E227" s="13"/>
      <c r="F227" s="13"/>
      <c r="G227" s="13"/>
    </row>
    <row r="228" spans="1:7">
      <c r="A228" s="11"/>
      <c r="B228" s="10"/>
      <c r="C228" s="10"/>
      <c r="D228" s="10"/>
      <c r="E228" s="13"/>
      <c r="F228" s="13"/>
      <c r="G228" s="13"/>
    </row>
    <row r="229" spans="1:7">
      <c r="A229" s="11"/>
      <c r="B229" s="10"/>
      <c r="C229" s="10"/>
      <c r="D229" s="10"/>
      <c r="E229" s="13"/>
      <c r="F229" s="13"/>
      <c r="G229" s="13"/>
    </row>
    <row r="230" spans="1:7">
      <c r="A230" s="11"/>
      <c r="B230" s="10"/>
      <c r="C230" s="10"/>
      <c r="D230" s="10"/>
      <c r="E230" s="13"/>
      <c r="F230" s="13"/>
      <c r="G230" s="13"/>
    </row>
    <row r="231" spans="1:7">
      <c r="A231" s="11"/>
      <c r="B231" s="10"/>
      <c r="C231" s="10"/>
      <c r="D231" s="10"/>
      <c r="E231" s="13"/>
      <c r="F231" s="13"/>
      <c r="G231" s="13"/>
    </row>
    <row r="232" spans="1:7">
      <c r="A232" s="11"/>
      <c r="B232" s="10"/>
      <c r="C232" s="10"/>
      <c r="D232" s="10"/>
      <c r="E232" s="13"/>
      <c r="F232" s="13"/>
      <c r="G232" s="13"/>
    </row>
    <row r="233" spans="1:7">
      <c r="A233" s="11"/>
      <c r="B233" s="10"/>
      <c r="C233" s="10"/>
      <c r="D233" s="10"/>
      <c r="E233" s="13"/>
      <c r="F233" s="13"/>
      <c r="G233" s="13"/>
    </row>
    <row r="234" spans="1:7">
      <c r="A234" s="11"/>
      <c r="B234" s="10"/>
      <c r="C234" s="10"/>
      <c r="D234" s="10"/>
      <c r="E234" s="13"/>
      <c r="F234" s="13"/>
      <c r="G234" s="13"/>
    </row>
    <row r="235" spans="1:7">
      <c r="A235" s="11"/>
      <c r="B235" s="10"/>
      <c r="C235" s="10"/>
      <c r="D235" s="10"/>
      <c r="E235" s="13"/>
      <c r="F235" s="13"/>
      <c r="G235" s="13"/>
    </row>
    <row r="236" spans="1:7">
      <c r="A236" s="11"/>
      <c r="B236" s="10"/>
      <c r="C236" s="10"/>
      <c r="D236" s="10"/>
      <c r="E236" s="13"/>
      <c r="F236" s="13"/>
      <c r="G236" s="13"/>
    </row>
    <row r="237" spans="1:7">
      <c r="A237" s="11"/>
      <c r="B237" s="10"/>
      <c r="C237" s="10"/>
      <c r="D237" s="10"/>
      <c r="E237" s="13"/>
      <c r="F237" s="13"/>
      <c r="G237" s="13"/>
    </row>
    <row r="238" spans="1:7">
      <c r="A238" s="11"/>
      <c r="B238" s="10"/>
      <c r="C238" s="10"/>
      <c r="D238" s="10"/>
      <c r="E238" s="13"/>
      <c r="F238" s="13"/>
      <c r="G238" s="13"/>
    </row>
    <row r="239" spans="1:7">
      <c r="A239" s="11"/>
      <c r="B239" s="10"/>
      <c r="C239" s="10"/>
      <c r="D239" s="10"/>
      <c r="E239" s="13"/>
      <c r="F239" s="13"/>
      <c r="G239" s="13"/>
    </row>
    <row r="240" spans="1:7">
      <c r="A240" s="11"/>
      <c r="B240" s="10"/>
      <c r="C240" s="10"/>
      <c r="D240" s="10"/>
      <c r="E240" s="13"/>
      <c r="F240" s="13"/>
      <c r="G240" s="13"/>
    </row>
    <row r="241" spans="1:7">
      <c r="A241" s="11"/>
      <c r="B241" s="10"/>
      <c r="C241" s="10"/>
      <c r="D241" s="10"/>
      <c r="E241" s="13"/>
      <c r="F241" s="13"/>
      <c r="G241" s="13"/>
    </row>
    <row r="242" spans="1:7">
      <c r="A242" s="11"/>
      <c r="B242" s="10"/>
      <c r="C242" s="10"/>
      <c r="D242" s="10"/>
      <c r="E242" s="13"/>
      <c r="F242" s="13"/>
      <c r="G242" s="13"/>
    </row>
    <row r="243" spans="1:7">
      <c r="A243" s="11"/>
      <c r="B243" s="10"/>
      <c r="C243" s="10"/>
      <c r="D243" s="10"/>
      <c r="E243" s="13"/>
      <c r="F243" s="13"/>
      <c r="G243" s="13"/>
    </row>
    <row r="244" spans="1:7">
      <c r="A244" s="11"/>
      <c r="B244" s="10"/>
      <c r="C244" s="10"/>
      <c r="D244" s="10"/>
      <c r="E244" s="13"/>
      <c r="F244" s="13"/>
      <c r="G244" s="13"/>
    </row>
    <row r="245" spans="1:7">
      <c r="A245" s="11"/>
      <c r="B245" s="10"/>
      <c r="C245" s="10"/>
      <c r="D245" s="10"/>
      <c r="E245" s="13"/>
      <c r="F245" s="13"/>
      <c r="G245" s="13"/>
    </row>
    <row r="246" spans="1:7">
      <c r="A246" s="11"/>
      <c r="B246" s="10"/>
      <c r="C246" s="10"/>
      <c r="D246" s="10"/>
      <c r="E246" s="13"/>
      <c r="F246" s="13"/>
      <c r="G246" s="13"/>
    </row>
    <row r="247" spans="1:7">
      <c r="A247" s="11"/>
      <c r="B247" s="10"/>
      <c r="C247" s="10"/>
      <c r="D247" s="10"/>
      <c r="E247" s="13"/>
      <c r="F247" s="13"/>
      <c r="G247" s="13"/>
    </row>
    <row r="248" spans="1:7">
      <c r="A248" s="11"/>
      <c r="B248" s="10"/>
      <c r="C248" s="10"/>
      <c r="D248" s="10"/>
      <c r="E248" s="13"/>
      <c r="F248" s="13"/>
      <c r="G248" s="13"/>
    </row>
    <row r="249" spans="1:7">
      <c r="A249" s="11"/>
      <c r="B249" s="10"/>
      <c r="C249" s="10"/>
      <c r="D249" s="10"/>
      <c r="E249" s="13"/>
      <c r="F249" s="13"/>
      <c r="G249" s="13"/>
    </row>
    <row r="250" spans="1:7">
      <c r="A250" s="11"/>
      <c r="B250" s="10"/>
      <c r="C250" s="10"/>
      <c r="D250" s="10"/>
      <c r="E250" s="13"/>
      <c r="F250" s="13"/>
      <c r="G250" s="13"/>
    </row>
    <row r="251" spans="1:7">
      <c r="A251" s="11"/>
      <c r="B251" s="10"/>
      <c r="C251" s="10"/>
      <c r="D251" s="10"/>
      <c r="E251" s="13"/>
      <c r="F251" s="13"/>
      <c r="G251" s="13"/>
    </row>
    <row r="252" spans="1:7">
      <c r="A252" s="11"/>
      <c r="B252" s="10"/>
      <c r="C252" s="10"/>
      <c r="D252" s="10"/>
      <c r="E252" s="13"/>
      <c r="F252" s="13"/>
      <c r="G252" s="13"/>
    </row>
    <row r="253" spans="1:7">
      <c r="A253" s="11"/>
      <c r="B253" s="10"/>
      <c r="C253" s="10"/>
      <c r="D253" s="10"/>
      <c r="E253" s="13"/>
      <c r="F253" s="13"/>
      <c r="G253" s="13"/>
    </row>
    <row r="254" spans="1:7">
      <c r="A254" s="11"/>
      <c r="B254" s="10"/>
      <c r="C254" s="10"/>
      <c r="D254" s="10"/>
      <c r="E254" s="13"/>
      <c r="F254" s="13"/>
      <c r="G254" s="13"/>
    </row>
    <row r="255" spans="1:7">
      <c r="A255" s="11"/>
      <c r="B255" s="10"/>
      <c r="C255" s="10"/>
      <c r="D255" s="10"/>
      <c r="E255" s="13"/>
      <c r="F255" s="13"/>
      <c r="G255" s="13"/>
    </row>
    <row r="256" spans="1:7">
      <c r="A256" s="11"/>
      <c r="B256" s="10"/>
      <c r="C256" s="10"/>
      <c r="D256" s="10"/>
      <c r="E256" s="13"/>
      <c r="F256" s="13"/>
      <c r="G256" s="13"/>
    </row>
    <row r="257" spans="1:7">
      <c r="A257" s="11"/>
      <c r="B257" s="10"/>
      <c r="C257" s="10"/>
      <c r="D257" s="10"/>
      <c r="E257" s="13"/>
      <c r="F257" s="13"/>
      <c r="G257" s="13"/>
    </row>
    <row r="258" spans="1:7">
      <c r="A258" s="11"/>
      <c r="B258" s="10"/>
      <c r="C258" s="10"/>
      <c r="D258" s="10"/>
      <c r="E258" s="13"/>
      <c r="F258" s="13"/>
      <c r="G258" s="13"/>
    </row>
    <row r="259" spans="1:7">
      <c r="A259" s="11"/>
      <c r="B259" s="10"/>
      <c r="C259" s="10"/>
      <c r="D259" s="10"/>
      <c r="E259" s="13"/>
      <c r="F259" s="13"/>
      <c r="G259" s="13"/>
    </row>
    <row r="260" spans="1:7">
      <c r="A260" s="11"/>
      <c r="B260" s="10"/>
      <c r="C260" s="10"/>
      <c r="D260" s="10"/>
      <c r="E260" s="13"/>
      <c r="F260" s="13"/>
      <c r="G260" s="13"/>
    </row>
    <row r="261" spans="1:7">
      <c r="A261" s="11"/>
      <c r="B261" s="10"/>
      <c r="C261" s="10"/>
      <c r="D261" s="10"/>
      <c r="E261" s="13"/>
      <c r="F261" s="13"/>
      <c r="G261" s="13"/>
    </row>
    <row r="262" spans="1:7">
      <c r="A262" s="11"/>
      <c r="B262" s="10"/>
      <c r="C262" s="10"/>
      <c r="D262" s="10"/>
      <c r="E262" s="13"/>
      <c r="F262" s="13"/>
      <c r="G262" s="13"/>
    </row>
    <row r="263" spans="1:7">
      <c r="A263" s="11"/>
      <c r="B263" s="10"/>
      <c r="C263" s="10"/>
      <c r="D263" s="10"/>
      <c r="E263" s="13"/>
      <c r="F263" s="13"/>
      <c r="G263" s="13"/>
    </row>
    <row r="264" spans="1:7">
      <c r="A264" s="11"/>
      <c r="B264" s="10"/>
      <c r="C264" s="10"/>
      <c r="D264" s="10"/>
      <c r="E264" s="13"/>
      <c r="F264" s="13"/>
      <c r="G264" s="13"/>
    </row>
    <row r="265" spans="1:7">
      <c r="A265" s="11"/>
      <c r="B265" s="10"/>
      <c r="C265" s="10"/>
      <c r="D265" s="10"/>
      <c r="E265" s="13"/>
      <c r="F265" s="13"/>
      <c r="G265" s="13"/>
    </row>
    <row r="266" spans="1:7">
      <c r="A266" s="11"/>
      <c r="B266" s="10"/>
      <c r="C266" s="10"/>
      <c r="D266" s="10"/>
      <c r="E266" s="13"/>
      <c r="F266" s="13"/>
      <c r="G266" s="13"/>
    </row>
    <row r="267" spans="1:7">
      <c r="A267" s="11"/>
      <c r="B267" s="10"/>
      <c r="C267" s="10"/>
      <c r="D267" s="10"/>
      <c r="E267" s="13"/>
      <c r="F267" s="13"/>
      <c r="G267" s="13"/>
    </row>
    <row r="268" spans="1:7">
      <c r="A268" s="11"/>
      <c r="B268" s="10"/>
      <c r="C268" s="10"/>
      <c r="D268" s="10"/>
      <c r="E268" s="13"/>
      <c r="F268" s="13"/>
      <c r="G268" s="13"/>
    </row>
    <row r="269" spans="1:7">
      <c r="A269" s="11"/>
      <c r="B269" s="10"/>
      <c r="C269" s="10"/>
      <c r="D269" s="10"/>
      <c r="E269" s="13"/>
      <c r="F269" s="13"/>
      <c r="G269" s="13"/>
    </row>
    <row r="270" spans="1:7">
      <c r="A270" s="11"/>
      <c r="B270" s="10"/>
      <c r="C270" s="10"/>
      <c r="D270" s="10"/>
      <c r="E270" s="13"/>
      <c r="F270" s="13"/>
      <c r="G270" s="13"/>
    </row>
    <row r="271" spans="1:7">
      <c r="A271" s="11"/>
      <c r="B271" s="10"/>
      <c r="C271" s="10"/>
      <c r="D271" s="10"/>
      <c r="E271" s="13"/>
      <c r="F271" s="13"/>
      <c r="G271" s="13"/>
    </row>
    <row r="272" spans="1:7">
      <c r="A272" s="11"/>
      <c r="B272" s="10"/>
      <c r="C272" s="10"/>
      <c r="D272" s="10"/>
      <c r="E272" s="13"/>
      <c r="F272" s="13"/>
      <c r="G272" s="13"/>
    </row>
    <row r="273" spans="1:7">
      <c r="A273" s="11"/>
      <c r="B273" s="10"/>
      <c r="C273" s="10"/>
      <c r="D273" s="10"/>
      <c r="E273" s="13"/>
      <c r="F273" s="13"/>
      <c r="G273" s="13"/>
    </row>
    <row r="274" spans="1:7">
      <c r="A274" s="11"/>
      <c r="B274" s="10"/>
      <c r="C274" s="10"/>
      <c r="D274" s="10"/>
      <c r="E274" s="13"/>
      <c r="F274" s="13"/>
      <c r="G274" s="13"/>
    </row>
    <row r="275" spans="1:7">
      <c r="A275" s="11"/>
      <c r="B275" s="10"/>
      <c r="C275" s="10"/>
      <c r="D275" s="10"/>
      <c r="E275" s="13"/>
      <c r="F275" s="13"/>
      <c r="G275" s="13"/>
    </row>
    <row r="276" spans="1:7">
      <c r="A276" s="11"/>
      <c r="B276" s="10"/>
      <c r="C276" s="10"/>
      <c r="D276" s="10"/>
      <c r="E276" s="13"/>
      <c r="F276" s="13"/>
      <c r="G276" s="13"/>
    </row>
    <row r="277" spans="1:7">
      <c r="A277" s="11"/>
      <c r="B277" s="10"/>
      <c r="C277" s="10"/>
      <c r="D277" s="10"/>
      <c r="E277" s="13"/>
      <c r="F277" s="13"/>
      <c r="G277" s="13"/>
    </row>
    <row r="278" spans="1:7">
      <c r="A278" s="11"/>
      <c r="B278" s="10"/>
      <c r="C278" s="10"/>
      <c r="D278" s="10"/>
      <c r="E278" s="13"/>
      <c r="F278" s="13"/>
      <c r="G278" s="13"/>
    </row>
    <row r="279" spans="1:7">
      <c r="A279" s="11"/>
      <c r="B279" s="10"/>
      <c r="C279" s="10"/>
      <c r="D279" s="10"/>
      <c r="E279" s="13"/>
      <c r="F279" s="13"/>
      <c r="G279" s="13"/>
    </row>
    <row r="280" spans="1:7">
      <c r="A280" s="11"/>
      <c r="B280" s="10"/>
      <c r="C280" s="10"/>
      <c r="D280" s="10"/>
      <c r="E280" s="13"/>
      <c r="F280" s="13"/>
      <c r="G280" s="13"/>
    </row>
    <row r="281" spans="1:7">
      <c r="A281" s="11"/>
      <c r="B281" s="10"/>
      <c r="C281" s="10"/>
      <c r="D281" s="10"/>
      <c r="E281" s="13"/>
      <c r="F281" s="13"/>
      <c r="G281" s="13"/>
    </row>
    <row r="282" spans="1:7">
      <c r="A282" s="11"/>
      <c r="B282" s="10"/>
      <c r="C282" s="10"/>
      <c r="D282" s="10"/>
      <c r="E282" s="13"/>
      <c r="F282" s="13"/>
      <c r="G282" s="13"/>
    </row>
    <row r="283" spans="1:7">
      <c r="A283" s="11"/>
      <c r="B283" s="10"/>
      <c r="C283" s="10"/>
      <c r="D283" s="10"/>
      <c r="E283" s="13"/>
      <c r="F283" s="13"/>
      <c r="G283" s="13"/>
    </row>
    <row r="284" spans="1:7">
      <c r="A284" s="11"/>
      <c r="B284" s="10"/>
      <c r="C284" s="10"/>
      <c r="D284" s="10"/>
      <c r="E284" s="13"/>
      <c r="F284" s="13"/>
      <c r="G284" s="13"/>
    </row>
    <row r="285" spans="1:7">
      <c r="A285" s="11"/>
      <c r="B285" s="10"/>
      <c r="C285" s="10"/>
      <c r="D285" s="10"/>
      <c r="E285" s="13"/>
      <c r="F285" s="13"/>
      <c r="G285" s="13"/>
    </row>
    <row r="286" spans="1:7">
      <c r="A286" s="11"/>
      <c r="B286" s="10"/>
      <c r="C286" s="10"/>
      <c r="D286" s="10"/>
      <c r="E286" s="13"/>
      <c r="F286" s="13"/>
      <c r="G286" s="13"/>
    </row>
    <row r="287" spans="1:7">
      <c r="A287" s="11"/>
      <c r="B287" s="10"/>
      <c r="C287" s="10"/>
      <c r="D287" s="10"/>
      <c r="E287" s="13"/>
      <c r="F287" s="13"/>
      <c r="G287" s="13"/>
    </row>
    <row r="288" spans="1:7">
      <c r="A288" s="11"/>
      <c r="B288" s="10"/>
      <c r="C288" s="10"/>
      <c r="D288" s="10"/>
      <c r="E288" s="13"/>
      <c r="F288" s="13"/>
      <c r="G288" s="13"/>
    </row>
    <row r="289" spans="1:7">
      <c r="A289" s="11"/>
      <c r="B289" s="10"/>
      <c r="C289" s="10"/>
      <c r="D289" s="10"/>
      <c r="E289" s="13"/>
      <c r="F289" s="13"/>
      <c r="G289" s="13"/>
    </row>
    <row r="290" spans="1:7">
      <c r="A290" s="11"/>
      <c r="B290" s="10"/>
      <c r="C290" s="10"/>
      <c r="D290" s="10"/>
      <c r="E290" s="13"/>
      <c r="F290" s="13"/>
      <c r="G290" s="13"/>
    </row>
    <row r="291" spans="1:7">
      <c r="A291" s="11"/>
      <c r="B291" s="10"/>
      <c r="C291" s="10"/>
      <c r="D291" s="10"/>
      <c r="E291" s="13"/>
      <c r="F291" s="13"/>
      <c r="G291" s="13"/>
    </row>
    <row r="292" spans="1:7">
      <c r="A292" s="11"/>
      <c r="B292" s="10"/>
      <c r="C292" s="10"/>
      <c r="D292" s="10"/>
      <c r="E292" s="13"/>
      <c r="F292" s="13"/>
      <c r="G292" s="13"/>
    </row>
    <row r="293" spans="1:7">
      <c r="A293" s="11"/>
      <c r="B293" s="10"/>
      <c r="C293" s="10"/>
      <c r="D293" s="10"/>
      <c r="E293" s="13"/>
      <c r="F293" s="13"/>
      <c r="G293" s="13"/>
    </row>
    <row r="294" spans="1:7">
      <c r="A294" s="11"/>
      <c r="B294" s="10"/>
      <c r="C294" s="10"/>
      <c r="D294" s="10"/>
      <c r="E294" s="13"/>
      <c r="F294" s="13"/>
      <c r="G294" s="13"/>
    </row>
    <row r="295" spans="1:7">
      <c r="A295" s="11"/>
      <c r="B295" s="10"/>
      <c r="C295" s="10"/>
      <c r="D295" s="10"/>
      <c r="E295" s="13"/>
      <c r="F295" s="13"/>
      <c r="G295" s="13"/>
    </row>
    <row r="296" spans="1:7">
      <c r="A296" s="11"/>
      <c r="B296" s="10"/>
      <c r="C296" s="10"/>
      <c r="D296" s="10"/>
      <c r="E296" s="13"/>
      <c r="F296" s="13"/>
      <c r="G296" s="13"/>
    </row>
    <row r="297" spans="1:7">
      <c r="A297" s="11"/>
      <c r="B297" s="10"/>
      <c r="C297" s="10"/>
      <c r="D297" s="10"/>
      <c r="E297" s="13"/>
      <c r="F297" s="13"/>
      <c r="G297" s="13"/>
    </row>
    <row r="298" spans="1:7">
      <c r="A298" s="11"/>
      <c r="B298" s="10"/>
      <c r="C298" s="10"/>
      <c r="D298" s="10"/>
      <c r="E298" s="13"/>
      <c r="F298" s="13"/>
      <c r="G298" s="13"/>
    </row>
    <row r="299" spans="1:7">
      <c r="A299" s="11"/>
      <c r="B299" s="10"/>
      <c r="C299" s="10"/>
      <c r="D299" s="10"/>
      <c r="E299" s="13"/>
      <c r="F299" s="13"/>
      <c r="G299" s="13"/>
    </row>
    <row r="300" spans="1:7">
      <c r="A300" s="11"/>
      <c r="B300" s="10"/>
      <c r="C300" s="10"/>
      <c r="D300" s="10"/>
      <c r="E300" s="13"/>
      <c r="F300" s="13"/>
      <c r="G300" s="13"/>
    </row>
    <row r="301" spans="1:7">
      <c r="A301" s="11"/>
      <c r="B301" s="10"/>
      <c r="C301" s="10"/>
      <c r="D301" s="10"/>
      <c r="E301" s="13"/>
      <c r="F301" s="13"/>
      <c r="G301" s="13"/>
    </row>
    <row r="302" spans="1:7">
      <c r="A302" s="11"/>
      <c r="B302" s="10"/>
      <c r="C302" s="10"/>
      <c r="D302" s="10"/>
      <c r="E302" s="13"/>
      <c r="F302" s="13"/>
      <c r="G302" s="13"/>
    </row>
    <row r="303" spans="1:7">
      <c r="A303" s="11"/>
      <c r="B303" s="10"/>
      <c r="C303" s="10"/>
      <c r="D303" s="10"/>
      <c r="E303" s="13"/>
      <c r="F303" s="13"/>
      <c r="G303" s="13"/>
    </row>
    <row r="304" spans="1:7">
      <c r="A304" s="11"/>
      <c r="B304" s="10"/>
      <c r="C304" s="10"/>
      <c r="D304" s="10"/>
      <c r="E304" s="13"/>
      <c r="F304" s="13"/>
      <c r="G304" s="13"/>
    </row>
    <row r="305" spans="1:7">
      <c r="A305" s="11"/>
      <c r="B305" s="10"/>
      <c r="C305" s="10"/>
      <c r="D305" s="10"/>
      <c r="E305" s="13"/>
      <c r="F305" s="13"/>
      <c r="G305" s="13"/>
    </row>
    <row r="306" spans="1:7">
      <c r="A306" s="11"/>
      <c r="B306" s="10"/>
      <c r="C306" s="10"/>
      <c r="D306" s="10"/>
      <c r="E306" s="13"/>
      <c r="F306" s="13"/>
      <c r="G306" s="13"/>
    </row>
    <row r="307" spans="1:7">
      <c r="A307" s="11"/>
      <c r="B307" s="10"/>
      <c r="C307" s="10"/>
      <c r="D307" s="10"/>
      <c r="E307" s="13"/>
      <c r="F307" s="13"/>
      <c r="G307" s="13"/>
    </row>
    <row r="308" spans="1:7">
      <c r="A308" s="11"/>
      <c r="B308" s="10"/>
      <c r="C308" s="10"/>
      <c r="D308" s="10"/>
      <c r="E308" s="13"/>
      <c r="F308" s="13"/>
      <c r="G308" s="13"/>
    </row>
    <row r="309" spans="1:7">
      <c r="A309" s="11"/>
      <c r="B309" s="10"/>
      <c r="C309" s="10"/>
      <c r="D309" s="10"/>
      <c r="E309" s="13"/>
      <c r="F309" s="13"/>
      <c r="G309" s="13"/>
    </row>
    <row r="310" spans="1:7">
      <c r="A310" s="11"/>
      <c r="B310" s="10"/>
      <c r="C310" s="10"/>
      <c r="D310" s="10"/>
      <c r="E310" s="13"/>
      <c r="F310" s="13"/>
      <c r="G310" s="13"/>
    </row>
    <row r="311" spans="1:7">
      <c r="A311" s="11"/>
      <c r="B311" s="10"/>
      <c r="C311" s="10"/>
      <c r="D311" s="10"/>
      <c r="E311" s="13"/>
      <c r="F311" s="13"/>
      <c r="G311" s="13"/>
    </row>
    <row r="312" spans="1:7">
      <c r="A312" s="11"/>
      <c r="B312" s="10"/>
      <c r="C312" s="10"/>
      <c r="D312" s="10"/>
      <c r="E312" s="13"/>
      <c r="F312" s="13"/>
      <c r="G312" s="13"/>
    </row>
    <row r="313" spans="1:7">
      <c r="A313" s="11"/>
      <c r="B313" s="10"/>
      <c r="C313" s="10"/>
      <c r="D313" s="10"/>
      <c r="E313" s="13"/>
      <c r="F313" s="13"/>
      <c r="G313" s="13"/>
    </row>
    <row r="314" spans="1:7">
      <c r="A314" s="11"/>
      <c r="B314" s="10"/>
      <c r="C314" s="10"/>
      <c r="D314" s="10"/>
      <c r="E314" s="13"/>
      <c r="F314" s="13"/>
      <c r="G314" s="13"/>
    </row>
    <row r="315" spans="1:7">
      <c r="A315" s="11"/>
      <c r="B315" s="10"/>
      <c r="C315" s="10"/>
      <c r="D315" s="10"/>
      <c r="E315" s="13"/>
      <c r="F315" s="13"/>
      <c r="G315" s="13"/>
    </row>
    <row r="316" spans="1:7">
      <c r="A316" s="11"/>
      <c r="B316" s="10"/>
      <c r="C316" s="10"/>
      <c r="D316" s="10"/>
      <c r="E316" s="13"/>
      <c r="F316" s="13"/>
      <c r="G316" s="13"/>
    </row>
    <row r="317" spans="1:7">
      <c r="A317" s="11"/>
      <c r="B317" s="10"/>
      <c r="C317" s="10"/>
      <c r="D317" s="10"/>
      <c r="E317" s="13"/>
      <c r="F317" s="13"/>
      <c r="G317" s="13"/>
    </row>
    <row r="318" spans="1:7">
      <c r="A318" s="11"/>
      <c r="B318" s="10"/>
      <c r="C318" s="10"/>
      <c r="D318" s="10"/>
      <c r="E318" s="13"/>
      <c r="F318" s="13"/>
      <c r="G318" s="13"/>
    </row>
    <row r="319" spans="1:7">
      <c r="A319" s="11"/>
      <c r="B319" s="10"/>
      <c r="C319" s="10"/>
      <c r="D319" s="10"/>
      <c r="E319" s="13"/>
      <c r="F319" s="13"/>
      <c r="G319" s="13"/>
    </row>
    <row r="320" spans="1:7">
      <c r="A320" s="11"/>
      <c r="B320" s="10"/>
      <c r="C320" s="10"/>
      <c r="D320" s="10"/>
      <c r="E320" s="13"/>
      <c r="F320" s="13"/>
      <c r="G320" s="13"/>
    </row>
    <row r="321" spans="1:7">
      <c r="A321" s="11"/>
      <c r="B321" s="10"/>
      <c r="C321" s="10"/>
      <c r="D321" s="10"/>
      <c r="E321" s="13"/>
      <c r="F321" s="13"/>
      <c r="G321" s="13"/>
    </row>
    <row r="322" spans="1:7">
      <c r="A322" s="11"/>
      <c r="B322" s="10"/>
      <c r="C322" s="10"/>
      <c r="D322" s="10"/>
      <c r="E322" s="13"/>
      <c r="F322" s="13"/>
      <c r="G322" s="13"/>
    </row>
    <row r="323" spans="1:7">
      <c r="A323" s="11"/>
      <c r="B323" s="10"/>
      <c r="C323" s="10"/>
      <c r="D323" s="10"/>
      <c r="E323" s="13"/>
      <c r="F323" s="13"/>
      <c r="G323" s="13"/>
    </row>
    <row r="324" spans="1:7">
      <c r="A324" s="11"/>
      <c r="B324" s="10"/>
      <c r="C324" s="10"/>
      <c r="D324" s="10"/>
      <c r="E324" s="13"/>
      <c r="F324" s="13"/>
      <c r="G324" s="13"/>
    </row>
    <row r="325" spans="1:7">
      <c r="A325" s="11"/>
      <c r="B325" s="10"/>
      <c r="C325" s="10"/>
      <c r="D325" s="10"/>
      <c r="E325" s="13"/>
      <c r="F325" s="13"/>
      <c r="G325" s="13"/>
    </row>
    <row r="326" spans="1:7">
      <c r="A326" s="11"/>
      <c r="B326" s="10"/>
      <c r="C326" s="10"/>
      <c r="D326" s="10"/>
      <c r="E326" s="13"/>
      <c r="F326" s="13"/>
      <c r="G326" s="13"/>
    </row>
    <row r="327" spans="1:7">
      <c r="A327" s="11"/>
      <c r="B327" s="10"/>
      <c r="C327" s="10"/>
      <c r="D327" s="10"/>
      <c r="E327" s="13"/>
      <c r="F327" s="13"/>
      <c r="G327" s="13"/>
    </row>
    <row r="328" spans="1:7">
      <c r="A328" s="11"/>
      <c r="B328" s="10"/>
      <c r="C328" s="10"/>
      <c r="D328" s="10"/>
      <c r="E328" s="13"/>
      <c r="F328" s="13"/>
      <c r="G328" s="13"/>
    </row>
    <row r="329" spans="1:7">
      <c r="A329" s="11"/>
      <c r="B329" s="10"/>
      <c r="C329" s="10"/>
      <c r="D329" s="10"/>
      <c r="E329" s="13"/>
      <c r="F329" s="13"/>
      <c r="G329" s="13"/>
    </row>
    <row r="330" spans="1:7">
      <c r="A330" s="11"/>
      <c r="B330" s="10"/>
      <c r="C330" s="10"/>
      <c r="D330" s="10"/>
      <c r="E330" s="13"/>
      <c r="F330" s="13"/>
      <c r="G330" s="13"/>
    </row>
    <row r="331" spans="1:7">
      <c r="A331" s="11"/>
      <c r="B331" s="10"/>
      <c r="C331" s="10"/>
      <c r="D331" s="10"/>
      <c r="E331" s="13"/>
      <c r="F331" s="13"/>
      <c r="G331" s="13"/>
    </row>
    <row r="332" spans="1:7">
      <c r="A332" s="11"/>
      <c r="B332" s="10"/>
      <c r="C332" s="10"/>
      <c r="D332" s="10"/>
      <c r="E332" s="13"/>
      <c r="F332" s="13"/>
      <c r="G332" s="13"/>
    </row>
    <row r="333" spans="1:7">
      <c r="A333" s="11"/>
      <c r="B333" s="10"/>
      <c r="C333" s="10"/>
      <c r="D333" s="10"/>
      <c r="E333" s="13"/>
      <c r="F333" s="13"/>
      <c r="G333" s="13"/>
    </row>
    <row r="334" spans="1:7">
      <c r="A334" s="11"/>
      <c r="B334" s="10"/>
      <c r="C334" s="10"/>
      <c r="D334" s="10"/>
      <c r="E334" s="13"/>
      <c r="F334" s="13"/>
      <c r="G334" s="13"/>
    </row>
    <row r="335" spans="1:7">
      <c r="A335" s="11"/>
      <c r="B335" s="10"/>
      <c r="C335" s="10"/>
      <c r="D335" s="10"/>
      <c r="E335" s="13"/>
      <c r="F335" s="13"/>
      <c r="G335" s="13"/>
    </row>
    <row r="336" spans="1:7">
      <c r="A336" s="11"/>
      <c r="B336" s="10"/>
      <c r="C336" s="10"/>
      <c r="D336" s="10"/>
      <c r="E336" s="13"/>
      <c r="F336" s="13"/>
      <c r="G336" s="13"/>
    </row>
    <row r="337" spans="1:7">
      <c r="A337" s="11"/>
      <c r="B337" s="10"/>
      <c r="C337" s="10"/>
      <c r="D337" s="10"/>
      <c r="E337" s="13"/>
      <c r="F337" s="13"/>
      <c r="G337" s="13"/>
    </row>
    <row r="338" spans="1:7">
      <c r="A338" s="11"/>
      <c r="B338" s="10"/>
      <c r="C338" s="10"/>
      <c r="D338" s="10"/>
      <c r="E338" s="13"/>
      <c r="F338" s="13"/>
      <c r="G338" s="13"/>
    </row>
    <row r="339" spans="1:7">
      <c r="A339" s="11"/>
      <c r="B339" s="10"/>
      <c r="C339" s="10"/>
      <c r="D339" s="10"/>
      <c r="E339" s="13"/>
      <c r="F339" s="13"/>
      <c r="G339" s="13"/>
    </row>
    <row r="340" spans="1:7">
      <c r="A340" s="11"/>
      <c r="B340" s="10"/>
      <c r="C340" s="10"/>
      <c r="D340" s="10"/>
      <c r="E340" s="13"/>
      <c r="F340" s="13"/>
      <c r="G340" s="13"/>
    </row>
    <row r="341" spans="1:7">
      <c r="A341" s="11"/>
      <c r="B341" s="10"/>
      <c r="C341" s="10"/>
      <c r="D341" s="10"/>
      <c r="E341" s="13"/>
      <c r="F341" s="13"/>
      <c r="G341" s="13"/>
    </row>
    <row r="342" spans="1:7">
      <c r="A342" s="11"/>
      <c r="B342" s="10"/>
      <c r="C342" s="10"/>
      <c r="D342" s="10"/>
      <c r="E342" s="13"/>
      <c r="F342" s="13"/>
      <c r="G342" s="13"/>
    </row>
    <row r="343" spans="1:7">
      <c r="A343" s="11"/>
      <c r="B343" s="10"/>
      <c r="C343" s="10"/>
      <c r="D343" s="10"/>
      <c r="E343" s="13"/>
      <c r="F343" s="13"/>
      <c r="G343" s="13"/>
    </row>
    <row r="344" spans="1:7">
      <c r="A344" s="11"/>
      <c r="B344" s="10"/>
      <c r="C344" s="10"/>
      <c r="D344" s="10"/>
      <c r="E344" s="13"/>
      <c r="F344" s="13"/>
      <c r="G344" s="13"/>
    </row>
    <row r="345" spans="1:7">
      <c r="A345" s="11"/>
      <c r="B345" s="10"/>
      <c r="C345" s="10"/>
      <c r="D345" s="10"/>
      <c r="E345" s="13"/>
      <c r="F345" s="13"/>
      <c r="G345" s="13"/>
    </row>
    <row r="346" spans="1:7">
      <c r="A346" s="11"/>
      <c r="B346" s="10"/>
      <c r="C346" s="10"/>
      <c r="D346" s="10"/>
      <c r="E346" s="13"/>
      <c r="F346" s="13"/>
      <c r="G346" s="13"/>
    </row>
    <row r="347" spans="1:7">
      <c r="A347" s="11"/>
      <c r="B347" s="10"/>
      <c r="C347" s="10"/>
      <c r="D347" s="10"/>
      <c r="E347" s="13"/>
      <c r="F347" s="13"/>
      <c r="G347" s="13"/>
    </row>
    <row r="348" spans="1:7">
      <c r="A348" s="11"/>
      <c r="B348" s="10"/>
      <c r="C348" s="10"/>
      <c r="D348" s="10"/>
      <c r="E348" s="13"/>
      <c r="F348" s="13"/>
      <c r="G348" s="13"/>
    </row>
    <row r="349" spans="1:7">
      <c r="A349" s="11"/>
      <c r="B349" s="10"/>
      <c r="C349" s="10"/>
      <c r="D349" s="10"/>
      <c r="E349" s="13"/>
      <c r="F349" s="13"/>
      <c r="G349" s="13"/>
    </row>
    <row r="350" spans="1:7">
      <c r="A350" s="11"/>
      <c r="B350" s="10"/>
      <c r="C350" s="10"/>
      <c r="D350" s="10"/>
      <c r="E350" s="13"/>
      <c r="F350" s="13"/>
      <c r="G350" s="13"/>
    </row>
    <row r="351" spans="1:7">
      <c r="A351" s="11"/>
      <c r="B351" s="10"/>
      <c r="C351" s="10"/>
      <c r="D351" s="10"/>
      <c r="E351" s="13"/>
      <c r="F351" s="13"/>
      <c r="G351" s="13"/>
    </row>
    <row r="352" spans="1:7">
      <c r="A352" s="11"/>
      <c r="B352" s="10"/>
      <c r="C352" s="10"/>
      <c r="D352" s="10"/>
      <c r="E352" s="13"/>
      <c r="F352" s="13"/>
      <c r="G352" s="13"/>
    </row>
    <row r="353" spans="1:7">
      <c r="A353" s="11"/>
      <c r="B353" s="10"/>
      <c r="C353" s="10"/>
      <c r="D353" s="10"/>
      <c r="E353" s="13"/>
      <c r="F353" s="13"/>
      <c r="G353" s="13"/>
    </row>
    <row r="354" spans="1:7">
      <c r="A354" s="11"/>
      <c r="B354" s="10"/>
      <c r="C354" s="10"/>
      <c r="D354" s="10"/>
      <c r="E354" s="13"/>
      <c r="F354" s="13"/>
      <c r="G354" s="13"/>
    </row>
    <row r="355" spans="1:7">
      <c r="A355" s="11"/>
      <c r="B355" s="10"/>
      <c r="C355" s="10"/>
      <c r="D355" s="10"/>
      <c r="E355" s="13"/>
      <c r="F355" s="13"/>
      <c r="G355" s="13"/>
    </row>
    <row r="356" spans="1:7">
      <c r="A356" s="11"/>
      <c r="B356" s="10"/>
      <c r="C356" s="10"/>
      <c r="D356" s="10"/>
      <c r="E356" s="13"/>
      <c r="F356" s="13"/>
      <c r="G356" s="13"/>
    </row>
    <row r="357" spans="1:7">
      <c r="A357" s="11"/>
      <c r="B357" s="10"/>
      <c r="C357" s="10"/>
      <c r="D357" s="10"/>
      <c r="E357" s="13"/>
      <c r="F357" s="13"/>
      <c r="G357" s="13"/>
    </row>
    <row r="358" spans="1:7">
      <c r="A358" s="11"/>
      <c r="B358" s="10"/>
      <c r="C358" s="10"/>
      <c r="D358" s="10"/>
      <c r="E358" s="13"/>
      <c r="F358" s="13"/>
      <c r="G358" s="13"/>
    </row>
    <row r="359" spans="1:7">
      <c r="A359" s="11"/>
      <c r="B359" s="10"/>
      <c r="C359" s="10"/>
      <c r="D359" s="10"/>
      <c r="E359" s="13"/>
      <c r="F359" s="13"/>
      <c r="G359" s="13"/>
    </row>
    <row r="360" spans="1:7">
      <c r="A360" s="11"/>
      <c r="B360" s="10"/>
      <c r="C360" s="10"/>
      <c r="D360" s="10"/>
      <c r="E360" s="13"/>
      <c r="F360" s="13"/>
      <c r="G360" s="13"/>
    </row>
    <row r="361" spans="1:7">
      <c r="A361" s="11"/>
      <c r="B361" s="10"/>
      <c r="C361" s="10"/>
      <c r="D361" s="10"/>
      <c r="E361" s="13"/>
      <c r="F361" s="13"/>
      <c r="G361" s="13"/>
    </row>
    <row r="362" spans="1:7">
      <c r="A362" s="11"/>
      <c r="B362" s="10"/>
      <c r="C362" s="10"/>
      <c r="D362" s="10"/>
      <c r="E362" s="13"/>
      <c r="F362" s="13"/>
      <c r="G362" s="13"/>
    </row>
    <row r="363" spans="1:7">
      <c r="A363" s="11"/>
      <c r="B363" s="10"/>
      <c r="C363" s="10"/>
      <c r="D363" s="10"/>
      <c r="E363" s="13"/>
      <c r="F363" s="13"/>
      <c r="G363" s="13"/>
    </row>
    <row r="364" spans="1:7">
      <c r="A364" s="11"/>
      <c r="B364" s="10"/>
      <c r="C364" s="10"/>
      <c r="D364" s="10"/>
      <c r="E364" s="13"/>
      <c r="F364" s="13"/>
      <c r="G364" s="13"/>
    </row>
    <row r="365" spans="1:7">
      <c r="A365" s="11"/>
      <c r="B365" s="10"/>
      <c r="C365" s="10"/>
      <c r="D365" s="10"/>
      <c r="E365" s="13"/>
      <c r="F365" s="13"/>
      <c r="G365" s="13"/>
    </row>
    <row r="366" spans="1:7">
      <c r="A366" s="11"/>
      <c r="B366" s="10"/>
      <c r="C366" s="10"/>
      <c r="D366" s="10"/>
      <c r="E366" s="13"/>
      <c r="F366" s="13"/>
      <c r="G366" s="13"/>
    </row>
    <row r="367" spans="1:7">
      <c r="A367" s="11"/>
      <c r="B367" s="10"/>
      <c r="C367" s="10"/>
      <c r="D367" s="10"/>
      <c r="E367" s="13"/>
      <c r="F367" s="13"/>
      <c r="G367" s="13"/>
    </row>
    <row r="368" spans="1:7">
      <c r="A368" s="11"/>
      <c r="B368" s="10"/>
      <c r="C368" s="10"/>
      <c r="D368" s="10"/>
      <c r="E368" s="13"/>
      <c r="F368" s="13"/>
      <c r="G368" s="13"/>
    </row>
    <row r="369" spans="1:7">
      <c r="A369" s="11"/>
      <c r="B369" s="10"/>
      <c r="C369" s="10"/>
      <c r="D369" s="10"/>
      <c r="E369" s="13"/>
      <c r="F369" s="13"/>
      <c r="G369" s="13"/>
    </row>
    <row r="370" spans="1:7">
      <c r="A370" s="11"/>
      <c r="B370" s="10"/>
      <c r="C370" s="10"/>
      <c r="D370" s="10"/>
      <c r="E370" s="13"/>
      <c r="F370" s="13"/>
      <c r="G370" s="13"/>
    </row>
    <row r="371" spans="1:7">
      <c r="A371" s="11"/>
      <c r="B371" s="10"/>
      <c r="C371" s="10"/>
      <c r="D371" s="10"/>
      <c r="E371" s="13"/>
      <c r="F371" s="13"/>
      <c r="G371" s="13"/>
    </row>
    <row r="372" spans="1:7">
      <c r="A372" s="11"/>
      <c r="B372" s="10"/>
      <c r="C372" s="10"/>
      <c r="D372" s="10"/>
      <c r="E372" s="13"/>
      <c r="F372" s="13"/>
      <c r="G372" s="13"/>
    </row>
    <row r="373" spans="1:7">
      <c r="A373" s="11"/>
      <c r="B373" s="10"/>
      <c r="C373" s="10"/>
      <c r="D373" s="10"/>
      <c r="E373" s="13"/>
      <c r="F373" s="13"/>
      <c r="G373" s="13"/>
    </row>
    <row r="374" spans="1:7">
      <c r="A374" s="11"/>
      <c r="B374" s="10"/>
      <c r="C374" s="10"/>
      <c r="D374" s="10"/>
      <c r="E374" s="13"/>
      <c r="F374" s="13"/>
      <c r="G374" s="13"/>
    </row>
    <row r="375" spans="1:7">
      <c r="A375" s="11"/>
      <c r="B375" s="10"/>
      <c r="C375" s="10"/>
      <c r="D375" s="10"/>
      <c r="E375" s="13"/>
      <c r="F375" s="13"/>
      <c r="G375" s="13"/>
    </row>
    <row r="376" spans="1:7">
      <c r="A376" s="11"/>
      <c r="B376" s="10"/>
      <c r="C376" s="10"/>
      <c r="D376" s="10"/>
      <c r="E376" s="13"/>
      <c r="F376" s="13"/>
      <c r="G376" s="13"/>
    </row>
    <row r="377" spans="1:7">
      <c r="A377" s="11"/>
      <c r="B377" s="10"/>
      <c r="C377" s="10"/>
      <c r="D377" s="10"/>
      <c r="E377" s="13"/>
      <c r="F377" s="13"/>
      <c r="G377" s="13"/>
    </row>
    <row r="378" spans="1:7">
      <c r="A378" s="11"/>
      <c r="B378" s="10"/>
      <c r="C378" s="10"/>
      <c r="D378" s="10"/>
      <c r="E378" s="13"/>
      <c r="F378" s="13"/>
      <c r="G378" s="13"/>
    </row>
    <row r="379" spans="1:7">
      <c r="A379" s="11"/>
      <c r="B379" s="10"/>
      <c r="C379" s="10"/>
      <c r="D379" s="10"/>
      <c r="E379" s="13"/>
      <c r="F379" s="13"/>
      <c r="G379" s="13"/>
    </row>
    <row r="380" spans="1:7">
      <c r="A380" s="11"/>
      <c r="B380" s="10"/>
      <c r="C380" s="10"/>
      <c r="D380" s="10"/>
      <c r="E380" s="13"/>
      <c r="F380" s="13"/>
      <c r="G380" s="13"/>
    </row>
    <row r="381" spans="1:7">
      <c r="A381" s="11"/>
      <c r="B381" s="10"/>
      <c r="C381" s="10"/>
      <c r="D381" s="10"/>
      <c r="E381" s="13"/>
      <c r="F381" s="13"/>
      <c r="G381" s="13"/>
    </row>
    <row r="382" spans="1:7">
      <c r="A382" s="11"/>
      <c r="B382" s="10"/>
      <c r="C382" s="10"/>
      <c r="D382" s="10"/>
      <c r="E382" s="13"/>
      <c r="F382" s="13"/>
      <c r="G382" s="13"/>
    </row>
    <row r="383" spans="1:7">
      <c r="A383" s="11"/>
      <c r="B383" s="10"/>
      <c r="C383" s="10"/>
      <c r="D383" s="10"/>
      <c r="E383" s="13"/>
      <c r="F383" s="13"/>
      <c r="G383" s="13"/>
    </row>
    <row r="384" spans="1:7">
      <c r="A384" s="11"/>
      <c r="B384" s="10"/>
      <c r="C384" s="10"/>
      <c r="D384" s="10"/>
      <c r="E384" s="13"/>
      <c r="F384" s="13"/>
      <c r="G384" s="13"/>
    </row>
    <row r="385" spans="1:7">
      <c r="A385" s="11"/>
      <c r="B385" s="10"/>
      <c r="C385" s="10"/>
      <c r="D385" s="10"/>
      <c r="E385" s="13"/>
      <c r="F385" s="13"/>
      <c r="G385" s="13"/>
    </row>
    <row r="386" spans="1:7">
      <c r="A386" s="11"/>
      <c r="B386" s="10"/>
      <c r="C386" s="10"/>
      <c r="D386" s="10"/>
      <c r="E386" s="13"/>
      <c r="F386" s="13"/>
      <c r="G386" s="13"/>
    </row>
    <row r="387" spans="1:7">
      <c r="A387" s="11"/>
      <c r="B387" s="10"/>
      <c r="C387" s="10"/>
      <c r="D387" s="10"/>
      <c r="E387" s="13"/>
      <c r="F387" s="13"/>
      <c r="G387" s="13"/>
    </row>
    <row r="388" spans="1:7">
      <c r="A388" s="11"/>
      <c r="B388" s="10"/>
      <c r="C388" s="10"/>
      <c r="D388" s="10"/>
      <c r="E388" s="13"/>
      <c r="F388" s="13"/>
      <c r="G388" s="13"/>
    </row>
    <row r="389" spans="1:7">
      <c r="A389" s="11"/>
      <c r="B389" s="10"/>
      <c r="C389" s="10"/>
      <c r="D389" s="10"/>
      <c r="E389" s="13"/>
      <c r="F389" s="13"/>
      <c r="G389" s="13"/>
    </row>
    <row r="390" spans="1:7">
      <c r="A390" s="11"/>
      <c r="B390" s="10"/>
      <c r="C390" s="10"/>
      <c r="D390" s="10"/>
      <c r="E390" s="13"/>
      <c r="F390" s="13"/>
      <c r="G390" s="13"/>
    </row>
    <row r="391" spans="1:7">
      <c r="A391" s="11"/>
      <c r="B391" s="10"/>
      <c r="C391" s="10"/>
      <c r="D391" s="10"/>
      <c r="E391" s="13"/>
      <c r="F391" s="13"/>
      <c r="G391" s="13"/>
    </row>
    <row r="392" spans="1:7">
      <c r="A392" s="11"/>
      <c r="B392" s="10"/>
      <c r="C392" s="10"/>
      <c r="D392" s="10"/>
      <c r="E392" s="13"/>
      <c r="F392" s="13"/>
      <c r="G392" s="13"/>
    </row>
    <row r="393" spans="1:7">
      <c r="A393" s="11"/>
      <c r="B393" s="10"/>
      <c r="C393" s="10"/>
      <c r="D393" s="10"/>
      <c r="E393" s="13"/>
      <c r="F393" s="13"/>
      <c r="G393" s="13"/>
    </row>
    <row r="394" spans="1:7">
      <c r="A394" s="11"/>
      <c r="B394" s="10"/>
      <c r="C394" s="10"/>
      <c r="D394" s="10"/>
      <c r="E394" s="13"/>
      <c r="F394" s="13"/>
      <c r="G394" s="13"/>
    </row>
    <row r="395" spans="1:7">
      <c r="A395" s="11"/>
      <c r="B395" s="10"/>
      <c r="C395" s="10"/>
      <c r="D395" s="10"/>
      <c r="E395" s="13"/>
      <c r="F395" s="13"/>
      <c r="G395" s="13"/>
    </row>
    <row r="396" spans="1:7">
      <c r="A396" s="11"/>
      <c r="B396" s="10"/>
      <c r="C396" s="10"/>
      <c r="D396" s="10"/>
      <c r="E396" s="13"/>
      <c r="F396" s="13"/>
      <c r="G396" s="13"/>
    </row>
    <row r="397" spans="1:7">
      <c r="A397" s="11"/>
      <c r="B397" s="10"/>
      <c r="C397" s="10"/>
      <c r="D397" s="10"/>
      <c r="E397" s="13"/>
      <c r="F397" s="13"/>
      <c r="G397" s="13"/>
    </row>
    <row r="398" spans="1:7">
      <c r="A398" s="11"/>
      <c r="B398" s="10"/>
      <c r="C398" s="10"/>
      <c r="D398" s="10"/>
      <c r="E398" s="13"/>
      <c r="F398" s="13"/>
      <c r="G398" s="13"/>
    </row>
    <row r="399" spans="1:7">
      <c r="A399" s="11"/>
      <c r="B399" s="10"/>
      <c r="C399" s="10"/>
      <c r="D399" s="10"/>
      <c r="E399" s="13"/>
      <c r="F399" s="13"/>
      <c r="G399" s="13"/>
    </row>
    <row r="400" spans="1:7">
      <c r="A400" s="11"/>
      <c r="B400" s="10"/>
      <c r="C400" s="10"/>
      <c r="D400" s="10"/>
      <c r="E400" s="13"/>
      <c r="F400" s="13"/>
      <c r="G400" s="13"/>
    </row>
    <row r="401" spans="1:7">
      <c r="A401" s="11"/>
      <c r="B401" s="10"/>
      <c r="C401" s="10"/>
      <c r="D401" s="10"/>
      <c r="E401" s="13"/>
      <c r="F401" s="13"/>
      <c r="G401" s="13"/>
    </row>
    <row r="402" spans="1:7">
      <c r="A402" s="11"/>
      <c r="B402" s="10"/>
      <c r="C402" s="10"/>
      <c r="D402" s="10"/>
      <c r="E402" s="13"/>
      <c r="F402" s="13"/>
      <c r="G402" s="13"/>
    </row>
    <row r="403" spans="1:7">
      <c r="A403" s="11"/>
      <c r="B403" s="10"/>
      <c r="C403" s="10"/>
      <c r="D403" s="10"/>
      <c r="E403" s="13"/>
      <c r="F403" s="13"/>
      <c r="G403" s="13"/>
    </row>
    <row r="404" spans="1:7">
      <c r="A404" s="11"/>
      <c r="B404" s="10"/>
      <c r="C404" s="10"/>
      <c r="D404" s="10"/>
      <c r="E404" s="13"/>
      <c r="F404" s="13"/>
      <c r="G404" s="13"/>
    </row>
    <row r="405" spans="1:7">
      <c r="A405" s="11"/>
      <c r="B405" s="10"/>
      <c r="C405" s="10"/>
      <c r="D405" s="10"/>
      <c r="E405" s="13"/>
      <c r="F405" s="13"/>
      <c r="G405" s="13"/>
    </row>
    <row r="406" spans="1:7">
      <c r="A406" s="11"/>
      <c r="B406" s="10"/>
      <c r="C406" s="10"/>
      <c r="D406" s="10"/>
      <c r="E406" s="13"/>
      <c r="F406" s="13"/>
      <c r="G406" s="13"/>
    </row>
    <row r="407" spans="1:7">
      <c r="A407" s="11"/>
      <c r="B407" s="10"/>
      <c r="C407" s="10"/>
      <c r="D407" s="10"/>
      <c r="E407" s="13"/>
      <c r="F407" s="13"/>
      <c r="G407" s="13"/>
    </row>
    <row r="408" spans="1:7">
      <c r="A408" s="11"/>
      <c r="B408" s="10"/>
      <c r="C408" s="10"/>
      <c r="D408" s="10"/>
      <c r="E408" s="13"/>
      <c r="F408" s="13"/>
      <c r="G408" s="13"/>
    </row>
    <row r="409" spans="1:7">
      <c r="A409" s="11"/>
      <c r="B409" s="10"/>
      <c r="C409" s="10"/>
      <c r="D409" s="10"/>
      <c r="E409" s="13"/>
      <c r="F409" s="13"/>
      <c r="G409" s="13"/>
    </row>
    <row r="410" spans="1:7">
      <c r="A410" s="11"/>
      <c r="B410" s="10"/>
      <c r="C410" s="10"/>
      <c r="D410" s="10"/>
      <c r="E410" s="13"/>
      <c r="F410" s="13"/>
      <c r="G410" s="13"/>
    </row>
    <row r="411" spans="1:7">
      <c r="A411" s="11"/>
      <c r="B411" s="10"/>
      <c r="C411" s="10"/>
      <c r="D411" s="10"/>
      <c r="E411" s="13"/>
      <c r="F411" s="13"/>
      <c r="G411" s="13"/>
    </row>
    <row r="412" spans="1:7">
      <c r="A412" s="11"/>
      <c r="B412" s="10"/>
      <c r="C412" s="10"/>
      <c r="D412" s="10"/>
      <c r="E412" s="13"/>
      <c r="F412" s="13"/>
      <c r="G412" s="13"/>
    </row>
    <row r="413" spans="1:7">
      <c r="A413" s="11"/>
      <c r="B413" s="10"/>
      <c r="C413" s="10"/>
      <c r="D413" s="10"/>
      <c r="E413" s="13"/>
      <c r="F413" s="13"/>
      <c r="G413" s="13"/>
    </row>
    <row r="414" spans="1:7">
      <c r="A414" s="11"/>
      <c r="B414" s="10"/>
      <c r="C414" s="10"/>
      <c r="D414" s="10"/>
      <c r="E414" s="13"/>
      <c r="F414" s="13"/>
      <c r="G414" s="13"/>
    </row>
    <row r="415" spans="1:7">
      <c r="A415" s="11"/>
      <c r="B415" s="10"/>
      <c r="C415" s="10"/>
      <c r="D415" s="10"/>
      <c r="E415" s="13"/>
      <c r="F415" s="13"/>
      <c r="G415" s="13"/>
    </row>
    <row r="416" spans="1:7">
      <c r="A416" s="11"/>
      <c r="B416" s="10"/>
      <c r="C416" s="10"/>
      <c r="D416" s="10"/>
      <c r="E416" s="13"/>
      <c r="F416" s="13"/>
      <c r="G416" s="13"/>
    </row>
    <row r="417" spans="1:7">
      <c r="A417" s="11"/>
      <c r="B417" s="10"/>
      <c r="C417" s="10"/>
      <c r="D417" s="10"/>
      <c r="E417" s="13"/>
      <c r="F417" s="13"/>
      <c r="G417" s="13"/>
    </row>
    <row r="418" spans="1:7">
      <c r="A418" s="11"/>
      <c r="B418" s="10"/>
      <c r="C418" s="10"/>
      <c r="D418" s="10"/>
      <c r="E418" s="13"/>
      <c r="F418" s="13"/>
      <c r="G418" s="13"/>
    </row>
    <row r="419" spans="1:7">
      <c r="A419" s="11"/>
      <c r="B419" s="10"/>
      <c r="C419" s="10"/>
      <c r="D419" s="10"/>
      <c r="E419" s="13"/>
      <c r="F419" s="13"/>
      <c r="G419" s="13"/>
    </row>
    <row r="420" spans="1:7">
      <c r="A420" s="11"/>
      <c r="B420" s="10"/>
      <c r="C420" s="10"/>
      <c r="D420" s="10"/>
      <c r="E420" s="13"/>
      <c r="F420" s="13"/>
      <c r="G420" s="13"/>
    </row>
    <row r="421" spans="1:7">
      <c r="A421" s="11"/>
      <c r="B421" s="10"/>
      <c r="C421" s="10"/>
      <c r="D421" s="10"/>
      <c r="E421" s="13"/>
      <c r="F421" s="13"/>
      <c r="G421" s="13"/>
    </row>
    <row r="422" spans="1:7">
      <c r="A422" s="11"/>
      <c r="B422" s="10"/>
      <c r="C422" s="10"/>
      <c r="D422" s="10"/>
      <c r="E422" s="13"/>
      <c r="F422" s="13"/>
      <c r="G422" s="13"/>
    </row>
    <row r="423" spans="1:7">
      <c r="A423" s="11"/>
      <c r="B423" s="10"/>
      <c r="C423" s="10"/>
      <c r="D423" s="10"/>
      <c r="E423" s="13"/>
      <c r="F423" s="13"/>
      <c r="G423" s="13"/>
    </row>
    <row r="424" spans="1:7">
      <c r="A424" s="11"/>
      <c r="B424" s="10"/>
      <c r="C424" s="10"/>
      <c r="D424" s="10"/>
      <c r="E424" s="13"/>
      <c r="F424" s="13"/>
      <c r="G424" s="13"/>
    </row>
    <row r="425" spans="1:7">
      <c r="A425" s="11"/>
      <c r="B425" s="10"/>
      <c r="C425" s="10"/>
      <c r="D425" s="10"/>
      <c r="E425" s="13"/>
      <c r="F425" s="13"/>
      <c r="G425" s="13"/>
    </row>
    <row r="426" spans="1:7">
      <c r="A426" s="11"/>
      <c r="B426" s="10"/>
      <c r="C426" s="10"/>
      <c r="D426" s="10"/>
      <c r="E426" s="13"/>
      <c r="F426" s="13"/>
      <c r="G426" s="13"/>
    </row>
    <row r="427" spans="1:7">
      <c r="A427" s="11"/>
      <c r="B427" s="10"/>
      <c r="C427" s="10"/>
      <c r="D427" s="10"/>
      <c r="E427" s="13"/>
      <c r="F427" s="13"/>
      <c r="G427" s="13"/>
    </row>
    <row r="428" spans="1:7">
      <c r="A428" s="11"/>
      <c r="B428" s="10"/>
      <c r="C428" s="10"/>
      <c r="D428" s="10"/>
      <c r="E428" s="13"/>
      <c r="F428" s="13"/>
      <c r="G428" s="13"/>
    </row>
    <row r="429" spans="1:7">
      <c r="A429" s="11"/>
      <c r="B429" s="10"/>
      <c r="C429" s="10"/>
      <c r="D429" s="10"/>
      <c r="E429" s="13"/>
      <c r="F429" s="13"/>
      <c r="G429" s="13"/>
    </row>
    <row r="430" spans="1:7">
      <c r="A430" s="11"/>
      <c r="B430" s="10"/>
      <c r="C430" s="10"/>
      <c r="D430" s="10"/>
      <c r="E430" s="13"/>
      <c r="F430" s="13"/>
      <c r="G430" s="13"/>
    </row>
    <row r="431" spans="1:7">
      <c r="A431" s="11"/>
      <c r="B431" s="10"/>
      <c r="C431" s="10"/>
      <c r="D431" s="10"/>
      <c r="E431" s="13"/>
      <c r="F431" s="13"/>
      <c r="G431" s="13"/>
    </row>
    <row r="432" spans="1:7">
      <c r="A432" s="11"/>
      <c r="B432" s="10"/>
      <c r="C432" s="10"/>
      <c r="D432" s="10"/>
      <c r="E432" s="13"/>
      <c r="F432" s="13"/>
      <c r="G432" s="13"/>
    </row>
    <row r="433" spans="1:7">
      <c r="A433" s="11"/>
      <c r="B433" s="10"/>
      <c r="C433" s="10"/>
      <c r="D433" s="10"/>
      <c r="E433" s="13"/>
      <c r="F433" s="13"/>
      <c r="G433" s="13"/>
    </row>
    <row r="434" spans="1:7">
      <c r="A434" s="11"/>
      <c r="B434" s="10"/>
      <c r="C434" s="10"/>
      <c r="D434" s="10"/>
      <c r="E434" s="13"/>
      <c r="F434" s="13"/>
      <c r="G434" s="13"/>
    </row>
    <row r="435" spans="1:7">
      <c r="A435" s="11"/>
      <c r="B435" s="10"/>
      <c r="C435" s="10"/>
      <c r="D435" s="10"/>
      <c r="E435" s="13"/>
      <c r="F435" s="13"/>
      <c r="G435" s="13"/>
    </row>
    <row r="436" spans="1:7">
      <c r="A436" s="11"/>
      <c r="B436" s="10"/>
      <c r="C436" s="10"/>
      <c r="D436" s="10"/>
      <c r="E436" s="13"/>
      <c r="F436" s="13"/>
      <c r="G436" s="13"/>
    </row>
    <row r="437" spans="1:7">
      <c r="A437" s="11"/>
      <c r="B437" s="10"/>
      <c r="C437" s="10"/>
      <c r="D437" s="10"/>
      <c r="E437" s="13"/>
      <c r="F437" s="13"/>
      <c r="G437" s="13"/>
    </row>
    <row r="438" spans="1:7">
      <c r="A438" s="11"/>
      <c r="B438" s="10"/>
      <c r="C438" s="10"/>
      <c r="D438" s="10"/>
      <c r="E438" s="13"/>
      <c r="F438" s="13"/>
      <c r="G438" s="13"/>
    </row>
    <row r="439" spans="1:7">
      <c r="A439" s="11"/>
      <c r="B439" s="10"/>
      <c r="C439" s="10"/>
      <c r="D439" s="10"/>
      <c r="E439" s="13"/>
      <c r="F439" s="13"/>
      <c r="G439" s="13"/>
    </row>
    <row r="440" spans="1:7">
      <c r="A440" s="11"/>
      <c r="B440" s="10"/>
      <c r="C440" s="10"/>
      <c r="D440" s="10"/>
      <c r="E440" s="13"/>
      <c r="F440" s="13"/>
      <c r="G440" s="13"/>
    </row>
    <row r="441" spans="1:7">
      <c r="A441" s="11"/>
      <c r="B441" s="10"/>
      <c r="C441" s="10"/>
      <c r="D441" s="10"/>
      <c r="E441" s="13"/>
      <c r="F441" s="13"/>
      <c r="G441" s="13"/>
    </row>
    <row r="442" spans="1:7">
      <c r="A442" s="11"/>
      <c r="B442" s="10"/>
      <c r="C442" s="10"/>
      <c r="D442" s="10"/>
      <c r="E442" s="13"/>
      <c r="F442" s="13"/>
      <c r="G442" s="13"/>
    </row>
    <row r="443" spans="1:7">
      <c r="A443" s="11"/>
      <c r="B443" s="10"/>
      <c r="C443" s="10"/>
      <c r="D443" s="10"/>
      <c r="E443" s="13"/>
      <c r="F443" s="13"/>
      <c r="G443" s="13"/>
    </row>
    <row r="444" spans="1:7">
      <c r="A444" s="11"/>
      <c r="B444" s="10"/>
      <c r="C444" s="10"/>
      <c r="D444" s="10"/>
      <c r="E444" s="13"/>
      <c r="F444" s="13"/>
      <c r="G444" s="13"/>
    </row>
    <row r="445" spans="1:7">
      <c r="A445" s="11"/>
      <c r="B445" s="10"/>
      <c r="C445" s="10"/>
      <c r="D445" s="10"/>
      <c r="E445" s="13"/>
      <c r="F445" s="13"/>
      <c r="G445" s="13"/>
    </row>
    <row r="446" spans="1:7">
      <c r="A446" s="11"/>
      <c r="B446" s="10"/>
      <c r="C446" s="10"/>
      <c r="D446" s="10"/>
      <c r="E446" s="13"/>
      <c r="F446" s="13"/>
      <c r="G446" s="13"/>
    </row>
    <row r="447" spans="1:7">
      <c r="A447" s="11"/>
      <c r="B447" s="10"/>
      <c r="C447" s="10"/>
      <c r="D447" s="10"/>
      <c r="E447" s="13"/>
      <c r="F447" s="13"/>
      <c r="G447" s="13"/>
    </row>
    <row r="448" spans="1:7">
      <c r="A448" s="11"/>
      <c r="B448" s="10"/>
      <c r="C448" s="10"/>
      <c r="D448" s="10"/>
      <c r="E448" s="13"/>
      <c r="F448" s="13"/>
      <c r="G448" s="13"/>
    </row>
    <row r="449" spans="1:7">
      <c r="A449" s="11"/>
      <c r="B449" s="10"/>
      <c r="C449" s="10"/>
      <c r="D449" s="10"/>
      <c r="E449" s="13"/>
      <c r="F449" s="13"/>
      <c r="G449" s="13"/>
    </row>
    <row r="450" spans="1:7">
      <c r="A450" s="11"/>
      <c r="B450" s="10"/>
      <c r="C450" s="10"/>
      <c r="D450" s="10"/>
      <c r="E450" s="13"/>
      <c r="F450" s="13"/>
      <c r="G450" s="13"/>
    </row>
    <row r="451" spans="1:7">
      <c r="A451" s="11"/>
      <c r="B451" s="10"/>
      <c r="C451" s="10"/>
      <c r="D451" s="10"/>
      <c r="E451" s="13"/>
      <c r="F451" s="13"/>
      <c r="G451" s="13"/>
    </row>
    <row r="452" spans="1:7">
      <c r="A452" s="11"/>
      <c r="B452" s="10"/>
      <c r="C452" s="10"/>
      <c r="D452" s="10"/>
      <c r="E452" s="13"/>
      <c r="F452" s="13"/>
      <c r="G452" s="13"/>
    </row>
    <row r="453" spans="1:7">
      <c r="A453" s="11"/>
      <c r="B453" s="10"/>
      <c r="C453" s="10"/>
      <c r="D453" s="10"/>
      <c r="E453" s="13"/>
      <c r="F453" s="13"/>
      <c r="G453" s="13"/>
    </row>
    <row r="454" spans="1:7">
      <c r="A454" s="11"/>
      <c r="B454" s="10"/>
      <c r="C454" s="10"/>
      <c r="D454" s="10"/>
      <c r="E454" s="13"/>
      <c r="F454" s="13"/>
      <c r="G454" s="13"/>
    </row>
    <row r="455" spans="1:7">
      <c r="A455" s="11"/>
      <c r="B455" s="10"/>
      <c r="C455" s="10"/>
      <c r="D455" s="10"/>
      <c r="E455" s="13"/>
      <c r="F455" s="13"/>
      <c r="G455" s="13"/>
    </row>
    <row r="456" spans="1:7">
      <c r="A456" s="11"/>
      <c r="B456" s="10"/>
      <c r="C456" s="10"/>
      <c r="D456" s="10"/>
      <c r="E456" s="13"/>
      <c r="F456" s="13"/>
      <c r="G456" s="13"/>
    </row>
    <row r="457" spans="1:7">
      <c r="A457" s="11"/>
      <c r="B457" s="10"/>
      <c r="C457" s="10"/>
      <c r="D457" s="10"/>
      <c r="E457" s="13"/>
      <c r="F457" s="13"/>
      <c r="G457" s="13"/>
    </row>
    <row r="458" spans="1:7">
      <c r="A458" s="11"/>
      <c r="B458" s="10"/>
      <c r="C458" s="10"/>
      <c r="D458" s="10"/>
      <c r="E458" s="13"/>
      <c r="F458" s="13"/>
      <c r="G458" s="13"/>
    </row>
    <row r="459" spans="1:7">
      <c r="A459" s="11"/>
      <c r="B459" s="10"/>
      <c r="C459" s="10"/>
      <c r="D459" s="10"/>
      <c r="E459" s="13"/>
      <c r="F459" s="13"/>
      <c r="G459" s="13"/>
    </row>
    <row r="460" spans="1:7">
      <c r="A460" s="11"/>
      <c r="B460" s="10"/>
      <c r="C460" s="10"/>
      <c r="D460" s="10"/>
      <c r="E460" s="13"/>
      <c r="F460" s="13"/>
      <c r="G460" s="13"/>
    </row>
    <row r="461" spans="1:7">
      <c r="A461" s="11"/>
      <c r="B461" s="10"/>
      <c r="C461" s="10"/>
      <c r="D461" s="10"/>
      <c r="E461" s="13"/>
      <c r="F461" s="13"/>
      <c r="G461" s="13"/>
    </row>
    <row r="462" spans="1:7">
      <c r="A462" s="11"/>
      <c r="B462" s="10"/>
      <c r="C462" s="10"/>
      <c r="D462" s="10"/>
      <c r="E462" s="13"/>
      <c r="F462" s="13"/>
      <c r="G462" s="13"/>
    </row>
    <row r="463" spans="1:7">
      <c r="A463" s="11"/>
      <c r="B463" s="10"/>
      <c r="C463" s="10"/>
      <c r="D463" s="10"/>
      <c r="E463" s="13"/>
      <c r="F463" s="13"/>
      <c r="G463" s="13"/>
    </row>
    <row r="464" spans="1:7">
      <c r="A464" s="11"/>
      <c r="B464" s="10"/>
      <c r="C464" s="10"/>
      <c r="D464" s="10"/>
      <c r="E464" s="13"/>
      <c r="F464" s="13"/>
      <c r="G464" s="13"/>
    </row>
    <row r="465" spans="1:7">
      <c r="A465" s="11"/>
      <c r="B465" s="10"/>
      <c r="C465" s="10"/>
      <c r="D465" s="10"/>
      <c r="E465" s="13"/>
      <c r="F465" s="13"/>
      <c r="G465" s="13"/>
    </row>
    <row r="466" spans="1:7">
      <c r="A466" s="11"/>
      <c r="B466" s="10"/>
      <c r="C466" s="10"/>
      <c r="D466" s="10"/>
      <c r="E466" s="13"/>
      <c r="F466" s="13"/>
      <c r="G466" s="13"/>
    </row>
    <row r="467" spans="1:7">
      <c r="A467" s="11"/>
      <c r="B467" s="10"/>
      <c r="C467" s="10"/>
      <c r="D467" s="10"/>
      <c r="E467" s="13"/>
      <c r="F467" s="13"/>
      <c r="G467" s="13"/>
    </row>
    <row r="468" spans="1:7">
      <c r="A468" s="11"/>
      <c r="B468" s="10"/>
      <c r="C468" s="10"/>
      <c r="D468" s="10"/>
      <c r="E468" s="13"/>
      <c r="F468" s="13"/>
      <c r="G468" s="13"/>
    </row>
    <row r="469" spans="1:7">
      <c r="A469" s="11"/>
      <c r="B469" s="10"/>
      <c r="C469" s="10"/>
      <c r="D469" s="10"/>
      <c r="E469" s="13"/>
      <c r="F469" s="13"/>
      <c r="G469" s="13"/>
    </row>
    <row r="470" spans="1:7">
      <c r="A470" s="11"/>
      <c r="B470" s="10"/>
      <c r="C470" s="10"/>
      <c r="D470" s="10"/>
      <c r="E470" s="13"/>
      <c r="F470" s="13"/>
      <c r="G470" s="13"/>
    </row>
    <row r="471" spans="1:7">
      <c r="A471" s="11"/>
      <c r="B471" s="10"/>
      <c r="C471" s="10"/>
      <c r="D471" s="10"/>
      <c r="E471" s="13"/>
      <c r="F471" s="13"/>
      <c r="G471" s="13"/>
    </row>
    <row r="472" spans="1:7">
      <c r="A472" s="11"/>
      <c r="B472" s="10"/>
      <c r="C472" s="10"/>
      <c r="D472" s="10"/>
      <c r="E472" s="13"/>
      <c r="F472" s="13"/>
      <c r="G472" s="13"/>
    </row>
    <row r="473" spans="1:7">
      <c r="A473" s="11"/>
      <c r="B473" s="10"/>
      <c r="C473" s="10"/>
      <c r="D473" s="10"/>
      <c r="E473" s="13"/>
      <c r="F473" s="13"/>
      <c r="G473" s="13"/>
    </row>
    <row r="474" spans="1:7">
      <c r="A474" s="11"/>
      <c r="B474" s="10"/>
      <c r="C474" s="10"/>
      <c r="D474" s="10"/>
      <c r="E474" s="13"/>
      <c r="F474" s="13"/>
      <c r="G474" s="13"/>
    </row>
    <row r="475" spans="1:7">
      <c r="A475" s="11"/>
      <c r="B475" s="10"/>
      <c r="C475" s="10"/>
      <c r="D475" s="10"/>
      <c r="E475" s="13"/>
      <c r="F475" s="13"/>
      <c r="G475" s="13"/>
    </row>
    <row r="476" spans="1:7">
      <c r="A476" s="11"/>
      <c r="B476" s="10"/>
      <c r="C476" s="10"/>
      <c r="D476" s="10"/>
      <c r="E476" s="13"/>
      <c r="F476" s="13"/>
      <c r="G476" s="13"/>
    </row>
    <row r="477" spans="1:7">
      <c r="A477" s="11"/>
      <c r="B477" s="10"/>
      <c r="C477" s="10"/>
      <c r="D477" s="10"/>
      <c r="E477" s="13"/>
      <c r="F477" s="13"/>
      <c r="G477" s="13"/>
    </row>
    <row r="478" spans="1:7">
      <c r="A478" s="11"/>
      <c r="B478" s="10"/>
      <c r="C478" s="10"/>
      <c r="D478" s="10"/>
      <c r="E478" s="13"/>
      <c r="F478" s="13"/>
      <c r="G478" s="13"/>
    </row>
    <row r="479" spans="1:7">
      <c r="A479" s="11"/>
      <c r="B479" s="10"/>
      <c r="C479" s="10"/>
      <c r="D479" s="10"/>
      <c r="E479" s="13"/>
      <c r="F479" s="13"/>
      <c r="G479" s="13"/>
    </row>
    <row r="480" spans="1:7">
      <c r="A480" s="11"/>
      <c r="B480" s="10"/>
      <c r="C480" s="10"/>
      <c r="D480" s="10"/>
      <c r="E480" s="13"/>
      <c r="F480" s="13"/>
      <c r="G480" s="13"/>
    </row>
    <row r="481" spans="1:7">
      <c r="A481" s="11"/>
      <c r="B481" s="10"/>
      <c r="C481" s="10"/>
      <c r="D481" s="10"/>
      <c r="E481" s="13"/>
      <c r="F481" s="13"/>
      <c r="G481" s="13"/>
    </row>
    <row r="482" spans="1:7">
      <c r="A482" s="11"/>
      <c r="B482" s="10"/>
      <c r="C482" s="10"/>
      <c r="D482" s="10"/>
      <c r="E482" s="13"/>
      <c r="F482" s="13"/>
      <c r="G482" s="13"/>
    </row>
    <row r="483" spans="1:7">
      <c r="A483" s="11"/>
      <c r="B483" s="10"/>
      <c r="C483" s="10"/>
      <c r="D483" s="10"/>
      <c r="E483" s="13"/>
      <c r="F483" s="13"/>
      <c r="G483" s="13"/>
    </row>
    <row r="484" spans="1:7">
      <c r="A484" s="11"/>
      <c r="B484" s="10"/>
      <c r="C484" s="10"/>
      <c r="D484" s="10"/>
      <c r="E484" s="13"/>
      <c r="F484" s="13"/>
      <c r="G484" s="13"/>
    </row>
    <row r="485" spans="1:7">
      <c r="A485" s="11"/>
      <c r="B485" s="10"/>
      <c r="C485" s="10"/>
      <c r="D485" s="10"/>
      <c r="E485" s="13"/>
      <c r="F485" s="13"/>
      <c r="G485" s="13"/>
    </row>
    <row r="486" spans="1:7">
      <c r="A486" s="11"/>
      <c r="B486" s="10"/>
      <c r="C486" s="10"/>
      <c r="D486" s="10"/>
      <c r="E486" s="13"/>
      <c r="F486" s="13"/>
      <c r="G486" s="13"/>
    </row>
    <row r="487" spans="1:7">
      <c r="A487" s="11"/>
      <c r="B487" s="10"/>
      <c r="C487" s="10"/>
      <c r="D487" s="10"/>
      <c r="E487" s="13"/>
      <c r="F487" s="13"/>
      <c r="G487" s="13"/>
    </row>
    <row r="488" spans="1:7">
      <c r="A488" s="11"/>
      <c r="B488" s="10"/>
      <c r="C488" s="10"/>
      <c r="D488" s="10"/>
      <c r="E488" s="13"/>
      <c r="F488" s="13"/>
      <c r="G488" s="13"/>
    </row>
    <row r="489" spans="1:7">
      <c r="A489" s="11"/>
      <c r="B489" s="10"/>
      <c r="C489" s="10"/>
      <c r="D489" s="10"/>
      <c r="E489" s="13"/>
      <c r="F489" s="13"/>
      <c r="G489" s="13"/>
    </row>
    <row r="490" spans="1:7">
      <c r="A490" s="11"/>
      <c r="B490" s="10"/>
      <c r="C490" s="10"/>
      <c r="D490" s="10"/>
      <c r="E490" s="13"/>
      <c r="F490" s="13"/>
      <c r="G490" s="13"/>
    </row>
    <row r="491" spans="1:7">
      <c r="A491" s="11"/>
      <c r="B491" s="10"/>
      <c r="C491" s="10"/>
      <c r="D491" s="10"/>
      <c r="E491" s="13"/>
      <c r="F491" s="13"/>
      <c r="G491" s="13"/>
    </row>
    <row r="492" spans="1:7">
      <c r="A492" s="11"/>
      <c r="B492" s="10"/>
      <c r="C492" s="10"/>
      <c r="D492" s="10"/>
      <c r="E492" s="13"/>
      <c r="F492" s="13"/>
      <c r="G492" s="13"/>
    </row>
    <row r="493" spans="1:7">
      <c r="A493" s="11"/>
      <c r="B493" s="10"/>
      <c r="C493" s="10"/>
      <c r="D493" s="10"/>
      <c r="E493" s="13"/>
      <c r="F493" s="13"/>
      <c r="G493" s="13"/>
    </row>
    <row r="494" spans="1:7">
      <c r="A494" s="11"/>
      <c r="B494" s="10"/>
      <c r="C494" s="10"/>
      <c r="D494" s="10"/>
      <c r="E494" s="13"/>
      <c r="F494" s="13"/>
      <c r="G494" s="13"/>
    </row>
    <row r="495" spans="1:7">
      <c r="A495" s="11"/>
      <c r="B495" s="10"/>
      <c r="C495" s="10"/>
      <c r="D495" s="10"/>
      <c r="E495" s="13"/>
      <c r="F495" s="13"/>
      <c r="G495" s="13"/>
    </row>
    <row r="496" spans="1:7">
      <c r="A496" s="11"/>
      <c r="B496" s="10"/>
      <c r="C496" s="10"/>
      <c r="D496" s="10"/>
      <c r="E496" s="13"/>
      <c r="F496" s="13"/>
      <c r="G496" s="13"/>
    </row>
    <row r="497" spans="1:7">
      <c r="A497" s="11"/>
      <c r="B497" s="10"/>
      <c r="C497" s="10"/>
      <c r="D497" s="10"/>
      <c r="E497" s="13"/>
      <c r="F497" s="13"/>
      <c r="G497" s="13"/>
    </row>
    <row r="498" spans="1:7">
      <c r="A498" s="11"/>
      <c r="B498" s="10"/>
      <c r="C498" s="10"/>
      <c r="D498" s="10"/>
      <c r="E498" s="13"/>
      <c r="F498" s="13"/>
      <c r="G498" s="13"/>
    </row>
    <row r="499" spans="1:7">
      <c r="A499" s="11"/>
      <c r="B499" s="10"/>
      <c r="C499" s="10"/>
      <c r="D499" s="10"/>
      <c r="E499" s="13"/>
      <c r="F499" s="13"/>
      <c r="G499" s="13"/>
    </row>
    <row r="500" spans="1:7">
      <c r="A500" s="11"/>
      <c r="B500" s="10"/>
      <c r="C500" s="10"/>
      <c r="D500" s="10"/>
      <c r="E500" s="13"/>
      <c r="F500" s="13"/>
      <c r="G500" s="13"/>
    </row>
    <row r="501" spans="1:7">
      <c r="A501" s="11"/>
      <c r="B501" s="10"/>
      <c r="C501" s="10"/>
      <c r="D501" s="10"/>
      <c r="E501" s="13"/>
      <c r="F501" s="13"/>
      <c r="G501" s="13"/>
    </row>
    <row r="502" spans="1:7">
      <c r="A502" s="11"/>
      <c r="B502" s="10"/>
      <c r="C502" s="10"/>
      <c r="D502" s="10"/>
      <c r="E502" s="13"/>
      <c r="F502" s="13"/>
      <c r="G502" s="13"/>
    </row>
    <row r="503" spans="1:7">
      <c r="A503" s="11"/>
      <c r="B503" s="10"/>
      <c r="C503" s="10"/>
      <c r="D503" s="10"/>
      <c r="E503" s="13"/>
      <c r="F503" s="13"/>
      <c r="G503" s="13"/>
    </row>
    <row r="504" spans="1:7">
      <c r="A504" s="11"/>
      <c r="B504" s="10"/>
      <c r="C504" s="10"/>
      <c r="D504" s="10"/>
      <c r="E504" s="13"/>
      <c r="F504" s="13"/>
      <c r="G504" s="13"/>
    </row>
    <row r="505" spans="1:7">
      <c r="A505" s="11"/>
      <c r="B505" s="10"/>
      <c r="C505" s="10"/>
      <c r="D505" s="10"/>
      <c r="E505" s="13"/>
      <c r="F505" s="13"/>
      <c r="G505" s="13"/>
    </row>
    <row r="506" spans="1:7">
      <c r="A506" s="11"/>
      <c r="B506" s="10"/>
      <c r="C506" s="10"/>
      <c r="D506" s="10"/>
      <c r="E506" s="13"/>
      <c r="F506" s="13"/>
      <c r="G506" s="13"/>
    </row>
    <row r="507" spans="1:7">
      <c r="A507" s="11"/>
      <c r="B507" s="10"/>
      <c r="C507" s="10"/>
      <c r="D507" s="10"/>
      <c r="E507" s="13"/>
      <c r="F507" s="13"/>
      <c r="G507" s="13"/>
    </row>
    <row r="508" spans="1:7">
      <c r="A508" s="11"/>
      <c r="B508" s="10"/>
      <c r="C508" s="10"/>
      <c r="D508" s="10"/>
      <c r="E508" s="13"/>
      <c r="F508" s="13"/>
      <c r="G508" s="13"/>
    </row>
    <row r="509" spans="1:7">
      <c r="A509" s="11"/>
      <c r="B509" s="10"/>
      <c r="C509" s="10"/>
      <c r="D509" s="10"/>
      <c r="E509" s="13"/>
      <c r="F509" s="13"/>
      <c r="G509" s="13"/>
    </row>
    <row r="510" spans="1:7">
      <c r="A510" s="11"/>
      <c r="B510" s="10"/>
      <c r="C510" s="10"/>
      <c r="D510" s="10"/>
      <c r="E510" s="13"/>
      <c r="F510" s="13"/>
      <c r="G510" s="13"/>
    </row>
    <row r="511" spans="1:7">
      <c r="A511" s="11"/>
      <c r="B511" s="10"/>
      <c r="C511" s="10"/>
      <c r="D511" s="10"/>
      <c r="E511" s="13"/>
      <c r="F511" s="13"/>
      <c r="G511" s="13"/>
    </row>
    <row r="512" spans="1:7">
      <c r="A512" s="11"/>
      <c r="B512" s="10"/>
      <c r="C512" s="10"/>
      <c r="D512" s="10"/>
      <c r="E512" s="13"/>
      <c r="F512" s="13"/>
      <c r="G512" s="13"/>
    </row>
    <row r="513" spans="1:7">
      <c r="A513" s="11"/>
      <c r="B513" s="10"/>
      <c r="C513" s="10"/>
      <c r="D513" s="10"/>
      <c r="E513" s="13"/>
      <c r="F513" s="13"/>
      <c r="G513" s="13"/>
    </row>
    <row r="514" spans="1:7">
      <c r="A514" s="11"/>
      <c r="B514" s="10"/>
      <c r="C514" s="10"/>
      <c r="D514" s="10"/>
      <c r="E514" s="13"/>
      <c r="F514" s="13"/>
      <c r="G514" s="13"/>
    </row>
    <row r="515" spans="1:7">
      <c r="A515" s="11"/>
      <c r="B515" s="10"/>
      <c r="C515" s="10"/>
      <c r="D515" s="10"/>
      <c r="E515" s="13"/>
      <c r="F515" s="13"/>
      <c r="G515" s="13"/>
    </row>
    <row r="516" spans="1:7">
      <c r="A516" s="11"/>
      <c r="B516" s="10"/>
      <c r="C516" s="10"/>
      <c r="D516" s="10"/>
      <c r="E516" s="13"/>
      <c r="F516" s="13"/>
      <c r="G516" s="13"/>
    </row>
    <row r="517" spans="1:7">
      <c r="A517" s="11"/>
      <c r="B517" s="10"/>
      <c r="C517" s="10"/>
      <c r="D517" s="10"/>
      <c r="E517" s="13"/>
      <c r="F517" s="13"/>
      <c r="G517" s="13"/>
    </row>
    <row r="518" spans="1:7">
      <c r="A518" s="11"/>
      <c r="B518" s="10"/>
      <c r="C518" s="10"/>
      <c r="D518" s="10"/>
      <c r="E518" s="13"/>
      <c r="F518" s="13"/>
      <c r="G518" s="13"/>
    </row>
    <row r="519" spans="1:7">
      <c r="A519" s="11"/>
      <c r="B519" s="10"/>
      <c r="C519" s="10"/>
      <c r="D519" s="10"/>
      <c r="E519" s="13"/>
      <c r="F519" s="13"/>
      <c r="G519" s="13"/>
    </row>
    <row r="520" spans="1:7">
      <c r="A520" s="11"/>
      <c r="B520" s="10"/>
      <c r="C520" s="10"/>
      <c r="D520" s="10"/>
      <c r="E520" s="13"/>
      <c r="F520" s="13"/>
      <c r="G520" s="13"/>
    </row>
    <row r="521" spans="1:7">
      <c r="A521" s="11"/>
      <c r="B521" s="10"/>
      <c r="C521" s="10"/>
      <c r="D521" s="10"/>
      <c r="E521" s="13"/>
      <c r="F521" s="13"/>
      <c r="G521" s="13"/>
    </row>
    <row r="522" spans="1:7">
      <c r="A522" s="11"/>
      <c r="B522" s="10"/>
      <c r="C522" s="10"/>
      <c r="D522" s="10"/>
      <c r="E522" s="13"/>
      <c r="F522" s="13"/>
      <c r="G522" s="13"/>
    </row>
    <row r="523" spans="1:7">
      <c r="A523" s="11"/>
      <c r="B523" s="10"/>
      <c r="C523" s="10"/>
      <c r="D523" s="10"/>
      <c r="E523" s="13"/>
      <c r="F523" s="13"/>
      <c r="G523" s="13"/>
    </row>
    <row r="524" spans="1:7">
      <c r="A524" s="11"/>
      <c r="B524" s="10"/>
      <c r="C524" s="10"/>
      <c r="D524" s="10"/>
      <c r="E524" s="13"/>
      <c r="F524" s="13"/>
      <c r="G524" s="13"/>
    </row>
    <row r="525" spans="1:7">
      <c r="A525" s="11"/>
      <c r="B525" s="10"/>
      <c r="C525" s="10"/>
      <c r="D525" s="10"/>
      <c r="E525" s="13"/>
      <c r="F525" s="13"/>
      <c r="G525" s="13"/>
    </row>
    <row r="526" spans="1:7">
      <c r="A526" s="11"/>
      <c r="B526" s="10"/>
      <c r="C526" s="10"/>
      <c r="D526" s="10"/>
      <c r="E526" s="13"/>
      <c r="F526" s="13"/>
      <c r="G526" s="13"/>
    </row>
    <row r="527" spans="1:7">
      <c r="A527" s="11"/>
      <c r="B527" s="10"/>
      <c r="C527" s="10"/>
      <c r="D527" s="10"/>
      <c r="E527" s="13"/>
      <c r="F527" s="13"/>
      <c r="G527" s="13"/>
    </row>
    <row r="528" spans="1:7">
      <c r="A528" s="11"/>
      <c r="B528" s="10"/>
      <c r="C528" s="10"/>
      <c r="D528" s="10"/>
      <c r="E528" s="13"/>
      <c r="F528" s="13"/>
      <c r="G528" s="13"/>
    </row>
    <row r="529" spans="1:7">
      <c r="A529" s="11"/>
      <c r="B529" s="10"/>
      <c r="C529" s="10"/>
      <c r="D529" s="10"/>
      <c r="E529" s="13"/>
      <c r="F529" s="13"/>
      <c r="G529" s="13"/>
    </row>
    <row r="530" spans="1:7">
      <c r="A530" s="11"/>
      <c r="B530" s="10"/>
      <c r="C530" s="10"/>
      <c r="D530" s="10"/>
      <c r="E530" s="13"/>
      <c r="F530" s="13"/>
      <c r="G530" s="13"/>
    </row>
    <row r="531" spans="1:7">
      <c r="A531" s="11"/>
      <c r="B531" s="10"/>
      <c r="C531" s="10"/>
      <c r="D531" s="10"/>
      <c r="E531" s="13"/>
      <c r="F531" s="13"/>
      <c r="G531" s="13"/>
    </row>
    <row r="532" spans="1:7">
      <c r="A532" s="11"/>
      <c r="B532" s="10"/>
      <c r="C532" s="10"/>
      <c r="D532" s="10"/>
      <c r="E532" s="13"/>
      <c r="F532" s="13"/>
      <c r="G532" s="13"/>
    </row>
    <row r="533" spans="1:7">
      <c r="A533" s="11"/>
      <c r="B533" s="10"/>
      <c r="C533" s="10"/>
      <c r="D533" s="10"/>
      <c r="E533" s="13"/>
      <c r="F533" s="13"/>
      <c r="G533" s="13"/>
    </row>
    <row r="534" spans="1:7">
      <c r="A534" s="11"/>
      <c r="B534" s="10"/>
      <c r="C534" s="10"/>
      <c r="D534" s="10"/>
      <c r="E534" s="13"/>
      <c r="F534" s="13"/>
      <c r="G534" s="13"/>
    </row>
    <row r="535" spans="1:7">
      <c r="A535" s="11"/>
      <c r="B535" s="10"/>
      <c r="C535" s="10"/>
      <c r="D535" s="10"/>
      <c r="E535" s="13"/>
      <c r="F535" s="13"/>
      <c r="G535" s="13"/>
    </row>
    <row r="536" spans="1:7">
      <c r="A536" s="11"/>
      <c r="B536" s="10"/>
      <c r="C536" s="10"/>
      <c r="D536" s="10"/>
      <c r="E536" s="13"/>
      <c r="F536" s="13"/>
      <c r="G536" s="13"/>
    </row>
    <row r="537" spans="1:7">
      <c r="A537" s="11"/>
      <c r="B537" s="10"/>
      <c r="C537" s="10"/>
      <c r="D537" s="10"/>
      <c r="E537" s="13"/>
      <c r="F537" s="13"/>
      <c r="G537" s="13"/>
    </row>
    <row r="538" spans="1:7">
      <c r="A538" s="11"/>
      <c r="B538" s="10"/>
      <c r="C538" s="10"/>
      <c r="D538" s="10"/>
      <c r="E538" s="13"/>
      <c r="F538" s="13"/>
      <c r="G538" s="13"/>
    </row>
    <row r="539" spans="1:7">
      <c r="A539" s="11"/>
      <c r="B539" s="10"/>
      <c r="C539" s="10"/>
      <c r="D539" s="10"/>
      <c r="E539" s="13"/>
      <c r="F539" s="13"/>
      <c r="G539" s="13"/>
    </row>
    <row r="540" spans="1:7">
      <c r="A540" s="11"/>
      <c r="B540" s="10"/>
      <c r="C540" s="10"/>
      <c r="D540" s="10"/>
      <c r="E540" s="13"/>
      <c r="F540" s="13"/>
      <c r="G540" s="13"/>
    </row>
    <row r="541" spans="1:7">
      <c r="A541" s="11"/>
      <c r="B541" s="10"/>
      <c r="C541" s="10"/>
      <c r="D541" s="10"/>
      <c r="E541" s="13"/>
      <c r="F541" s="13"/>
      <c r="G541" s="13"/>
    </row>
    <row r="542" spans="1:7">
      <c r="A542" s="11"/>
      <c r="B542" s="10"/>
      <c r="C542" s="10"/>
      <c r="D542" s="10"/>
      <c r="E542" s="13"/>
      <c r="F542" s="13"/>
      <c r="G542" s="13"/>
    </row>
    <row r="543" spans="1:7">
      <c r="A543" s="11"/>
      <c r="B543" s="10"/>
      <c r="C543" s="10"/>
      <c r="D543" s="10"/>
      <c r="E543" s="13"/>
      <c r="F543" s="13"/>
      <c r="G543" s="13"/>
    </row>
    <row r="544" spans="1:7">
      <c r="A544" s="11"/>
      <c r="B544" s="10"/>
      <c r="C544" s="10"/>
      <c r="D544" s="10"/>
      <c r="E544" s="13"/>
      <c r="F544" s="13"/>
      <c r="G544" s="13"/>
    </row>
    <row r="545" spans="1:7">
      <c r="A545" s="11"/>
      <c r="B545" s="10"/>
      <c r="C545" s="10"/>
      <c r="D545" s="10"/>
      <c r="E545" s="13"/>
      <c r="F545" s="13"/>
      <c r="G545" s="13"/>
    </row>
    <row r="546" spans="1:7">
      <c r="A546" s="11"/>
      <c r="B546" s="10"/>
      <c r="C546" s="10"/>
      <c r="D546" s="10"/>
      <c r="E546" s="13"/>
      <c r="F546" s="13"/>
      <c r="G546" s="13"/>
    </row>
    <row r="547" spans="1:7">
      <c r="A547" s="11"/>
      <c r="B547" s="10"/>
      <c r="C547" s="10"/>
      <c r="D547" s="10"/>
      <c r="E547" s="13"/>
      <c r="F547" s="13"/>
      <c r="G547" s="13"/>
    </row>
    <row r="548" spans="1:7">
      <c r="A548" s="11"/>
      <c r="B548" s="10"/>
      <c r="C548" s="10"/>
      <c r="D548" s="10"/>
      <c r="E548" s="13"/>
      <c r="F548" s="13"/>
      <c r="G548" s="13"/>
    </row>
    <row r="549" spans="1:7">
      <c r="A549" s="11"/>
      <c r="B549" s="10"/>
      <c r="C549" s="10"/>
      <c r="D549" s="10"/>
      <c r="E549" s="13"/>
      <c r="F549" s="13"/>
      <c r="G549" s="13"/>
    </row>
    <row r="550" spans="1:7">
      <c r="A550" s="11"/>
      <c r="B550" s="10"/>
      <c r="C550" s="10"/>
      <c r="D550" s="10"/>
      <c r="E550" s="13"/>
      <c r="F550" s="13"/>
      <c r="G550" s="13"/>
    </row>
    <row r="551" spans="1:7">
      <c r="A551" s="11"/>
      <c r="B551" s="10"/>
      <c r="C551" s="10"/>
      <c r="D551" s="10"/>
      <c r="E551" s="13"/>
      <c r="F551" s="13"/>
      <c r="G551" s="13"/>
    </row>
    <row r="552" spans="1:7">
      <c r="A552" s="11"/>
      <c r="B552" s="10"/>
      <c r="C552" s="10"/>
      <c r="D552" s="10"/>
      <c r="E552" s="13"/>
      <c r="F552" s="13"/>
      <c r="G552" s="13"/>
    </row>
    <row r="553" spans="1:7">
      <c r="A553" s="11"/>
      <c r="B553" s="10"/>
      <c r="C553" s="10"/>
      <c r="D553" s="10"/>
      <c r="E553" s="13"/>
      <c r="F553" s="13"/>
      <c r="G553" s="13"/>
    </row>
    <row r="554" spans="1:7">
      <c r="A554" s="11"/>
      <c r="B554" s="10"/>
      <c r="C554" s="10"/>
      <c r="D554" s="10"/>
      <c r="E554" s="13"/>
      <c r="F554" s="13"/>
      <c r="G554" s="13"/>
    </row>
    <row r="555" spans="1:7">
      <c r="A555" s="11"/>
      <c r="B555" s="10"/>
      <c r="C555" s="10"/>
      <c r="D555" s="10"/>
      <c r="E555" s="13"/>
      <c r="F555" s="13"/>
      <c r="G555" s="13"/>
    </row>
    <row r="556" spans="1:7">
      <c r="A556" s="11"/>
      <c r="B556" s="10"/>
      <c r="C556" s="10"/>
      <c r="D556" s="10"/>
      <c r="E556" s="13"/>
      <c r="F556" s="13"/>
      <c r="G556" s="13"/>
    </row>
    <row r="557" spans="1:7">
      <c r="A557" s="11"/>
      <c r="B557" s="10"/>
      <c r="C557" s="10"/>
      <c r="D557" s="10"/>
      <c r="E557" s="13"/>
      <c r="F557" s="13"/>
      <c r="G557" s="13"/>
    </row>
    <row r="558" spans="1:7">
      <c r="A558" s="11"/>
      <c r="B558" s="10"/>
      <c r="C558" s="10"/>
      <c r="D558" s="10"/>
      <c r="E558" s="13"/>
      <c r="F558" s="13"/>
      <c r="G558" s="13"/>
    </row>
    <row r="559" spans="1:7">
      <c r="A559" s="11"/>
      <c r="B559" s="10"/>
      <c r="C559" s="10"/>
      <c r="D559" s="10"/>
      <c r="E559" s="13"/>
      <c r="F559" s="13"/>
      <c r="G559" s="13"/>
    </row>
    <row r="560" spans="1:7">
      <c r="A560" s="11"/>
      <c r="B560" s="10"/>
      <c r="C560" s="10"/>
      <c r="D560" s="10"/>
      <c r="E560" s="13"/>
      <c r="F560" s="13"/>
      <c r="G560" s="13"/>
    </row>
    <row r="561" spans="1:7">
      <c r="A561" s="11"/>
      <c r="B561" s="10"/>
      <c r="C561" s="10"/>
      <c r="D561" s="10"/>
      <c r="E561" s="13"/>
      <c r="F561" s="13"/>
      <c r="G561" s="13"/>
    </row>
    <row r="562" spans="1:7">
      <c r="A562" s="11"/>
      <c r="B562" s="10"/>
      <c r="C562" s="10"/>
      <c r="D562" s="10"/>
      <c r="E562" s="13"/>
      <c r="F562" s="13"/>
      <c r="G562" s="13"/>
    </row>
    <row r="563" spans="1:7">
      <c r="A563" s="11"/>
      <c r="B563" s="10"/>
      <c r="C563" s="10"/>
      <c r="D563" s="10"/>
      <c r="E563" s="13"/>
      <c r="F563" s="13"/>
      <c r="G563" s="13"/>
    </row>
    <row r="564" spans="1:7">
      <c r="A564" s="11"/>
      <c r="B564" s="10"/>
      <c r="C564" s="10"/>
      <c r="D564" s="10"/>
      <c r="E564" s="13"/>
      <c r="F564" s="13"/>
      <c r="G564" s="13"/>
    </row>
    <row r="565" spans="1:7">
      <c r="A565" s="11"/>
      <c r="B565" s="10"/>
      <c r="C565" s="10"/>
      <c r="D565" s="10"/>
      <c r="E565" s="13"/>
      <c r="F565" s="13"/>
      <c r="G565" s="13"/>
    </row>
    <row r="566" spans="1:7">
      <c r="A566" s="11"/>
      <c r="B566" s="10"/>
      <c r="C566" s="10"/>
      <c r="D566" s="10"/>
      <c r="E566" s="13"/>
      <c r="F566" s="13"/>
      <c r="G566" s="13"/>
    </row>
    <row r="567" spans="1:7">
      <c r="A567" s="11"/>
      <c r="B567" s="10"/>
      <c r="C567" s="10"/>
      <c r="D567" s="10"/>
      <c r="E567" s="13"/>
      <c r="F567" s="13"/>
      <c r="G567" s="13"/>
    </row>
    <row r="568" spans="1:7">
      <c r="A568" s="11"/>
      <c r="B568" s="10"/>
      <c r="C568" s="10"/>
      <c r="D568" s="10"/>
      <c r="E568" s="13"/>
      <c r="F568" s="13"/>
      <c r="G568" s="13"/>
    </row>
    <row r="569" spans="1:7">
      <c r="A569" s="11"/>
      <c r="B569" s="10"/>
      <c r="C569" s="10"/>
      <c r="D569" s="10"/>
      <c r="E569" s="13"/>
      <c r="F569" s="13"/>
      <c r="G569" s="13"/>
    </row>
    <row r="570" spans="1:7">
      <c r="A570" s="11"/>
      <c r="B570" s="10"/>
      <c r="C570" s="10"/>
      <c r="D570" s="10"/>
      <c r="E570" s="13"/>
      <c r="F570" s="13"/>
      <c r="G570" s="13"/>
    </row>
    <row r="571" spans="1:7">
      <c r="A571" s="11"/>
      <c r="B571" s="10"/>
      <c r="C571" s="10"/>
      <c r="D571" s="10"/>
      <c r="E571" s="13"/>
      <c r="F571" s="13"/>
      <c r="G571" s="13"/>
    </row>
    <row r="572" spans="1:7">
      <c r="A572" s="11"/>
      <c r="B572" s="10"/>
      <c r="C572" s="10"/>
      <c r="D572" s="10"/>
      <c r="E572" s="13"/>
      <c r="F572" s="13"/>
      <c r="G572" s="13"/>
    </row>
    <row r="573" spans="1:7">
      <c r="A573" s="11"/>
      <c r="B573" s="10"/>
      <c r="C573" s="10"/>
      <c r="D573" s="10"/>
      <c r="E573" s="13"/>
      <c r="F573" s="13"/>
      <c r="G573" s="13"/>
    </row>
    <row r="574" spans="1:7">
      <c r="A574" s="11"/>
      <c r="B574" s="10"/>
      <c r="C574" s="10"/>
      <c r="D574" s="10"/>
      <c r="E574" s="13"/>
      <c r="F574" s="13"/>
      <c r="G574" s="13"/>
    </row>
    <row r="575" spans="1:7">
      <c r="A575" s="11"/>
      <c r="B575" s="10"/>
      <c r="C575" s="10"/>
      <c r="D575" s="10"/>
      <c r="E575" s="13"/>
      <c r="F575" s="13"/>
      <c r="G575" s="13"/>
    </row>
    <row r="576" spans="1:7">
      <c r="A576" s="11"/>
      <c r="B576" s="10"/>
      <c r="C576" s="10"/>
      <c r="D576" s="10"/>
      <c r="E576" s="13"/>
      <c r="F576" s="13"/>
      <c r="G576" s="13"/>
    </row>
    <row r="577" spans="1:7">
      <c r="A577" s="11"/>
      <c r="B577" s="10"/>
      <c r="C577" s="10"/>
      <c r="D577" s="10"/>
      <c r="E577" s="13"/>
      <c r="F577" s="13"/>
      <c r="G577" s="13"/>
    </row>
    <row r="578" spans="1:7">
      <c r="A578" s="11"/>
      <c r="B578" s="10"/>
      <c r="C578" s="10"/>
      <c r="D578" s="10"/>
      <c r="E578" s="13"/>
      <c r="F578" s="13"/>
      <c r="G578" s="13"/>
    </row>
    <row r="579" spans="1:7">
      <c r="A579" s="11"/>
      <c r="B579" s="10"/>
      <c r="C579" s="10"/>
      <c r="D579" s="10"/>
      <c r="E579" s="13"/>
      <c r="F579" s="13"/>
      <c r="G579" s="13"/>
    </row>
    <row r="580" spans="1:7">
      <c r="A580" s="11"/>
      <c r="B580" s="10"/>
      <c r="C580" s="10"/>
      <c r="D580" s="10"/>
      <c r="E580" s="13"/>
      <c r="F580" s="13"/>
      <c r="G580" s="13"/>
    </row>
    <row r="581" spans="1:7">
      <c r="A581" s="11"/>
      <c r="B581" s="10"/>
      <c r="C581" s="10"/>
      <c r="D581" s="10"/>
      <c r="E581" s="13"/>
      <c r="F581" s="13"/>
      <c r="G581" s="13"/>
    </row>
    <row r="582" spans="1:7">
      <c r="A582" s="11"/>
      <c r="B582" s="10"/>
      <c r="C582" s="10"/>
      <c r="D582" s="10"/>
      <c r="E582" s="13"/>
      <c r="F582" s="13"/>
      <c r="G582" s="13"/>
    </row>
    <row r="583" spans="1:7">
      <c r="A583" s="11"/>
      <c r="B583" s="10"/>
      <c r="C583" s="10"/>
      <c r="D583" s="10"/>
      <c r="E583" s="13"/>
      <c r="F583" s="13"/>
      <c r="G583" s="13"/>
    </row>
    <row r="584" spans="1:7">
      <c r="A584" s="11"/>
      <c r="B584" s="10"/>
      <c r="C584" s="10"/>
      <c r="D584" s="10"/>
      <c r="E584" s="13"/>
      <c r="F584" s="13"/>
      <c r="G584" s="13"/>
    </row>
    <row r="585" spans="1:7">
      <c r="A585" s="11"/>
      <c r="B585" s="10"/>
      <c r="C585" s="10"/>
      <c r="D585" s="10"/>
      <c r="E585" s="13"/>
      <c r="F585" s="13"/>
      <c r="G585" s="13"/>
    </row>
    <row r="586" spans="1:7">
      <c r="A586" s="11"/>
      <c r="B586" s="10"/>
      <c r="C586" s="10"/>
      <c r="D586" s="10"/>
      <c r="E586" s="13"/>
      <c r="F586" s="13"/>
      <c r="G586" s="13"/>
    </row>
    <row r="587" spans="1:7">
      <c r="A587" s="11"/>
      <c r="B587" s="10"/>
      <c r="C587" s="10"/>
      <c r="D587" s="10"/>
      <c r="E587" s="13"/>
      <c r="F587" s="13"/>
      <c r="G587" s="13"/>
    </row>
    <row r="588" spans="1:7">
      <c r="A588" s="11"/>
      <c r="B588" s="10"/>
      <c r="C588" s="10"/>
      <c r="D588" s="10"/>
      <c r="E588" s="13"/>
      <c r="F588" s="13"/>
      <c r="G588" s="13"/>
    </row>
    <row r="589" spans="1:7">
      <c r="A589" s="11"/>
      <c r="B589" s="10"/>
      <c r="C589" s="10"/>
      <c r="D589" s="10"/>
      <c r="E589" s="13"/>
      <c r="F589" s="13"/>
      <c r="G589" s="13"/>
    </row>
    <row r="590" spans="1:7">
      <c r="A590" s="11"/>
      <c r="B590" s="10"/>
      <c r="C590" s="10"/>
      <c r="D590" s="10"/>
      <c r="E590" s="13"/>
      <c r="F590" s="13"/>
      <c r="G590" s="13"/>
    </row>
    <row r="591" spans="1:7">
      <c r="A591" s="11"/>
      <c r="B591" s="10"/>
      <c r="C591" s="10"/>
      <c r="D591" s="10"/>
      <c r="E591" s="13"/>
      <c r="F591" s="13"/>
      <c r="G591" s="13"/>
    </row>
    <row r="592" spans="1:7">
      <c r="A592" s="11"/>
      <c r="B592" s="10"/>
      <c r="C592" s="10"/>
      <c r="D592" s="10"/>
      <c r="E592" s="13"/>
      <c r="F592" s="13"/>
      <c r="G592" s="13"/>
    </row>
    <row r="593" spans="1:7">
      <c r="A593" s="11"/>
      <c r="B593" s="10"/>
      <c r="C593" s="10"/>
      <c r="D593" s="10"/>
      <c r="E593" s="13"/>
      <c r="F593" s="13"/>
      <c r="G593" s="13"/>
    </row>
    <row r="594" spans="1:7">
      <c r="A594" s="11"/>
      <c r="B594" s="10"/>
      <c r="C594" s="10"/>
      <c r="D594" s="10"/>
      <c r="E594" s="13"/>
      <c r="F594" s="13"/>
      <c r="G594" s="13"/>
    </row>
    <row r="595" spans="1:7">
      <c r="A595" s="11"/>
      <c r="B595" s="10"/>
      <c r="C595" s="10"/>
      <c r="D595" s="10"/>
      <c r="E595" s="13"/>
      <c r="F595" s="13"/>
      <c r="G595" s="13"/>
    </row>
    <row r="596" spans="1:7">
      <c r="A596" s="11"/>
      <c r="B596" s="10"/>
      <c r="C596" s="10"/>
      <c r="D596" s="10"/>
      <c r="E596" s="13"/>
      <c r="F596" s="13"/>
      <c r="G596" s="13"/>
    </row>
    <row r="597" spans="1:7">
      <c r="A597" s="11"/>
      <c r="B597" s="10"/>
      <c r="C597" s="10"/>
      <c r="D597" s="10"/>
      <c r="E597" s="13"/>
      <c r="F597" s="13"/>
      <c r="G597" s="13"/>
    </row>
    <row r="598" spans="1:7">
      <c r="A598" s="11"/>
      <c r="B598" s="10"/>
      <c r="C598" s="10"/>
      <c r="D598" s="10"/>
      <c r="E598" s="13"/>
      <c r="F598" s="13"/>
      <c r="G598" s="13"/>
    </row>
    <row r="599" spans="1:7">
      <c r="A599" s="11"/>
      <c r="B599" s="10"/>
      <c r="C599" s="10"/>
      <c r="D599" s="10"/>
      <c r="E599" s="13"/>
      <c r="F599" s="13"/>
      <c r="G599" s="13"/>
    </row>
    <row r="600" spans="1:7">
      <c r="A600" s="11"/>
      <c r="B600" s="10"/>
      <c r="C600" s="10"/>
      <c r="D600" s="10"/>
      <c r="E600" s="13"/>
      <c r="F600" s="13"/>
      <c r="G600" s="13"/>
    </row>
    <row r="601" spans="1:7">
      <c r="A601" s="11"/>
      <c r="B601" s="10"/>
      <c r="C601" s="10"/>
      <c r="D601" s="10"/>
      <c r="E601" s="13"/>
      <c r="F601" s="13"/>
      <c r="G601" s="13"/>
    </row>
    <row r="602" spans="1:7">
      <c r="A602" s="11"/>
      <c r="B602" s="10"/>
      <c r="C602" s="10"/>
      <c r="D602" s="10"/>
      <c r="E602" s="13"/>
      <c r="F602" s="13"/>
      <c r="G602" s="13"/>
    </row>
    <row r="603" spans="1:7">
      <c r="A603" s="11"/>
      <c r="B603" s="10"/>
      <c r="C603" s="10"/>
      <c r="D603" s="10"/>
      <c r="E603" s="13"/>
      <c r="F603" s="13"/>
      <c r="G603" s="13"/>
    </row>
    <row r="604" spans="1:7">
      <c r="A604" s="11"/>
      <c r="B604" s="10"/>
      <c r="C604" s="10"/>
      <c r="D604" s="10"/>
      <c r="E604" s="13"/>
      <c r="F604" s="13"/>
      <c r="G604" s="13"/>
    </row>
    <row r="605" spans="1:7">
      <c r="A605" s="11"/>
      <c r="B605" s="10"/>
      <c r="C605" s="10"/>
      <c r="D605" s="10"/>
      <c r="E605" s="13"/>
      <c r="F605" s="13"/>
      <c r="G605" s="13"/>
    </row>
    <row r="606" spans="1:7">
      <c r="A606" s="11"/>
      <c r="B606" s="10"/>
      <c r="C606" s="10"/>
      <c r="D606" s="10"/>
      <c r="E606" s="13"/>
      <c r="F606" s="13"/>
      <c r="G606" s="13"/>
    </row>
    <row r="607" spans="1:7">
      <c r="A607" s="11"/>
      <c r="B607" s="10"/>
      <c r="C607" s="10"/>
      <c r="D607" s="10"/>
      <c r="E607" s="13"/>
      <c r="F607" s="13"/>
      <c r="G607" s="13"/>
    </row>
    <row r="608" spans="1:7">
      <c r="A608" s="11"/>
      <c r="B608" s="10"/>
      <c r="C608" s="10"/>
      <c r="D608" s="10"/>
      <c r="E608" s="13"/>
      <c r="F608" s="13"/>
      <c r="G608" s="13"/>
    </row>
    <row r="609" spans="1:7">
      <c r="A609" s="11"/>
      <c r="B609" s="10"/>
      <c r="C609" s="10"/>
      <c r="D609" s="10"/>
      <c r="E609" s="13"/>
      <c r="F609" s="13"/>
      <c r="G609" s="13"/>
    </row>
    <row r="610" spans="1:7">
      <c r="A610" s="11"/>
      <c r="B610" s="10"/>
      <c r="C610" s="10"/>
      <c r="D610" s="10"/>
      <c r="E610" s="13"/>
      <c r="F610" s="13"/>
      <c r="G610" s="13"/>
    </row>
    <row r="611" spans="1:7">
      <c r="A611" s="11"/>
      <c r="B611" s="10"/>
      <c r="C611" s="10"/>
      <c r="D611" s="10"/>
      <c r="E611" s="13"/>
      <c r="F611" s="13"/>
      <c r="G611" s="13"/>
    </row>
    <row r="612" spans="1:7">
      <c r="A612" s="11"/>
      <c r="B612" s="10"/>
      <c r="C612" s="10"/>
      <c r="D612" s="10"/>
      <c r="E612" s="13"/>
      <c r="F612" s="13"/>
      <c r="G612" s="13"/>
    </row>
    <row r="613" spans="1:7">
      <c r="A613" s="11"/>
      <c r="B613" s="10"/>
      <c r="C613" s="10"/>
      <c r="D613" s="10"/>
      <c r="E613" s="13"/>
      <c r="F613" s="13"/>
      <c r="G613" s="13"/>
    </row>
    <row r="614" spans="1:7">
      <c r="A614" s="11"/>
      <c r="B614" s="10"/>
      <c r="C614" s="10"/>
      <c r="D614" s="10"/>
      <c r="E614" s="13"/>
      <c r="F614" s="13"/>
      <c r="G614" s="13"/>
    </row>
    <row r="615" spans="1:7">
      <c r="A615" s="11"/>
      <c r="B615" s="10"/>
      <c r="C615" s="10"/>
      <c r="D615" s="10"/>
      <c r="E615" s="13"/>
      <c r="F615" s="13"/>
      <c r="G615" s="13"/>
    </row>
    <row r="616" spans="1:7">
      <c r="A616" s="11"/>
      <c r="B616" s="10"/>
      <c r="C616" s="10"/>
      <c r="D616" s="10"/>
      <c r="E616" s="13"/>
      <c r="F616" s="13"/>
      <c r="G616" s="13"/>
    </row>
    <row r="617" spans="1:7">
      <c r="A617" s="11"/>
      <c r="B617" s="10"/>
      <c r="C617" s="10"/>
      <c r="D617" s="10"/>
      <c r="E617" s="13"/>
      <c r="F617" s="13"/>
      <c r="G617" s="13"/>
    </row>
    <row r="618" spans="1:7">
      <c r="A618" s="11"/>
      <c r="B618" s="10"/>
      <c r="C618" s="10"/>
      <c r="D618" s="10"/>
      <c r="E618" s="13"/>
      <c r="F618" s="13"/>
      <c r="G618" s="13"/>
    </row>
    <row r="619" spans="1:7">
      <c r="A619" s="11"/>
      <c r="B619" s="10"/>
      <c r="C619" s="10"/>
      <c r="D619" s="10"/>
      <c r="E619" s="13"/>
      <c r="F619" s="13"/>
      <c r="G619" s="13"/>
    </row>
    <row r="620" spans="1:7">
      <c r="A620" s="11"/>
      <c r="B620" s="10"/>
      <c r="C620" s="10"/>
      <c r="D620" s="10"/>
      <c r="E620" s="13"/>
      <c r="F620" s="13"/>
      <c r="G620" s="13"/>
    </row>
    <row r="621" spans="1:7">
      <c r="A621" s="11"/>
      <c r="B621" s="10"/>
      <c r="C621" s="10"/>
      <c r="D621" s="10"/>
      <c r="E621" s="13"/>
      <c r="F621" s="13"/>
      <c r="G621" s="13"/>
    </row>
    <row r="622" spans="1:7">
      <c r="A622" s="11"/>
      <c r="B622" s="10"/>
      <c r="C622" s="10"/>
      <c r="D622" s="10"/>
      <c r="E622" s="13"/>
      <c r="F622" s="13"/>
      <c r="G622" s="13"/>
    </row>
    <row r="623" spans="1:7">
      <c r="A623" s="11"/>
      <c r="B623" s="10"/>
      <c r="C623" s="10"/>
      <c r="D623" s="10"/>
      <c r="E623" s="13"/>
      <c r="F623" s="13"/>
      <c r="G623" s="13"/>
    </row>
    <row r="624" spans="1:7">
      <c r="A624" s="11"/>
      <c r="B624" s="10"/>
      <c r="C624" s="10"/>
      <c r="D624" s="10"/>
      <c r="E624" s="13"/>
      <c r="F624" s="13"/>
      <c r="G624" s="13"/>
    </row>
    <row r="625" spans="1:7">
      <c r="A625" s="11"/>
      <c r="B625" s="10"/>
      <c r="C625" s="10"/>
      <c r="D625" s="10"/>
      <c r="E625" s="13"/>
      <c r="F625" s="13"/>
      <c r="G625" s="13"/>
    </row>
    <row r="626" spans="1:7">
      <c r="A626" s="11"/>
      <c r="B626" s="10"/>
      <c r="C626" s="10"/>
      <c r="D626" s="10"/>
      <c r="E626" s="13"/>
      <c r="F626" s="13"/>
      <c r="G626" s="13"/>
    </row>
    <row r="627" spans="1:7">
      <c r="A627" s="11"/>
      <c r="B627" s="10"/>
      <c r="C627" s="10"/>
      <c r="D627" s="10"/>
      <c r="E627" s="13"/>
      <c r="F627" s="13"/>
      <c r="G627" s="13"/>
    </row>
    <row r="628" spans="1:7">
      <c r="A628" s="11"/>
      <c r="B628" s="10"/>
      <c r="C628" s="10"/>
      <c r="D628" s="10"/>
      <c r="E628" s="13"/>
      <c r="F628" s="13"/>
      <c r="G628" s="13"/>
    </row>
    <row r="629" spans="1:7">
      <c r="A629" s="11"/>
      <c r="B629" s="10"/>
      <c r="C629" s="10"/>
      <c r="D629" s="10"/>
      <c r="E629" s="13"/>
      <c r="F629" s="13"/>
      <c r="G629" s="13"/>
    </row>
    <row r="630" spans="1:7">
      <c r="A630" s="11"/>
      <c r="B630" s="10"/>
      <c r="C630" s="10"/>
      <c r="D630" s="10"/>
      <c r="E630" s="13"/>
      <c r="F630" s="13"/>
      <c r="G630" s="13"/>
    </row>
    <row r="631" spans="1:7">
      <c r="A631" s="11"/>
      <c r="B631" s="10"/>
      <c r="C631" s="10"/>
      <c r="D631" s="10"/>
      <c r="E631" s="13"/>
      <c r="F631" s="13"/>
      <c r="G631" s="13"/>
    </row>
    <row r="632" spans="1:7">
      <c r="A632" s="11"/>
      <c r="B632" s="10"/>
      <c r="C632" s="10"/>
      <c r="D632" s="10"/>
      <c r="E632" s="13"/>
      <c r="F632" s="13"/>
      <c r="G632" s="13"/>
    </row>
    <row r="633" spans="1:7">
      <c r="A633" s="11"/>
      <c r="B633" s="10"/>
      <c r="C633" s="10"/>
      <c r="D633" s="10"/>
      <c r="E633" s="13"/>
      <c r="F633" s="13"/>
      <c r="G633" s="13"/>
    </row>
    <row r="634" spans="1:7">
      <c r="A634" s="11"/>
      <c r="B634" s="10"/>
      <c r="C634" s="10"/>
      <c r="D634" s="10"/>
      <c r="E634" s="13"/>
      <c r="F634" s="13"/>
      <c r="G634" s="13"/>
    </row>
    <row r="635" spans="1:7">
      <c r="A635" s="11"/>
      <c r="B635" s="10"/>
      <c r="C635" s="10"/>
      <c r="D635" s="10"/>
      <c r="E635" s="13"/>
      <c r="F635" s="13"/>
      <c r="G635" s="13"/>
    </row>
    <row r="636" spans="1:7">
      <c r="A636" s="11"/>
      <c r="B636" s="10"/>
      <c r="C636" s="10"/>
      <c r="D636" s="10"/>
      <c r="E636" s="13"/>
      <c r="F636" s="13"/>
      <c r="G636" s="13"/>
    </row>
    <row r="637" spans="1:7">
      <c r="A637" s="11"/>
      <c r="B637" s="10"/>
      <c r="C637" s="10"/>
      <c r="D637" s="10"/>
      <c r="E637" s="13"/>
      <c r="F637" s="13"/>
      <c r="G637" s="13"/>
    </row>
    <row r="638" spans="1:7">
      <c r="A638" s="11"/>
      <c r="B638" s="10"/>
      <c r="C638" s="10"/>
      <c r="D638" s="10"/>
      <c r="E638" s="13"/>
      <c r="F638" s="13"/>
      <c r="G638" s="13"/>
    </row>
    <row r="639" spans="1:7">
      <c r="A639" s="11"/>
      <c r="B639" s="10"/>
      <c r="C639" s="10"/>
      <c r="D639" s="10"/>
      <c r="E639" s="13"/>
      <c r="F639" s="13"/>
      <c r="G639" s="13"/>
    </row>
    <row r="640" spans="1:7">
      <c r="A640" s="11"/>
      <c r="B640" s="10"/>
      <c r="C640" s="10"/>
      <c r="D640" s="10"/>
      <c r="E640" s="13"/>
      <c r="F640" s="13"/>
      <c r="G640" s="13"/>
    </row>
    <row r="641" spans="1:7">
      <c r="A641" s="11"/>
      <c r="B641" s="10"/>
      <c r="C641" s="10"/>
      <c r="D641" s="10"/>
      <c r="E641" s="13"/>
      <c r="F641" s="13"/>
      <c r="G641" s="13"/>
    </row>
    <row r="642" spans="1:7">
      <c r="A642" s="11"/>
      <c r="B642" s="10"/>
      <c r="C642" s="10"/>
      <c r="D642" s="10"/>
      <c r="E642" s="13"/>
      <c r="F642" s="13"/>
      <c r="G642" s="13"/>
    </row>
    <row r="643" spans="1:7">
      <c r="A643" s="11"/>
      <c r="B643" s="10"/>
      <c r="C643" s="10"/>
      <c r="D643" s="10"/>
      <c r="E643" s="13"/>
      <c r="F643" s="13"/>
      <c r="G643" s="13"/>
    </row>
    <row r="644" spans="1:7">
      <c r="A644" s="11"/>
      <c r="B644" s="10"/>
      <c r="C644" s="10"/>
      <c r="D644" s="10"/>
      <c r="E644" s="13"/>
      <c r="F644" s="13"/>
      <c r="G644" s="13"/>
    </row>
    <row r="645" spans="1:7">
      <c r="A645" s="11"/>
      <c r="B645" s="10"/>
      <c r="C645" s="10"/>
      <c r="D645" s="10"/>
      <c r="E645" s="13"/>
      <c r="F645" s="13"/>
      <c r="G645" s="13"/>
    </row>
    <row r="646" spans="1:7">
      <c r="A646" s="11"/>
      <c r="B646" s="10"/>
      <c r="C646" s="10"/>
      <c r="D646" s="10"/>
      <c r="E646" s="13"/>
      <c r="F646" s="13"/>
      <c r="G646" s="13"/>
    </row>
    <row r="647" spans="1:7">
      <c r="A647" s="11"/>
      <c r="B647" s="10"/>
      <c r="C647" s="10"/>
      <c r="D647" s="10"/>
      <c r="E647" s="13"/>
      <c r="F647" s="13"/>
      <c r="G647" s="13"/>
    </row>
    <row r="648" spans="1:7">
      <c r="A648" s="11"/>
      <c r="B648" s="10"/>
      <c r="C648" s="10"/>
      <c r="D648" s="10"/>
      <c r="E648" s="13"/>
      <c r="F648" s="13"/>
      <c r="G648" s="13"/>
    </row>
    <row r="649" spans="1:7">
      <c r="A649" s="11"/>
      <c r="B649" s="10"/>
      <c r="C649" s="10"/>
      <c r="D649" s="10"/>
      <c r="E649" s="13"/>
      <c r="F649" s="13"/>
      <c r="G649" s="13"/>
    </row>
    <row r="650" spans="1:7">
      <c r="A650" s="11"/>
      <c r="B650" s="10"/>
      <c r="C650" s="10"/>
      <c r="D650" s="10"/>
      <c r="E650" s="13"/>
      <c r="F650" s="13"/>
      <c r="G650" s="13"/>
    </row>
    <row r="651" spans="1:7">
      <c r="A651" s="11"/>
      <c r="B651" s="10"/>
      <c r="C651" s="10"/>
      <c r="D651" s="10"/>
      <c r="E651" s="13"/>
      <c r="F651" s="13"/>
      <c r="G651" s="13"/>
    </row>
    <row r="652" spans="1:7">
      <c r="A652" s="11"/>
      <c r="B652" s="10"/>
      <c r="C652" s="10"/>
      <c r="D652" s="10"/>
      <c r="E652" s="13"/>
      <c r="F652" s="13"/>
      <c r="G652" s="13"/>
    </row>
    <row r="653" spans="1:7">
      <c r="A653" s="11"/>
      <c r="B653" s="10"/>
      <c r="C653" s="10"/>
      <c r="D653" s="10"/>
      <c r="E653" s="13"/>
      <c r="F653" s="13"/>
      <c r="G653" s="13"/>
    </row>
    <row r="654" spans="1:7">
      <c r="A654" s="11"/>
      <c r="B654" s="10"/>
      <c r="C654" s="10"/>
      <c r="D654" s="10"/>
      <c r="E654" s="13"/>
      <c r="F654" s="13"/>
      <c r="G654" s="13"/>
    </row>
    <row r="655" spans="1:7">
      <c r="A655" s="11"/>
      <c r="B655" s="10"/>
      <c r="C655" s="10"/>
      <c r="D655" s="10"/>
      <c r="E655" s="13"/>
      <c r="F655" s="13"/>
      <c r="G655" s="13"/>
    </row>
    <row r="656" spans="1:7">
      <c r="A656" s="11"/>
      <c r="B656" s="10"/>
      <c r="C656" s="10"/>
      <c r="D656" s="10"/>
      <c r="E656" s="13"/>
      <c r="F656" s="13"/>
      <c r="G656" s="13"/>
    </row>
    <row r="657" spans="1:7">
      <c r="A657" s="11"/>
      <c r="B657" s="10"/>
      <c r="C657" s="10"/>
      <c r="D657" s="10"/>
      <c r="E657" s="13"/>
      <c r="F657" s="13"/>
      <c r="G657" s="13"/>
    </row>
    <row r="658" spans="1:7">
      <c r="A658" s="11"/>
      <c r="B658" s="10"/>
      <c r="C658" s="10"/>
      <c r="D658" s="10"/>
      <c r="E658" s="13"/>
      <c r="F658" s="13"/>
      <c r="G658" s="13"/>
    </row>
    <row r="659" spans="1:7">
      <c r="A659" s="11"/>
      <c r="B659" s="10"/>
      <c r="C659" s="10"/>
      <c r="D659" s="10"/>
      <c r="E659" s="13"/>
      <c r="F659" s="13"/>
      <c r="G659" s="13"/>
    </row>
    <row r="660" spans="1:7">
      <c r="A660" s="11"/>
      <c r="B660" s="10"/>
      <c r="C660" s="10"/>
      <c r="D660" s="10"/>
      <c r="E660" s="13"/>
      <c r="F660" s="13"/>
      <c r="G660" s="13"/>
    </row>
    <row r="661" spans="1:7">
      <c r="A661" s="11"/>
      <c r="B661" s="10"/>
      <c r="C661" s="10"/>
      <c r="D661" s="10"/>
      <c r="E661" s="13"/>
      <c r="F661" s="13"/>
      <c r="G661" s="13"/>
    </row>
    <row r="662" spans="1:7">
      <c r="A662" s="11"/>
      <c r="B662" s="10"/>
      <c r="C662" s="10"/>
      <c r="D662" s="10"/>
      <c r="E662" s="13"/>
      <c r="F662" s="13"/>
      <c r="G662" s="13"/>
    </row>
    <row r="663" spans="1:7">
      <c r="A663" s="11"/>
      <c r="B663" s="10"/>
      <c r="C663" s="10"/>
      <c r="D663" s="10"/>
      <c r="E663" s="13"/>
      <c r="F663" s="13"/>
      <c r="G663" s="13"/>
    </row>
    <row r="664" spans="1:7">
      <c r="A664" s="11"/>
      <c r="B664" s="10"/>
      <c r="C664" s="10"/>
      <c r="D664" s="10"/>
      <c r="E664" s="13"/>
      <c r="F664" s="13"/>
      <c r="G664" s="13"/>
    </row>
    <row r="665" spans="1:7">
      <c r="A665" s="11"/>
      <c r="B665" s="10"/>
      <c r="C665" s="10"/>
      <c r="D665" s="10"/>
      <c r="E665" s="13"/>
      <c r="F665" s="13"/>
      <c r="G665" s="13"/>
    </row>
    <row r="666" spans="1:7">
      <c r="A666" s="11"/>
      <c r="B666" s="10"/>
      <c r="C666" s="10"/>
      <c r="D666" s="10"/>
      <c r="E666" s="13"/>
      <c r="F666" s="13"/>
      <c r="G666" s="13"/>
    </row>
    <row r="667" spans="1:7">
      <c r="A667" s="11"/>
      <c r="B667" s="10"/>
      <c r="C667" s="10"/>
      <c r="D667" s="10"/>
      <c r="E667" s="13"/>
      <c r="F667" s="13"/>
      <c r="G667" s="13"/>
    </row>
    <row r="668" spans="1:7">
      <c r="A668" s="11"/>
      <c r="B668" s="10"/>
      <c r="C668" s="10"/>
      <c r="D668" s="10"/>
      <c r="E668" s="13"/>
      <c r="F668" s="13"/>
      <c r="G668" s="13"/>
    </row>
    <row r="669" spans="1:7">
      <c r="A669" s="11"/>
      <c r="B669" s="10"/>
      <c r="C669" s="10"/>
      <c r="D669" s="10"/>
      <c r="E669" s="13"/>
      <c r="F669" s="13"/>
      <c r="G669" s="13"/>
    </row>
    <row r="670" spans="1:7">
      <c r="A670" s="11"/>
      <c r="B670" s="10"/>
      <c r="C670" s="10"/>
      <c r="D670" s="10"/>
      <c r="E670" s="13"/>
      <c r="F670" s="13"/>
      <c r="G670" s="13"/>
    </row>
    <row r="671" spans="1:7">
      <c r="A671" s="11"/>
      <c r="B671" s="10"/>
      <c r="C671" s="10"/>
      <c r="D671" s="10"/>
      <c r="E671" s="13"/>
      <c r="F671" s="13"/>
      <c r="G671" s="13"/>
    </row>
    <row r="672" spans="1:7">
      <c r="A672" s="11"/>
      <c r="B672" s="10"/>
      <c r="C672" s="10"/>
      <c r="D672" s="10"/>
      <c r="E672" s="13"/>
      <c r="F672" s="13"/>
      <c r="G672" s="13"/>
    </row>
    <row r="673" spans="1:7">
      <c r="A673" s="11"/>
      <c r="B673" s="10"/>
      <c r="C673" s="10"/>
      <c r="D673" s="10"/>
      <c r="E673" s="13"/>
      <c r="F673" s="13"/>
      <c r="G673" s="13"/>
    </row>
    <row r="674" spans="1:7">
      <c r="A674" s="11"/>
      <c r="B674" s="10"/>
      <c r="C674" s="10"/>
      <c r="D674" s="10"/>
      <c r="E674" s="13"/>
      <c r="F674" s="13"/>
      <c r="G674" s="13"/>
    </row>
    <row r="675" spans="1:7">
      <c r="A675" s="11"/>
      <c r="B675" s="10"/>
      <c r="C675" s="10"/>
      <c r="D675" s="10"/>
      <c r="E675" s="13"/>
      <c r="F675" s="13"/>
      <c r="G675" s="13"/>
    </row>
    <row r="676" spans="1:7">
      <c r="A676" s="11"/>
      <c r="B676" s="10"/>
      <c r="C676" s="10"/>
      <c r="D676" s="10"/>
      <c r="E676" s="13"/>
      <c r="F676" s="13"/>
      <c r="G676" s="13"/>
    </row>
    <row r="677" spans="1:7">
      <c r="A677" s="11"/>
      <c r="B677" s="10"/>
      <c r="C677" s="10"/>
      <c r="D677" s="10"/>
      <c r="E677" s="13"/>
      <c r="F677" s="13"/>
      <c r="G677" s="13"/>
    </row>
    <row r="678" spans="1:7">
      <c r="A678" s="11"/>
      <c r="B678" s="10"/>
      <c r="C678" s="10"/>
      <c r="D678" s="10"/>
      <c r="E678" s="13"/>
      <c r="F678" s="13"/>
      <c r="G678" s="13"/>
    </row>
    <row r="679" spans="1:7">
      <c r="A679" s="11"/>
      <c r="B679" s="10"/>
      <c r="C679" s="10"/>
      <c r="D679" s="10"/>
      <c r="E679" s="13"/>
      <c r="F679" s="13"/>
      <c r="G679" s="13"/>
    </row>
    <row r="680" spans="1:7">
      <c r="A680" s="11"/>
      <c r="B680" s="10"/>
      <c r="C680" s="10"/>
      <c r="D680" s="10"/>
      <c r="E680" s="13"/>
      <c r="F680" s="13"/>
      <c r="G680" s="13"/>
    </row>
    <row r="681" spans="1:7">
      <c r="A681" s="11"/>
      <c r="B681" s="10"/>
      <c r="C681" s="10"/>
      <c r="D681" s="10"/>
      <c r="E681" s="13"/>
      <c r="F681" s="13"/>
      <c r="G681" s="13"/>
    </row>
    <row r="682" spans="1:7">
      <c r="A682" s="11"/>
      <c r="B682" s="10"/>
      <c r="C682" s="10"/>
      <c r="D682" s="10"/>
      <c r="E682" s="13"/>
      <c r="F682" s="13"/>
      <c r="G682" s="13"/>
    </row>
    <row r="683" spans="1:7">
      <c r="A683" s="11"/>
      <c r="B683" s="10"/>
      <c r="C683" s="10"/>
      <c r="D683" s="10"/>
      <c r="E683" s="13"/>
      <c r="F683" s="13"/>
      <c r="G683" s="13"/>
    </row>
    <row r="684" spans="1:7">
      <c r="A684" s="11"/>
      <c r="B684" s="10"/>
      <c r="C684" s="10"/>
      <c r="D684" s="10"/>
      <c r="E684" s="13"/>
      <c r="F684" s="13"/>
      <c r="G684" s="13"/>
    </row>
    <row r="685" spans="1:7">
      <c r="A685" s="11"/>
      <c r="B685" s="10"/>
      <c r="C685" s="10"/>
      <c r="D685" s="10"/>
      <c r="E685" s="13"/>
      <c r="F685" s="13"/>
      <c r="G685" s="13"/>
    </row>
    <row r="686" spans="1:7">
      <c r="A686" s="11"/>
      <c r="B686" s="10"/>
      <c r="C686" s="10"/>
      <c r="D686" s="10"/>
      <c r="E686" s="13"/>
      <c r="F686" s="13"/>
      <c r="G686" s="13"/>
    </row>
    <row r="687" spans="1:7">
      <c r="A687" s="11"/>
      <c r="B687" s="10"/>
      <c r="C687" s="10"/>
      <c r="D687" s="10"/>
      <c r="E687" s="13"/>
      <c r="F687" s="13"/>
      <c r="G687" s="13"/>
    </row>
    <row r="688" spans="1:7">
      <c r="A688" s="11"/>
      <c r="B688" s="10"/>
      <c r="C688" s="10"/>
      <c r="D688" s="10"/>
      <c r="E688" s="13"/>
      <c r="F688" s="13"/>
      <c r="G688" s="13"/>
    </row>
    <row r="689" spans="1:7">
      <c r="A689" s="11"/>
      <c r="B689" s="10"/>
      <c r="C689" s="10"/>
      <c r="D689" s="10"/>
      <c r="E689" s="13"/>
      <c r="F689" s="13"/>
      <c r="G689" s="13"/>
    </row>
    <row r="690" spans="1:7">
      <c r="A690" s="11"/>
      <c r="B690" s="10"/>
      <c r="C690" s="10"/>
      <c r="D690" s="10"/>
      <c r="E690" s="13"/>
      <c r="F690" s="13"/>
      <c r="G690" s="13"/>
    </row>
    <row r="691" spans="1:7">
      <c r="A691" s="11"/>
      <c r="B691" s="10"/>
      <c r="C691" s="10"/>
      <c r="D691" s="10"/>
      <c r="E691" s="13"/>
      <c r="F691" s="13"/>
      <c r="G691" s="13"/>
    </row>
    <row r="692" spans="1:7">
      <c r="A692" s="11"/>
      <c r="B692" s="10"/>
      <c r="C692" s="10"/>
      <c r="D692" s="10"/>
      <c r="E692" s="13"/>
      <c r="F692" s="13"/>
      <c r="G692" s="13"/>
    </row>
    <row r="693" spans="1:7">
      <c r="A693" s="11"/>
      <c r="B693" s="10"/>
      <c r="C693" s="10"/>
      <c r="D693" s="10"/>
      <c r="E693" s="13"/>
      <c r="F693" s="13"/>
      <c r="G693" s="13"/>
    </row>
    <row r="694" spans="1:7">
      <c r="A694" s="11"/>
      <c r="B694" s="10"/>
      <c r="C694" s="10"/>
      <c r="D694" s="10"/>
      <c r="E694" s="13"/>
      <c r="F694" s="13"/>
      <c r="G694" s="13"/>
    </row>
    <row r="695" spans="1:7">
      <c r="A695" s="11"/>
      <c r="B695" s="10"/>
      <c r="C695" s="10"/>
      <c r="D695" s="10"/>
      <c r="E695" s="13"/>
      <c r="F695" s="13"/>
      <c r="G695" s="13"/>
    </row>
    <row r="696" spans="1:7">
      <c r="A696" s="11"/>
      <c r="B696" s="10"/>
      <c r="C696" s="10"/>
      <c r="D696" s="10"/>
      <c r="E696" s="13"/>
      <c r="F696" s="13"/>
      <c r="G696" s="13"/>
    </row>
    <row r="697" spans="1:7">
      <c r="A697" s="11"/>
      <c r="B697" s="10"/>
      <c r="C697" s="10"/>
      <c r="D697" s="10"/>
      <c r="E697" s="13"/>
      <c r="F697" s="13"/>
      <c r="G697" s="13"/>
    </row>
    <row r="698" spans="1:7">
      <c r="A698" s="11"/>
      <c r="B698" s="10"/>
      <c r="C698" s="10"/>
      <c r="D698" s="10"/>
      <c r="E698" s="13"/>
      <c r="F698" s="13"/>
      <c r="G698" s="13"/>
    </row>
    <row r="699" spans="1:7">
      <c r="A699" s="11"/>
      <c r="B699" s="10"/>
      <c r="C699" s="10"/>
      <c r="D699" s="10"/>
      <c r="E699" s="13"/>
      <c r="F699" s="13"/>
      <c r="G699" s="13"/>
    </row>
    <row r="700" spans="1:7">
      <c r="A700" s="11"/>
      <c r="B700" s="10"/>
      <c r="C700" s="10"/>
      <c r="D700" s="10"/>
      <c r="E700" s="13"/>
      <c r="F700" s="13"/>
      <c r="G700" s="13"/>
    </row>
    <row r="701" spans="1:7">
      <c r="A701" s="11"/>
      <c r="B701" s="10"/>
      <c r="C701" s="10"/>
      <c r="D701" s="10"/>
      <c r="E701" s="13"/>
      <c r="F701" s="13"/>
      <c r="G701" s="13"/>
    </row>
    <row r="702" spans="1:7">
      <c r="A702" s="11"/>
      <c r="B702" s="10"/>
      <c r="C702" s="10"/>
      <c r="D702" s="10"/>
      <c r="E702" s="13"/>
      <c r="F702" s="13"/>
      <c r="G702" s="13"/>
    </row>
    <row r="703" spans="1:7">
      <c r="A703" s="11"/>
      <c r="B703" s="10"/>
      <c r="C703" s="10"/>
      <c r="D703" s="10"/>
      <c r="E703" s="13"/>
      <c r="F703" s="13"/>
      <c r="G703" s="13"/>
    </row>
    <row r="704" spans="1:7">
      <c r="A704" s="11"/>
      <c r="B704" s="10"/>
      <c r="C704" s="10"/>
      <c r="D704" s="10"/>
      <c r="E704" s="13"/>
      <c r="F704" s="13"/>
      <c r="G704" s="13"/>
    </row>
    <row r="705" spans="1:7">
      <c r="A705" s="11"/>
      <c r="B705" s="10"/>
      <c r="C705" s="10"/>
      <c r="D705" s="10"/>
      <c r="E705" s="13"/>
      <c r="F705" s="13"/>
      <c r="G705" s="13"/>
    </row>
    <row r="706" spans="1:7">
      <c r="A706" s="11"/>
      <c r="B706" s="10"/>
      <c r="C706" s="10"/>
      <c r="D706" s="10"/>
      <c r="E706" s="13"/>
      <c r="F706" s="13"/>
      <c r="G706" s="13"/>
    </row>
    <row r="707" spans="1:7">
      <c r="A707" s="11"/>
      <c r="B707" s="10"/>
      <c r="C707" s="10"/>
      <c r="D707" s="10"/>
      <c r="E707" s="13"/>
      <c r="F707" s="13"/>
      <c r="G707" s="13"/>
    </row>
    <row r="708" spans="1:7">
      <c r="A708" s="11"/>
      <c r="B708" s="10"/>
      <c r="C708" s="10"/>
      <c r="D708" s="10"/>
      <c r="E708" s="13"/>
      <c r="F708" s="13"/>
      <c r="G708" s="13"/>
    </row>
    <row r="709" spans="1:7">
      <c r="A709" s="11"/>
      <c r="B709" s="10"/>
      <c r="C709" s="10"/>
      <c r="D709" s="10"/>
      <c r="E709" s="13"/>
      <c r="F709" s="13"/>
      <c r="G709" s="13"/>
    </row>
    <row r="710" spans="1:7">
      <c r="A710" s="11"/>
      <c r="B710" s="10"/>
      <c r="C710" s="10"/>
      <c r="D710" s="10"/>
      <c r="E710" s="13"/>
      <c r="F710" s="13"/>
      <c r="G710" s="13"/>
    </row>
    <row r="711" spans="1:7">
      <c r="A711" s="11"/>
      <c r="B711" s="10"/>
      <c r="C711" s="10"/>
      <c r="D711" s="10"/>
      <c r="E711" s="13"/>
      <c r="F711" s="13"/>
      <c r="G711" s="13"/>
    </row>
    <row r="712" spans="1:7">
      <c r="A712" s="11"/>
      <c r="B712" s="10"/>
      <c r="C712" s="10"/>
      <c r="D712" s="10"/>
      <c r="E712" s="13"/>
      <c r="F712" s="13"/>
      <c r="G712" s="13"/>
    </row>
    <row r="713" spans="1:7">
      <c r="A713" s="11"/>
      <c r="B713" s="10"/>
      <c r="C713" s="10"/>
      <c r="D713" s="10"/>
      <c r="E713" s="13"/>
      <c r="F713" s="13"/>
      <c r="G713" s="13"/>
    </row>
    <row r="714" spans="1:7">
      <c r="A714" s="11"/>
      <c r="B714" s="10"/>
      <c r="C714" s="10"/>
      <c r="D714" s="10"/>
      <c r="E714" s="13"/>
      <c r="F714" s="13"/>
      <c r="G714" s="13"/>
    </row>
    <row r="715" spans="1:7">
      <c r="A715" s="11"/>
      <c r="B715" s="10"/>
      <c r="C715" s="10"/>
      <c r="D715" s="10"/>
      <c r="E715" s="13"/>
      <c r="F715" s="13"/>
      <c r="G715" s="13"/>
    </row>
    <row r="716" spans="1:7">
      <c r="A716" s="11"/>
      <c r="B716" s="10"/>
      <c r="C716" s="10"/>
      <c r="D716" s="10"/>
      <c r="E716" s="13"/>
      <c r="F716" s="13"/>
      <c r="G716" s="13"/>
    </row>
    <row r="717" spans="1:7">
      <c r="A717" s="11"/>
      <c r="B717" s="10"/>
      <c r="C717" s="10"/>
      <c r="D717" s="10"/>
      <c r="E717" s="13"/>
      <c r="F717" s="13"/>
      <c r="G717" s="13"/>
    </row>
    <row r="718" spans="1:7">
      <c r="A718" s="11"/>
      <c r="B718" s="10"/>
      <c r="C718" s="10"/>
      <c r="D718" s="10"/>
      <c r="E718" s="13"/>
      <c r="F718" s="13"/>
      <c r="G718" s="13"/>
    </row>
    <row r="719" spans="1:7">
      <c r="A719" s="11"/>
      <c r="B719" s="10"/>
      <c r="C719" s="10"/>
      <c r="D719" s="10"/>
      <c r="E719" s="13"/>
      <c r="F719" s="13"/>
      <c r="G719" s="13"/>
    </row>
    <row r="720" spans="1:7">
      <c r="A720" s="11"/>
      <c r="B720" s="10"/>
      <c r="C720" s="10"/>
      <c r="D720" s="10"/>
      <c r="E720" s="13"/>
      <c r="F720" s="13"/>
      <c r="G720" s="13"/>
    </row>
    <row r="721" spans="1:7">
      <c r="A721" s="11"/>
      <c r="B721" s="10"/>
      <c r="C721" s="10"/>
      <c r="D721" s="10"/>
      <c r="E721" s="13"/>
      <c r="F721" s="13"/>
      <c r="G721" s="13"/>
    </row>
    <row r="722" spans="1:7">
      <c r="A722" s="11"/>
      <c r="B722" s="10"/>
      <c r="C722" s="10"/>
      <c r="D722" s="10"/>
      <c r="E722" s="13"/>
      <c r="F722" s="13"/>
      <c r="G722" s="13"/>
    </row>
    <row r="723" spans="1:7">
      <c r="A723" s="11"/>
      <c r="B723" s="10"/>
      <c r="C723" s="10"/>
      <c r="D723" s="10"/>
      <c r="E723" s="13"/>
      <c r="F723" s="13"/>
      <c r="G723" s="13"/>
    </row>
    <row r="724" spans="1:7">
      <c r="A724" s="11"/>
      <c r="B724" s="10"/>
      <c r="C724" s="10"/>
      <c r="D724" s="10"/>
      <c r="E724" s="13"/>
      <c r="F724" s="13"/>
      <c r="G724" s="13"/>
    </row>
    <row r="725" spans="1:7">
      <c r="A725" s="11"/>
      <c r="B725" s="10"/>
      <c r="C725" s="10"/>
      <c r="D725" s="10"/>
      <c r="E725" s="13"/>
      <c r="F725" s="13"/>
      <c r="G725" s="13"/>
    </row>
    <row r="726" spans="1:7">
      <c r="A726" s="11"/>
      <c r="B726" s="10"/>
      <c r="C726" s="10"/>
      <c r="D726" s="10"/>
      <c r="E726" s="13"/>
      <c r="F726" s="13"/>
      <c r="G726" s="13"/>
    </row>
    <row r="727" spans="1:7">
      <c r="A727" s="11"/>
      <c r="B727" s="10"/>
      <c r="C727" s="10"/>
      <c r="D727" s="10"/>
      <c r="E727" s="13"/>
      <c r="F727" s="13"/>
      <c r="G727" s="13"/>
    </row>
    <row r="728" spans="1:7">
      <c r="A728" s="11"/>
      <c r="B728" s="10"/>
      <c r="C728" s="10"/>
      <c r="D728" s="10"/>
      <c r="E728" s="13"/>
      <c r="F728" s="13"/>
      <c r="G728" s="13"/>
    </row>
    <row r="729" spans="1:7">
      <c r="A729" s="11"/>
      <c r="B729" s="10"/>
      <c r="C729" s="10"/>
      <c r="D729" s="10"/>
      <c r="E729" s="13"/>
      <c r="F729" s="13"/>
      <c r="G729" s="13"/>
    </row>
    <row r="730" spans="1:7">
      <c r="A730" s="11"/>
      <c r="B730" s="10"/>
      <c r="C730" s="10"/>
      <c r="D730" s="10"/>
      <c r="E730" s="13"/>
      <c r="F730" s="13"/>
      <c r="G730" s="13"/>
    </row>
    <row r="731" spans="1:7">
      <c r="A731" s="11"/>
      <c r="B731" s="10"/>
      <c r="C731" s="10"/>
      <c r="D731" s="10"/>
      <c r="E731" s="13"/>
      <c r="F731" s="13"/>
      <c r="G731" s="13"/>
    </row>
    <row r="732" spans="1:7">
      <c r="A732" s="11"/>
      <c r="B732" s="10"/>
      <c r="C732" s="10"/>
      <c r="D732" s="10"/>
      <c r="E732" s="13"/>
      <c r="F732" s="13"/>
      <c r="G732" s="13"/>
    </row>
    <row r="733" spans="1:7">
      <c r="A733" s="11"/>
      <c r="B733" s="10"/>
      <c r="C733" s="10"/>
      <c r="D733" s="10"/>
      <c r="E733" s="13"/>
      <c r="F733" s="13"/>
      <c r="G733" s="13"/>
    </row>
    <row r="734" spans="1:7">
      <c r="A734" s="11"/>
      <c r="B734" s="10"/>
      <c r="C734" s="10"/>
      <c r="D734" s="10"/>
      <c r="E734" s="13"/>
      <c r="F734" s="13"/>
      <c r="G734" s="13"/>
    </row>
    <row r="735" spans="1:7">
      <c r="A735" s="11"/>
      <c r="B735" s="10"/>
      <c r="C735" s="10"/>
      <c r="D735" s="10"/>
      <c r="E735" s="13"/>
      <c r="F735" s="13"/>
      <c r="G735" s="13"/>
    </row>
    <row r="736" spans="1:7">
      <c r="A736" s="11"/>
      <c r="B736" s="10"/>
      <c r="C736" s="10"/>
      <c r="D736" s="10"/>
      <c r="E736" s="13"/>
      <c r="F736" s="13"/>
      <c r="G736" s="13"/>
    </row>
    <row r="737" spans="1:7">
      <c r="A737" s="11"/>
      <c r="B737" s="10"/>
      <c r="C737" s="10"/>
      <c r="D737" s="10"/>
      <c r="E737" s="13"/>
      <c r="F737" s="13"/>
      <c r="G737" s="13"/>
    </row>
    <row r="738" spans="1:7">
      <c r="A738" s="11"/>
      <c r="B738" s="10"/>
      <c r="C738" s="10"/>
      <c r="D738" s="10"/>
      <c r="E738" s="13"/>
      <c r="F738" s="13"/>
      <c r="G738" s="13"/>
    </row>
    <row r="739" spans="1:7">
      <c r="A739" s="11"/>
      <c r="B739" s="10"/>
      <c r="C739" s="10"/>
      <c r="D739" s="10"/>
      <c r="E739" s="13"/>
      <c r="F739" s="13"/>
      <c r="G739" s="13"/>
    </row>
    <row r="740" spans="1:7">
      <c r="A740" s="11"/>
      <c r="B740" s="10"/>
      <c r="C740" s="10"/>
      <c r="D740" s="10"/>
      <c r="E740" s="13"/>
      <c r="F740" s="13"/>
      <c r="G740" s="13"/>
    </row>
    <row r="741" spans="1:7">
      <c r="A741" s="11"/>
      <c r="B741" s="10"/>
      <c r="C741" s="10"/>
      <c r="D741" s="10"/>
      <c r="E741" s="13"/>
      <c r="F741" s="13"/>
      <c r="G741" s="13"/>
    </row>
    <row r="742" spans="1:7">
      <c r="A742" s="11"/>
      <c r="B742" s="10"/>
      <c r="C742" s="10"/>
      <c r="D742" s="10"/>
      <c r="E742" s="13"/>
      <c r="F742" s="13"/>
      <c r="G742" s="13"/>
    </row>
    <row r="743" spans="1:7">
      <c r="A743" s="11"/>
      <c r="B743" s="10"/>
      <c r="C743" s="10"/>
      <c r="D743" s="10"/>
      <c r="E743" s="13"/>
      <c r="F743" s="13"/>
      <c r="G743" s="13"/>
    </row>
    <row r="744" spans="1:7">
      <c r="A744" s="11"/>
      <c r="B744" s="10"/>
      <c r="C744" s="10"/>
      <c r="D744" s="10"/>
      <c r="E744" s="13"/>
      <c r="F744" s="13"/>
      <c r="G744" s="13"/>
    </row>
    <row r="745" spans="1:7">
      <c r="A745" s="11"/>
      <c r="B745" s="10"/>
      <c r="C745" s="10"/>
      <c r="D745" s="10"/>
      <c r="E745" s="13"/>
      <c r="F745" s="13"/>
      <c r="G745" s="13"/>
    </row>
    <row r="746" spans="1:7">
      <c r="A746" s="11"/>
      <c r="B746" s="10"/>
      <c r="C746" s="10"/>
      <c r="D746" s="10"/>
      <c r="E746" s="13"/>
      <c r="F746" s="13"/>
      <c r="G746" s="13"/>
    </row>
    <row r="747" spans="1:7">
      <c r="A747" s="11"/>
      <c r="B747" s="10"/>
      <c r="C747" s="10"/>
      <c r="D747" s="10"/>
      <c r="E747" s="13"/>
      <c r="F747" s="13"/>
      <c r="G747" s="13"/>
    </row>
    <row r="748" spans="1:7">
      <c r="A748" s="11"/>
      <c r="B748" s="10"/>
      <c r="C748" s="10"/>
      <c r="D748" s="10"/>
      <c r="E748" s="13"/>
      <c r="F748" s="13"/>
      <c r="G748" s="13"/>
    </row>
    <row r="749" spans="1:7">
      <c r="A749" s="11"/>
      <c r="B749" s="10"/>
      <c r="C749" s="10"/>
      <c r="D749" s="10"/>
      <c r="E749" s="13"/>
      <c r="F749" s="13"/>
      <c r="G749" s="13"/>
    </row>
    <row r="750" spans="1:7">
      <c r="A750" s="11"/>
      <c r="B750" s="10"/>
      <c r="C750" s="10"/>
      <c r="D750" s="10"/>
      <c r="E750" s="13"/>
      <c r="F750" s="13"/>
      <c r="G750" s="13"/>
    </row>
    <row r="751" spans="1:7">
      <c r="A751" s="11"/>
      <c r="B751" s="10"/>
      <c r="C751" s="10"/>
      <c r="D751" s="10"/>
      <c r="E751" s="13"/>
      <c r="F751" s="13"/>
      <c r="G751" s="13"/>
    </row>
    <row r="752" spans="1:7">
      <c r="A752" s="11"/>
      <c r="B752" s="10"/>
      <c r="C752" s="10"/>
      <c r="D752" s="10"/>
      <c r="E752" s="13"/>
      <c r="F752" s="13"/>
      <c r="G752" s="13"/>
    </row>
    <row r="753" spans="1:7">
      <c r="A753" s="11"/>
      <c r="B753" s="10"/>
      <c r="C753" s="10"/>
      <c r="D753" s="10"/>
      <c r="E753" s="13"/>
      <c r="F753" s="13"/>
      <c r="G753" s="13"/>
    </row>
    <row r="754" spans="1:7">
      <c r="A754" s="11"/>
      <c r="B754" s="10"/>
      <c r="C754" s="10"/>
      <c r="D754" s="10"/>
      <c r="E754" s="13"/>
      <c r="F754" s="13"/>
      <c r="G754" s="13"/>
    </row>
    <row r="755" spans="1:7">
      <c r="A755" s="11"/>
      <c r="B755" s="10"/>
      <c r="C755" s="10"/>
      <c r="D755" s="10"/>
      <c r="E755" s="13"/>
      <c r="F755" s="13"/>
      <c r="G755" s="13"/>
    </row>
    <row r="756" spans="1:7">
      <c r="A756" s="11"/>
      <c r="B756" s="10"/>
      <c r="C756" s="10"/>
      <c r="D756" s="10"/>
      <c r="E756" s="13"/>
      <c r="F756" s="13"/>
      <c r="G756" s="13"/>
    </row>
    <row r="757" spans="1:7">
      <c r="A757" s="11"/>
      <c r="B757" s="10"/>
      <c r="C757" s="10"/>
      <c r="D757" s="10"/>
      <c r="E757" s="13"/>
      <c r="F757" s="13"/>
      <c r="G757" s="13"/>
    </row>
    <row r="758" spans="1:7">
      <c r="A758" s="11"/>
      <c r="B758" s="10"/>
      <c r="C758" s="10"/>
      <c r="D758" s="10"/>
      <c r="E758" s="13"/>
      <c r="F758" s="13"/>
      <c r="G758" s="13"/>
    </row>
    <row r="759" spans="1:7">
      <c r="A759" s="11"/>
      <c r="B759" s="10"/>
      <c r="C759" s="10"/>
      <c r="D759" s="10"/>
      <c r="E759" s="13"/>
      <c r="F759" s="13"/>
      <c r="G759" s="13"/>
    </row>
    <row r="760" spans="1:7">
      <c r="A760" s="11"/>
      <c r="B760" s="10"/>
      <c r="C760" s="10"/>
      <c r="D760" s="10"/>
      <c r="E760" s="13"/>
      <c r="F760" s="13"/>
      <c r="G760" s="13"/>
    </row>
    <row r="761" spans="1:7">
      <c r="A761" s="11"/>
      <c r="B761" s="10"/>
      <c r="C761" s="10"/>
      <c r="D761" s="10"/>
      <c r="E761" s="13"/>
      <c r="F761" s="13"/>
      <c r="G761" s="13"/>
    </row>
    <row r="762" spans="1:7">
      <c r="A762" s="11"/>
      <c r="B762" s="10"/>
      <c r="C762" s="10"/>
      <c r="D762" s="10"/>
      <c r="E762" s="13"/>
      <c r="F762" s="13"/>
      <c r="G762" s="13"/>
    </row>
    <row r="763" spans="1:7">
      <c r="A763" s="11"/>
      <c r="B763" s="10"/>
      <c r="C763" s="10"/>
      <c r="D763" s="10"/>
      <c r="E763" s="13"/>
      <c r="F763" s="13"/>
      <c r="G763" s="13"/>
    </row>
    <row r="764" spans="1:7">
      <c r="A764" s="11"/>
      <c r="B764" s="10"/>
      <c r="C764" s="10"/>
      <c r="D764" s="10"/>
      <c r="E764" s="13"/>
      <c r="F764" s="13"/>
      <c r="G764" s="13"/>
    </row>
    <row r="765" spans="1:7">
      <c r="A765" s="11"/>
      <c r="B765" s="10"/>
      <c r="C765" s="10"/>
      <c r="D765" s="10"/>
      <c r="E765" s="13"/>
      <c r="F765" s="13"/>
      <c r="G765" s="13"/>
    </row>
    <row r="766" spans="1:7">
      <c r="A766" s="11"/>
      <c r="B766" s="10"/>
      <c r="C766" s="10"/>
      <c r="D766" s="10"/>
      <c r="E766" s="13"/>
      <c r="F766" s="13"/>
      <c r="G766" s="13"/>
    </row>
    <row r="767" spans="1:7">
      <c r="A767" s="11"/>
      <c r="B767" s="10"/>
      <c r="C767" s="10"/>
      <c r="D767" s="10"/>
      <c r="E767" s="13"/>
      <c r="F767" s="13"/>
      <c r="G767" s="13"/>
    </row>
    <row r="768" spans="1:7">
      <c r="A768" s="11"/>
      <c r="B768" s="10"/>
      <c r="C768" s="10"/>
      <c r="D768" s="10"/>
      <c r="E768" s="13"/>
      <c r="F768" s="13"/>
      <c r="G768" s="13"/>
    </row>
    <row r="769" spans="1:7">
      <c r="A769" s="11"/>
      <c r="B769" s="10"/>
      <c r="C769" s="10"/>
      <c r="D769" s="10"/>
      <c r="E769" s="13"/>
      <c r="F769" s="13"/>
      <c r="G769" s="13"/>
    </row>
    <row r="770" spans="1:7">
      <c r="A770" s="11"/>
      <c r="B770" s="10"/>
      <c r="C770" s="10"/>
      <c r="D770" s="10"/>
      <c r="E770" s="13"/>
      <c r="F770" s="13"/>
      <c r="G770" s="13"/>
    </row>
    <row r="771" spans="1:7">
      <c r="A771" s="11"/>
      <c r="B771" s="10"/>
      <c r="C771" s="10"/>
      <c r="D771" s="10"/>
      <c r="E771" s="13"/>
      <c r="F771" s="13"/>
      <c r="G771" s="13"/>
    </row>
    <row r="772" spans="1:7">
      <c r="A772" s="11"/>
      <c r="B772" s="10"/>
      <c r="C772" s="10"/>
      <c r="D772" s="10"/>
      <c r="E772" s="13"/>
      <c r="F772" s="13"/>
      <c r="G772" s="13"/>
    </row>
    <row r="773" spans="1:7">
      <c r="A773" s="11"/>
      <c r="B773" s="10"/>
      <c r="C773" s="10"/>
      <c r="D773" s="10"/>
      <c r="E773" s="13"/>
      <c r="F773" s="13"/>
      <c r="G773" s="13"/>
    </row>
    <row r="774" spans="1:7">
      <c r="A774" s="11"/>
      <c r="B774" s="10"/>
      <c r="C774" s="10"/>
      <c r="D774" s="10"/>
      <c r="E774" s="13"/>
      <c r="F774" s="13"/>
      <c r="G774" s="13"/>
    </row>
    <row r="775" spans="1:7">
      <c r="A775" s="11"/>
      <c r="B775" s="10"/>
      <c r="C775" s="10"/>
      <c r="D775" s="10"/>
      <c r="E775" s="13"/>
      <c r="F775" s="13"/>
      <c r="G775" s="13"/>
    </row>
    <row r="776" spans="1:7">
      <c r="A776" s="11"/>
      <c r="B776" s="10"/>
      <c r="C776" s="10"/>
      <c r="D776" s="10"/>
      <c r="E776" s="13"/>
      <c r="F776" s="13"/>
      <c r="G776" s="13"/>
    </row>
    <row r="777" spans="1:7">
      <c r="A777" s="11"/>
      <c r="B777" s="10"/>
      <c r="C777" s="10"/>
      <c r="D777" s="10"/>
      <c r="E777" s="13"/>
      <c r="F777" s="13"/>
      <c r="G777" s="13"/>
    </row>
    <row r="778" spans="1:7">
      <c r="A778" s="11"/>
      <c r="B778" s="10"/>
      <c r="C778" s="10"/>
      <c r="D778" s="10"/>
      <c r="E778" s="13"/>
      <c r="F778" s="13"/>
      <c r="G778" s="13"/>
    </row>
    <row r="779" spans="1:7">
      <c r="A779" s="11"/>
      <c r="B779" s="10"/>
      <c r="C779" s="10"/>
      <c r="D779" s="10"/>
      <c r="E779" s="13"/>
      <c r="F779" s="13"/>
      <c r="G779" s="13"/>
    </row>
    <row r="780" spans="1:7">
      <c r="A780" s="11"/>
      <c r="B780" s="10"/>
      <c r="C780" s="10"/>
      <c r="D780" s="10"/>
      <c r="E780" s="13"/>
      <c r="F780" s="13"/>
      <c r="G780" s="13"/>
    </row>
    <row r="781" spans="1:7">
      <c r="A781" s="11"/>
      <c r="B781" s="10"/>
      <c r="C781" s="10"/>
      <c r="D781" s="10"/>
      <c r="E781" s="13"/>
      <c r="F781" s="13"/>
      <c r="G781" s="13"/>
    </row>
    <row r="782" spans="1:7">
      <c r="A782" s="11"/>
      <c r="B782" s="10"/>
      <c r="C782" s="10"/>
      <c r="D782" s="10"/>
      <c r="E782" s="13"/>
      <c r="F782" s="13"/>
      <c r="G782" s="13"/>
    </row>
    <row r="783" spans="1:7">
      <c r="A783" s="11"/>
      <c r="B783" s="10"/>
      <c r="C783" s="10"/>
      <c r="D783" s="10"/>
      <c r="E783" s="13"/>
      <c r="F783" s="13"/>
      <c r="G783" s="13"/>
    </row>
    <row r="784" spans="1:7">
      <c r="A784" s="11"/>
      <c r="B784" s="10"/>
      <c r="C784" s="10"/>
      <c r="D784" s="10"/>
      <c r="E784" s="13"/>
      <c r="F784" s="13"/>
      <c r="G784" s="13"/>
    </row>
    <row r="785" spans="1:7">
      <c r="A785" s="11"/>
      <c r="B785" s="10"/>
      <c r="C785" s="10"/>
      <c r="D785" s="10"/>
      <c r="E785" s="13"/>
      <c r="F785" s="13"/>
      <c r="G785" s="13"/>
    </row>
    <row r="786" spans="1:7">
      <c r="A786" s="11"/>
      <c r="B786" s="10"/>
      <c r="C786" s="10"/>
      <c r="D786" s="10"/>
      <c r="E786" s="13"/>
      <c r="F786" s="13"/>
      <c r="G786" s="13"/>
    </row>
    <row r="787" spans="1:7">
      <c r="A787" s="11"/>
      <c r="B787" s="10"/>
      <c r="C787" s="10"/>
      <c r="D787" s="10"/>
      <c r="E787" s="13"/>
      <c r="F787" s="13"/>
      <c r="G787" s="13"/>
    </row>
    <row r="788" spans="1:7">
      <c r="A788" s="11"/>
      <c r="B788" s="10"/>
      <c r="C788" s="10"/>
      <c r="D788" s="10"/>
      <c r="E788" s="13"/>
      <c r="F788" s="13"/>
      <c r="G788" s="13"/>
    </row>
    <row r="789" spans="1:7">
      <c r="A789" s="11"/>
      <c r="B789" s="10"/>
      <c r="C789" s="10"/>
      <c r="D789" s="10"/>
      <c r="E789" s="13"/>
      <c r="F789" s="13"/>
      <c r="G789" s="13"/>
    </row>
    <row r="790" spans="1:7">
      <c r="A790" s="11"/>
      <c r="B790" s="10"/>
      <c r="C790" s="10"/>
      <c r="D790" s="10"/>
      <c r="E790" s="13"/>
      <c r="F790" s="13"/>
      <c r="G790" s="13"/>
    </row>
    <row r="791" spans="1:7">
      <c r="A791" s="11"/>
      <c r="B791" s="10"/>
      <c r="C791" s="10"/>
      <c r="D791" s="10"/>
      <c r="E791" s="13"/>
      <c r="F791" s="13"/>
      <c r="G791" s="13"/>
    </row>
    <row r="792" spans="1:7">
      <c r="A792" s="11"/>
      <c r="B792" s="10"/>
      <c r="C792" s="10"/>
      <c r="D792" s="10"/>
      <c r="E792" s="13"/>
      <c r="F792" s="13"/>
      <c r="G792" s="13"/>
    </row>
    <row r="793" spans="1:7">
      <c r="A793" s="11"/>
      <c r="B793" s="10"/>
      <c r="C793" s="10"/>
      <c r="D793" s="10"/>
      <c r="E793" s="13"/>
      <c r="F793" s="13"/>
      <c r="G793" s="13"/>
    </row>
    <row r="794" spans="1:7">
      <c r="A794" s="11"/>
      <c r="B794" s="10"/>
      <c r="C794" s="10"/>
      <c r="D794" s="10"/>
      <c r="E794" s="13"/>
      <c r="F794" s="13"/>
      <c r="G794" s="13"/>
    </row>
    <row r="795" spans="1:7">
      <c r="A795" s="11"/>
      <c r="B795" s="10"/>
      <c r="C795" s="10"/>
      <c r="D795" s="10"/>
      <c r="E795" s="13"/>
      <c r="F795" s="13"/>
      <c r="G795" s="13"/>
    </row>
    <row r="796" spans="1:7">
      <c r="A796" s="11"/>
      <c r="B796" s="10"/>
      <c r="C796" s="10"/>
      <c r="D796" s="10"/>
      <c r="E796" s="13"/>
      <c r="F796" s="13"/>
      <c r="G796" s="13"/>
    </row>
    <row r="797" spans="1:7">
      <c r="A797" s="11"/>
      <c r="B797" s="10"/>
      <c r="C797" s="10"/>
      <c r="D797" s="10"/>
      <c r="E797" s="13"/>
      <c r="F797" s="13"/>
      <c r="G797" s="13"/>
    </row>
    <row r="798" spans="1:7">
      <c r="A798" s="11"/>
      <c r="B798" s="10"/>
      <c r="C798" s="10"/>
      <c r="D798" s="10"/>
      <c r="E798" s="13"/>
      <c r="F798" s="13"/>
      <c r="G798" s="13"/>
    </row>
    <row r="799" spans="1:7">
      <c r="A799" s="11"/>
      <c r="B799" s="10"/>
      <c r="C799" s="10"/>
      <c r="D799" s="10"/>
      <c r="E799" s="13"/>
      <c r="F799" s="13"/>
      <c r="G799" s="13"/>
    </row>
    <row r="800" spans="1:7">
      <c r="A800" s="11"/>
      <c r="B800" s="10"/>
      <c r="C800" s="10"/>
      <c r="D800" s="10"/>
      <c r="E800" s="13"/>
      <c r="F800" s="13"/>
      <c r="G800" s="13"/>
    </row>
    <row r="801" spans="1:7">
      <c r="A801" s="11"/>
      <c r="B801" s="10"/>
      <c r="C801" s="10"/>
      <c r="D801" s="10"/>
      <c r="E801" s="13"/>
      <c r="F801" s="13"/>
      <c r="G801" s="13"/>
    </row>
    <row r="802" spans="1:7">
      <c r="A802" s="11"/>
      <c r="B802" s="10"/>
      <c r="C802" s="10"/>
      <c r="D802" s="10"/>
      <c r="E802" s="13"/>
      <c r="F802" s="13"/>
      <c r="G802" s="13"/>
    </row>
    <row r="803" spans="1:7">
      <c r="A803" s="11"/>
      <c r="B803" s="10"/>
      <c r="C803" s="10"/>
      <c r="D803" s="10"/>
      <c r="E803" s="13"/>
      <c r="F803" s="13"/>
      <c r="G803" s="13"/>
    </row>
    <row r="804" spans="1:7">
      <c r="A804" s="11"/>
      <c r="B804" s="10"/>
      <c r="C804" s="10"/>
      <c r="D804" s="10"/>
      <c r="E804" s="13"/>
      <c r="F804" s="13"/>
      <c r="G804" s="13"/>
    </row>
    <row r="805" spans="1:7">
      <c r="A805" s="11"/>
      <c r="B805" s="10"/>
      <c r="C805" s="10"/>
      <c r="D805" s="10"/>
      <c r="E805" s="13"/>
      <c r="F805" s="13"/>
      <c r="G805" s="13"/>
    </row>
    <row r="806" spans="1:7">
      <c r="A806" s="11"/>
      <c r="B806" s="10"/>
      <c r="C806" s="10"/>
      <c r="D806" s="10"/>
      <c r="E806" s="13"/>
      <c r="F806" s="13"/>
      <c r="G806" s="13"/>
    </row>
    <row r="807" spans="1:7">
      <c r="A807" s="11"/>
      <c r="B807" s="10"/>
      <c r="C807" s="10"/>
      <c r="D807" s="10"/>
      <c r="E807" s="13"/>
      <c r="F807" s="13"/>
      <c r="G807" s="13"/>
    </row>
    <row r="808" spans="1:7">
      <c r="A808" s="11"/>
      <c r="B808" s="10"/>
      <c r="C808" s="10"/>
      <c r="D808" s="10"/>
      <c r="E808" s="13"/>
      <c r="F808" s="13"/>
      <c r="G808" s="13"/>
    </row>
    <row r="809" spans="1:7">
      <c r="A809" s="11"/>
      <c r="B809" s="10"/>
      <c r="C809" s="10"/>
      <c r="D809" s="10"/>
      <c r="E809" s="13"/>
      <c r="F809" s="13"/>
      <c r="G809" s="13"/>
    </row>
    <row r="810" spans="1:7">
      <c r="A810" s="11"/>
      <c r="B810" s="10"/>
      <c r="C810" s="10"/>
      <c r="D810" s="10"/>
      <c r="E810" s="13"/>
      <c r="F810" s="13"/>
      <c r="G810" s="13"/>
    </row>
    <row r="811" spans="1:7">
      <c r="A811" s="11"/>
      <c r="B811" s="10"/>
      <c r="C811" s="10"/>
      <c r="D811" s="10"/>
      <c r="E811" s="13"/>
      <c r="F811" s="13"/>
      <c r="G811" s="13"/>
    </row>
    <row r="812" spans="1:7">
      <c r="A812" s="11"/>
      <c r="B812" s="10"/>
      <c r="C812" s="10"/>
      <c r="D812" s="10"/>
      <c r="E812" s="13"/>
      <c r="F812" s="13"/>
      <c r="G812" s="13"/>
    </row>
    <row r="813" spans="1:7">
      <c r="A813" s="11"/>
      <c r="B813" s="10"/>
      <c r="C813" s="10"/>
      <c r="D813" s="10"/>
      <c r="E813" s="13"/>
      <c r="F813" s="13"/>
      <c r="G813" s="13"/>
    </row>
    <row r="814" spans="1:7">
      <c r="A814" s="11"/>
      <c r="B814" s="10"/>
      <c r="C814" s="10"/>
      <c r="D814" s="10"/>
      <c r="E814" s="13"/>
      <c r="F814" s="13"/>
      <c r="G814" s="13"/>
    </row>
    <row r="815" spans="1:7">
      <c r="A815" s="11"/>
      <c r="B815" s="10"/>
      <c r="C815" s="10"/>
      <c r="D815" s="10"/>
      <c r="E815" s="13"/>
      <c r="F815" s="13"/>
      <c r="G815" s="13"/>
    </row>
    <row r="816" spans="1:7">
      <c r="A816" s="11"/>
      <c r="B816" s="10"/>
      <c r="C816" s="10"/>
      <c r="D816" s="10"/>
      <c r="E816" s="13"/>
      <c r="F816" s="13"/>
      <c r="G816" s="13"/>
    </row>
    <row r="817" spans="1:7">
      <c r="A817" s="11"/>
      <c r="B817" s="10"/>
      <c r="C817" s="10"/>
      <c r="D817" s="10"/>
      <c r="E817" s="13"/>
      <c r="F817" s="13"/>
      <c r="G817" s="13"/>
    </row>
    <row r="818" spans="1:7">
      <c r="A818" s="11"/>
      <c r="B818" s="10"/>
      <c r="C818" s="10"/>
      <c r="D818" s="10"/>
      <c r="E818" s="13"/>
      <c r="F818" s="13"/>
      <c r="G818" s="13"/>
    </row>
    <row r="819" spans="1:7">
      <c r="A819" s="11"/>
      <c r="B819" s="10"/>
      <c r="C819" s="10"/>
      <c r="D819" s="10"/>
      <c r="E819" s="13"/>
      <c r="F819" s="13"/>
      <c r="G819" s="13"/>
    </row>
    <row r="820" spans="1:7">
      <c r="A820" s="11"/>
      <c r="B820" s="10"/>
      <c r="C820" s="10"/>
      <c r="D820" s="10"/>
      <c r="E820" s="13"/>
      <c r="F820" s="13"/>
      <c r="G820" s="13"/>
    </row>
    <row r="821" spans="1:7">
      <c r="A821" s="11"/>
      <c r="B821" s="10"/>
      <c r="C821" s="10"/>
      <c r="D821" s="10"/>
      <c r="E821" s="13"/>
      <c r="F821" s="13"/>
      <c r="G821" s="13"/>
    </row>
    <row r="822" spans="1:7">
      <c r="A822" s="11"/>
      <c r="B822" s="10"/>
      <c r="C822" s="10"/>
      <c r="D822" s="10"/>
      <c r="E822" s="13"/>
      <c r="F822" s="13"/>
      <c r="G822" s="13"/>
    </row>
    <row r="823" spans="1:7">
      <c r="A823" s="11"/>
      <c r="B823" s="10"/>
      <c r="C823" s="10"/>
      <c r="D823" s="10"/>
      <c r="E823" s="13"/>
      <c r="F823" s="13"/>
      <c r="G823" s="13"/>
    </row>
    <row r="824" spans="1:7">
      <c r="A824" s="11"/>
      <c r="B824" s="10"/>
      <c r="C824" s="10"/>
      <c r="D824" s="10"/>
      <c r="E824" s="13"/>
      <c r="F824" s="13"/>
      <c r="G824" s="13"/>
    </row>
    <row r="825" spans="1:7">
      <c r="A825" s="11"/>
      <c r="B825" s="10"/>
      <c r="C825" s="10"/>
      <c r="D825" s="10"/>
      <c r="E825" s="13"/>
      <c r="F825" s="13"/>
      <c r="G825" s="13"/>
    </row>
    <row r="826" spans="1:7">
      <c r="A826" s="11"/>
      <c r="B826" s="10"/>
      <c r="C826" s="10"/>
      <c r="D826" s="10"/>
      <c r="E826" s="13"/>
      <c r="F826" s="13"/>
      <c r="G826" s="13"/>
    </row>
    <row r="827" spans="1:7">
      <c r="A827" s="11"/>
      <c r="B827" s="10"/>
      <c r="C827" s="10"/>
      <c r="D827" s="10"/>
      <c r="E827" s="13"/>
      <c r="F827" s="13"/>
      <c r="G827" s="13"/>
    </row>
    <row r="828" spans="1:7">
      <c r="A828" s="11"/>
      <c r="B828" s="10"/>
      <c r="C828" s="10"/>
      <c r="D828" s="10"/>
      <c r="E828" s="13"/>
      <c r="F828" s="13"/>
      <c r="G828" s="13"/>
    </row>
    <row r="829" spans="1:7">
      <c r="A829" s="11"/>
      <c r="B829" s="10"/>
      <c r="C829" s="10"/>
      <c r="D829" s="10"/>
      <c r="E829" s="13"/>
      <c r="F829" s="13"/>
      <c r="G829" s="13"/>
    </row>
    <row r="830" spans="1:7">
      <c r="A830" s="11"/>
      <c r="B830" s="10"/>
      <c r="C830" s="10"/>
      <c r="D830" s="10"/>
      <c r="E830" s="13"/>
      <c r="F830" s="13"/>
      <c r="G830" s="13"/>
    </row>
    <row r="831" spans="1:7">
      <c r="A831" s="11"/>
      <c r="B831" s="10"/>
      <c r="C831" s="10"/>
      <c r="D831" s="10"/>
      <c r="E831" s="13"/>
      <c r="F831" s="13"/>
      <c r="G831" s="13"/>
    </row>
    <row r="832" spans="1:7">
      <c r="A832" s="11"/>
      <c r="B832" s="10"/>
      <c r="C832" s="10"/>
      <c r="D832" s="10"/>
      <c r="E832" s="13"/>
      <c r="F832" s="13"/>
      <c r="G832" s="13"/>
    </row>
    <row r="833" spans="1:7">
      <c r="A833" s="11"/>
      <c r="B833" s="10"/>
      <c r="C833" s="10"/>
      <c r="D833" s="10"/>
      <c r="E833" s="13"/>
      <c r="F833" s="13"/>
      <c r="G833" s="13"/>
    </row>
    <row r="834" spans="1:7">
      <c r="A834" s="11"/>
      <c r="B834" s="10"/>
      <c r="C834" s="10"/>
      <c r="D834" s="10"/>
      <c r="E834" s="13"/>
      <c r="F834" s="13"/>
      <c r="G834" s="13"/>
    </row>
    <row r="835" spans="1:7">
      <c r="A835" s="11"/>
      <c r="B835" s="10"/>
      <c r="C835" s="10"/>
      <c r="D835" s="10"/>
      <c r="E835" s="13"/>
      <c r="F835" s="13"/>
      <c r="G835" s="13"/>
    </row>
    <row r="836" spans="1:7">
      <c r="A836" s="11"/>
      <c r="B836" s="10"/>
      <c r="C836" s="10"/>
      <c r="D836" s="10"/>
      <c r="E836" s="13"/>
      <c r="F836" s="13"/>
      <c r="G836" s="13"/>
    </row>
    <row r="837" spans="1:7">
      <c r="A837" s="11"/>
      <c r="B837" s="10"/>
      <c r="C837" s="10"/>
      <c r="D837" s="10"/>
      <c r="E837" s="13"/>
      <c r="F837" s="13"/>
      <c r="G837" s="13"/>
    </row>
    <row r="838" spans="1:7">
      <c r="A838" s="11"/>
      <c r="B838" s="10"/>
      <c r="C838" s="10"/>
      <c r="D838" s="10"/>
      <c r="E838" s="13"/>
      <c r="F838" s="13"/>
      <c r="G838" s="13"/>
    </row>
    <row r="839" spans="1:7">
      <c r="A839" s="11"/>
      <c r="B839" s="10"/>
      <c r="C839" s="10"/>
      <c r="D839" s="10"/>
      <c r="E839" s="13"/>
      <c r="F839" s="13"/>
      <c r="G839" s="13"/>
    </row>
    <row r="840" spans="1:7">
      <c r="A840" s="11"/>
      <c r="B840" s="10"/>
      <c r="C840" s="10"/>
      <c r="D840" s="10"/>
      <c r="E840" s="13"/>
      <c r="F840" s="13"/>
      <c r="G840" s="13"/>
    </row>
    <row r="841" spans="1:7">
      <c r="A841" s="11"/>
      <c r="B841" s="10"/>
      <c r="C841" s="10"/>
      <c r="D841" s="10"/>
      <c r="E841" s="13"/>
      <c r="F841" s="13"/>
      <c r="G841" s="13"/>
    </row>
    <row r="842" spans="1:7">
      <c r="A842" s="11"/>
      <c r="B842" s="10"/>
      <c r="C842" s="10"/>
      <c r="D842" s="10"/>
      <c r="E842" s="13"/>
      <c r="F842" s="13"/>
      <c r="G842" s="13"/>
    </row>
    <row r="843" spans="1:7">
      <c r="A843" s="11"/>
      <c r="B843" s="10"/>
      <c r="C843" s="10"/>
      <c r="D843" s="10"/>
      <c r="E843" s="13"/>
      <c r="F843" s="13"/>
      <c r="G843" s="13"/>
    </row>
    <row r="844" spans="1:7">
      <c r="A844" s="11"/>
      <c r="B844" s="10"/>
      <c r="C844" s="10"/>
      <c r="D844" s="10"/>
      <c r="E844" s="13"/>
      <c r="F844" s="13"/>
      <c r="G844" s="13"/>
    </row>
    <row r="845" spans="1:7">
      <c r="A845" s="11"/>
      <c r="B845" s="10"/>
      <c r="C845" s="10"/>
      <c r="D845" s="10"/>
      <c r="E845" s="13"/>
      <c r="F845" s="13"/>
      <c r="G845" s="13"/>
    </row>
    <row r="846" spans="1:7">
      <c r="A846" s="11"/>
      <c r="B846" s="10"/>
      <c r="C846" s="10"/>
      <c r="D846" s="10"/>
      <c r="E846" s="13"/>
      <c r="F846" s="13"/>
      <c r="G846" s="13"/>
    </row>
    <row r="847" spans="1:7">
      <c r="A847" s="11"/>
      <c r="B847" s="10"/>
      <c r="C847" s="10"/>
      <c r="D847" s="10"/>
      <c r="E847" s="13"/>
      <c r="F847" s="13"/>
      <c r="G847" s="13"/>
    </row>
    <row r="848" spans="1:7">
      <c r="A848" s="11"/>
      <c r="B848" s="10"/>
      <c r="C848" s="10"/>
      <c r="D848" s="10"/>
      <c r="E848" s="13"/>
      <c r="F848" s="13"/>
      <c r="G848" s="13"/>
    </row>
    <row r="849" spans="1:7">
      <c r="A849" s="11"/>
      <c r="B849" s="10"/>
      <c r="C849" s="10"/>
      <c r="D849" s="10"/>
      <c r="E849" s="13"/>
      <c r="F849" s="13"/>
      <c r="G849" s="13"/>
    </row>
    <row r="850" spans="1:7">
      <c r="A850" s="11"/>
      <c r="B850" s="10"/>
      <c r="C850" s="10"/>
      <c r="D850" s="10"/>
      <c r="E850" s="13"/>
      <c r="F850" s="13"/>
      <c r="G850" s="13"/>
    </row>
    <row r="851" spans="1:7">
      <c r="A851" s="11"/>
      <c r="B851" s="10"/>
      <c r="C851" s="10"/>
      <c r="D851" s="10"/>
      <c r="E851" s="13"/>
      <c r="F851" s="13"/>
      <c r="G851" s="13"/>
    </row>
    <row r="852" spans="1:7">
      <c r="A852" s="11"/>
      <c r="B852" s="10"/>
      <c r="C852" s="10"/>
      <c r="D852" s="10"/>
      <c r="E852" s="13"/>
      <c r="F852" s="13"/>
      <c r="G852" s="13"/>
    </row>
    <row r="853" spans="1:7">
      <c r="A853" s="11"/>
      <c r="B853" s="10"/>
      <c r="C853" s="10"/>
      <c r="D853" s="10"/>
      <c r="E853" s="13"/>
      <c r="F853" s="13"/>
      <c r="G853" s="13"/>
    </row>
    <row r="854" spans="1:7">
      <c r="A854" s="11"/>
      <c r="B854" s="10"/>
      <c r="C854" s="10"/>
      <c r="D854" s="10"/>
      <c r="E854" s="13"/>
      <c r="F854" s="13"/>
      <c r="G854" s="13"/>
    </row>
    <row r="855" spans="1:7">
      <c r="A855" s="11"/>
      <c r="B855" s="10"/>
      <c r="C855" s="10"/>
      <c r="D855" s="10"/>
      <c r="E855" s="13"/>
      <c r="F855" s="13"/>
      <c r="G855" s="13"/>
    </row>
    <row r="856" spans="1:7">
      <c r="A856" s="11"/>
      <c r="B856" s="10"/>
      <c r="C856" s="10"/>
      <c r="D856" s="10"/>
      <c r="E856" s="13"/>
      <c r="F856" s="13"/>
      <c r="G856" s="13"/>
    </row>
    <row r="857" spans="1:7">
      <c r="A857" s="11"/>
      <c r="B857" s="10"/>
      <c r="C857" s="10"/>
      <c r="D857" s="10"/>
      <c r="E857" s="13"/>
      <c r="F857" s="13"/>
      <c r="G857" s="13"/>
    </row>
    <row r="858" spans="1:7">
      <c r="A858" s="11"/>
      <c r="B858" s="10"/>
      <c r="C858" s="10"/>
      <c r="D858" s="10"/>
      <c r="E858" s="13"/>
      <c r="F858" s="13"/>
      <c r="G858" s="13"/>
    </row>
    <row r="859" spans="1:7">
      <c r="A859" s="11"/>
      <c r="B859" s="10"/>
      <c r="C859" s="10"/>
      <c r="D859" s="10"/>
      <c r="E859" s="13"/>
      <c r="F859" s="13"/>
      <c r="G859" s="13"/>
    </row>
    <row r="860" spans="1:7">
      <c r="A860" s="11"/>
      <c r="B860" s="10"/>
      <c r="C860" s="10"/>
      <c r="D860" s="10"/>
      <c r="E860" s="13"/>
      <c r="F860" s="13"/>
      <c r="G860" s="13"/>
    </row>
    <row r="861" spans="1:7">
      <c r="A861" s="11"/>
      <c r="B861" s="10"/>
      <c r="C861" s="10"/>
      <c r="D861" s="10"/>
      <c r="E861" s="13"/>
      <c r="F861" s="13"/>
      <c r="G861" s="13"/>
    </row>
    <row r="862" spans="1:7">
      <c r="A862" s="11"/>
      <c r="B862" s="10"/>
      <c r="C862" s="10"/>
      <c r="D862" s="10"/>
      <c r="E862" s="13"/>
      <c r="F862" s="13"/>
      <c r="G862" s="13"/>
    </row>
    <row r="863" spans="1:7">
      <c r="A863" s="11"/>
      <c r="B863" s="10"/>
      <c r="C863" s="10"/>
      <c r="D863" s="10"/>
      <c r="E863" s="13"/>
      <c r="F863" s="13"/>
      <c r="G863" s="13"/>
    </row>
    <row r="864" spans="1:7">
      <c r="A864" s="11"/>
      <c r="B864" s="10"/>
      <c r="C864" s="10"/>
      <c r="D864" s="10"/>
      <c r="E864" s="13"/>
      <c r="F864" s="13"/>
      <c r="G864" s="13"/>
    </row>
    <row r="865" spans="1:7">
      <c r="A865" s="11"/>
      <c r="B865" s="10"/>
      <c r="C865" s="10"/>
      <c r="D865" s="10"/>
      <c r="E865" s="13"/>
      <c r="F865" s="13"/>
      <c r="G865" s="13"/>
    </row>
    <row r="866" spans="1:7">
      <c r="A866" s="11"/>
      <c r="B866" s="10"/>
      <c r="C866" s="10"/>
      <c r="D866" s="10"/>
      <c r="E866" s="13"/>
      <c r="F866" s="13"/>
      <c r="G866" s="13"/>
    </row>
    <row r="867" spans="1:7">
      <c r="A867" s="11"/>
      <c r="B867" s="10"/>
      <c r="C867" s="10"/>
      <c r="D867" s="10"/>
      <c r="E867" s="13"/>
      <c r="F867" s="13"/>
      <c r="G867" s="13"/>
    </row>
    <row r="868" spans="1:7">
      <c r="A868" s="11"/>
      <c r="B868" s="10"/>
      <c r="C868" s="10"/>
      <c r="D868" s="10"/>
      <c r="E868" s="13"/>
      <c r="F868" s="13"/>
      <c r="G868" s="13"/>
    </row>
    <row r="869" spans="1:7">
      <c r="A869" s="11"/>
      <c r="B869" s="10"/>
      <c r="C869" s="10"/>
      <c r="D869" s="10"/>
      <c r="E869" s="13"/>
      <c r="F869" s="13"/>
      <c r="G869" s="13"/>
    </row>
    <row r="870" spans="1:7">
      <c r="A870" s="11"/>
      <c r="B870" s="10"/>
      <c r="C870" s="10"/>
      <c r="D870" s="10"/>
      <c r="E870" s="13"/>
      <c r="F870" s="13"/>
      <c r="G870" s="13"/>
    </row>
  </sheetData>
  <sheetProtection algorithmName="SHA-512" hashValue="xCkkmhooCQ5SIpKs5xL/J9QY82ypbJP31ZLzUKRrkgl3xJkbwRJQ7ad4oO1rUAWE+GsI6MvZJ8Kemnt8wLBVvw==" saltValue="+sm8omOB5NojVNHmEZiklQ==" spinCount="100000" sheet="1" objects="1" scenarios="1"/>
  <mergeCells count="15">
    <mergeCell ref="A96:A102"/>
    <mergeCell ref="A75:A81"/>
    <mergeCell ref="A82:A86"/>
    <mergeCell ref="A61:A67"/>
    <mergeCell ref="A68:A74"/>
    <mergeCell ref="Q56:R57"/>
    <mergeCell ref="A42:A48"/>
    <mergeCell ref="A49:A60"/>
    <mergeCell ref="A87:A95"/>
    <mergeCell ref="A2:A5"/>
    <mergeCell ref="B2:B5"/>
    <mergeCell ref="A26:A34"/>
    <mergeCell ref="A35:A41"/>
    <mergeCell ref="A6:A18"/>
    <mergeCell ref="A19:A25"/>
  </mergeCells>
  <conditionalFormatting sqref="B2:B5">
    <cfRule type="expression" dxfId="305" priority="95">
      <formula>"Select One"</formula>
    </cfRule>
  </conditionalFormatting>
  <conditionalFormatting sqref="B6:B102">
    <cfRule type="containsText" dxfId="304" priority="94" operator="containsText" text="Select One">
      <formula>NOT(ISERROR(SEARCH("Select One",B6)))</formula>
    </cfRule>
  </conditionalFormatting>
  <conditionalFormatting sqref="C2">
    <cfRule type="expression" dxfId="303" priority="84">
      <formula>C2=$B$2</formula>
    </cfRule>
  </conditionalFormatting>
  <conditionalFormatting sqref="C7:C18">
    <cfRule type="expression" dxfId="302" priority="83">
      <formula>C7=$B$6</formula>
    </cfRule>
  </conditionalFormatting>
  <conditionalFormatting sqref="C20:C25">
    <cfRule type="expression" dxfId="301" priority="82">
      <formula>C20=$B$19</formula>
    </cfRule>
  </conditionalFormatting>
  <conditionalFormatting sqref="C27:C34">
    <cfRule type="expression" dxfId="300" priority="81">
      <formula>C27=$B$26</formula>
    </cfRule>
  </conditionalFormatting>
  <conditionalFormatting sqref="C36:C41">
    <cfRule type="expression" dxfId="299" priority="80">
      <formula>C36=$B$35</formula>
    </cfRule>
  </conditionalFormatting>
  <conditionalFormatting sqref="C43:C48">
    <cfRule type="expression" dxfId="298" priority="79">
      <formula>C43=$B$42</formula>
    </cfRule>
  </conditionalFormatting>
  <conditionalFormatting sqref="C50:C60">
    <cfRule type="expression" dxfId="297" priority="6">
      <formula>C50=$B$49</formula>
    </cfRule>
  </conditionalFormatting>
  <conditionalFormatting sqref="C62:C67">
    <cfRule type="expression" priority="77">
      <formula>C62=$B$61</formula>
    </cfRule>
  </conditionalFormatting>
  <conditionalFormatting sqref="C69:C74">
    <cfRule type="expression" dxfId="296" priority="76">
      <formula>C69=$B$68</formula>
    </cfRule>
  </conditionalFormatting>
  <conditionalFormatting sqref="C76:C81">
    <cfRule type="expression" dxfId="295" priority="75">
      <formula>C76=$B$75</formula>
    </cfRule>
  </conditionalFormatting>
  <conditionalFormatting sqref="C83:C86">
    <cfRule type="expression" dxfId="294" priority="74">
      <formula>C83=$B$82</formula>
    </cfRule>
  </conditionalFormatting>
  <conditionalFormatting sqref="C88:C95">
    <cfRule type="expression" dxfId="293" priority="73">
      <formula>C88=$B$87</formula>
    </cfRule>
  </conditionalFormatting>
  <conditionalFormatting sqref="C97:C102">
    <cfRule type="expression" dxfId="292" priority="72">
      <formula>C97=$B$96</formula>
    </cfRule>
  </conditionalFormatting>
  <conditionalFormatting sqref="D103">
    <cfRule type="expression" dxfId="291" priority="93">
      <formula>B103&gt;0</formula>
    </cfRule>
  </conditionalFormatting>
  <conditionalFormatting sqref="D112:D163">
    <cfRule type="expression" dxfId="290" priority="2">
      <formula>D112="HS Code: 9027904500"</formula>
    </cfRule>
  </conditionalFormatting>
  <conditionalFormatting sqref="F66:F67 E1:G17 E19:G46 E49:G59 E61:G65 E68:G85 E107:G1048576 E104:F104 E88:K95 E97:K100">
    <cfRule type="cellIs" dxfId="289" priority="71" operator="equal">
      <formula>0</formula>
    </cfRule>
  </conditionalFormatting>
  <conditionalFormatting sqref="F96:K96 E105:F105">
    <cfRule type="cellIs" dxfId="288" priority="121" operator="equal">
      <formula>0</formula>
    </cfRule>
  </conditionalFormatting>
  <conditionalFormatting sqref="K1:K46 K49:K65 K68:K85 G88:G100 E103:E105 G103:G105">
    <cfRule type="cellIs" dxfId="287" priority="126" operator="equal">
      <formula>0</formula>
    </cfRule>
  </conditionalFormatting>
  <conditionalFormatting sqref="E6">
    <cfRule type="expression" dxfId="286" priority="48">
      <formula>$E6=0</formula>
    </cfRule>
  </conditionalFormatting>
  <conditionalFormatting sqref="E19">
    <cfRule type="expression" dxfId="285" priority="46">
      <formula>$E19=0</formula>
    </cfRule>
  </conditionalFormatting>
  <conditionalFormatting sqref="E26">
    <cfRule type="expression" dxfId="284" priority="44">
      <formula>$E26=0</formula>
    </cfRule>
  </conditionalFormatting>
  <conditionalFormatting sqref="E35">
    <cfRule type="expression" dxfId="283" priority="42">
      <formula>$E35=0</formula>
    </cfRule>
  </conditionalFormatting>
  <conditionalFormatting sqref="E42">
    <cfRule type="expression" dxfId="282" priority="40">
      <formula>$E42=0</formula>
    </cfRule>
  </conditionalFormatting>
  <conditionalFormatting sqref="E49">
    <cfRule type="expression" dxfId="281" priority="38">
      <formula>$E49=0</formula>
    </cfRule>
  </conditionalFormatting>
  <conditionalFormatting sqref="E61">
    <cfRule type="expression" dxfId="280" priority="36">
      <formula>$E61=0</formula>
    </cfRule>
  </conditionalFormatting>
  <conditionalFormatting sqref="E68">
    <cfRule type="expression" dxfId="279" priority="34">
      <formula>$E68=0</formula>
    </cfRule>
  </conditionalFormatting>
  <conditionalFormatting sqref="E75">
    <cfRule type="expression" dxfId="278" priority="32">
      <formula>$E75=0</formula>
    </cfRule>
  </conditionalFormatting>
  <conditionalFormatting sqref="E82">
    <cfRule type="expression" dxfId="277" priority="30">
      <formula>$E82=0</formula>
    </cfRule>
  </conditionalFormatting>
  <conditionalFormatting sqref="E87">
    <cfRule type="expression" dxfId="276" priority="28">
      <formula>$E87=0</formula>
    </cfRule>
    <cfRule type="cellIs" dxfId="275" priority="29" operator="equal">
      <formula>0</formula>
    </cfRule>
  </conditionalFormatting>
  <conditionalFormatting sqref="E96">
    <cfRule type="expression" dxfId="274" priority="26">
      <formula>$E96=0</formula>
    </cfRule>
  </conditionalFormatting>
  <conditionalFormatting sqref="E96:E100">
    <cfRule type="cellIs" dxfId="273" priority="27" operator="equal">
      <formula>0</formula>
    </cfRule>
  </conditionalFormatting>
  <conditionalFormatting sqref="F47:F48">
    <cfRule type="cellIs" dxfId="272" priority="70" operator="equal">
      <formula>0</formula>
    </cfRule>
  </conditionalFormatting>
  <conditionalFormatting sqref="F60">
    <cfRule type="cellIs" dxfId="271" priority="68" operator="equal">
      <formula>0</formula>
    </cfRule>
  </conditionalFormatting>
  <conditionalFormatting sqref="F86">
    <cfRule type="cellIs" dxfId="270" priority="64" operator="equal">
      <formula>0</formula>
    </cfRule>
  </conditionalFormatting>
  <conditionalFormatting sqref="F101:F102">
    <cfRule type="cellIs" dxfId="269" priority="61" operator="equal">
      <formula>0</formula>
    </cfRule>
  </conditionalFormatting>
  <dataValidations count="8">
    <dataValidation type="list" showInputMessage="1" showErrorMessage="1" sqref="B6" xr:uid="{8D7DA262-0473-42F7-8CD7-A12D643F165B}">
      <formula1>"Select One,G,F,Y,H"</formula1>
    </dataValidation>
    <dataValidation type="list" showInputMessage="1" showErrorMessage="1" sqref="B19" xr:uid="{7745FFC2-B23D-4EF8-8308-A40D4FABA563}">
      <formula1>"Select One,U,A"</formula1>
    </dataValidation>
    <dataValidation type="list" showInputMessage="1" showErrorMessage="1" sqref="B26" xr:uid="{0B52E834-F031-4D4B-992D-0C71F9891082}">
      <formula1>"BTP"</formula1>
    </dataValidation>
    <dataValidation type="list" showInputMessage="1" showErrorMessage="1" sqref="B42" xr:uid="{3BF54785-F844-4838-AA61-1FC22F3AD5B7}">
      <formula1>"Select One,X,H,C"</formula1>
    </dataValidation>
    <dataValidation type="list" showInputMessage="1" showErrorMessage="1" sqref="B49" xr:uid="{80A09E8F-B65B-4D20-9A94-068E6C97DF3C}">
      <formula1>"Select One,XXX,RMX,XVA"</formula1>
    </dataValidation>
    <dataValidation type="list" showInputMessage="1" showErrorMessage="1" sqref="B61 B96 B35 B68 B82" xr:uid="{EDB8B775-8744-4EBF-9B85-11AD4EA62AB3}">
      <formula1>"X"</formula1>
    </dataValidation>
    <dataValidation type="list" allowBlank="1" showInputMessage="1" showErrorMessage="1" sqref="B75" xr:uid="{666708F1-0DA7-4526-8D4B-57DA0A563403}">
      <formula1>"X"</formula1>
    </dataValidation>
    <dataValidation type="list" showInputMessage="1" showErrorMessage="1" sqref="B87" xr:uid="{5650038E-58B2-4596-9C58-22BCFA7F954B}">
      <formula1>"XX"</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7" id="{00000000-000E-0000-0B00-000002000000}">
            <xm:f>Contents!$S$1=FALSE</xm:f>
            <x14:dxf>
              <font>
                <color theme="0"/>
              </font>
            </x14:dxf>
          </x14:cfRule>
          <xm:sqref>L104:N104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092D2-47D1-4104-BABA-B8891CA546B1}">
  <sheetPr codeName="Sheet10"/>
  <dimension ref="A1:T867"/>
  <sheetViews>
    <sheetView zoomScaleNormal="100" workbookViewId="0">
      <pane ySplit="1" topLeftCell="A2" activePane="bottomLeft" state="frozen"/>
      <selection activeCell="D2" sqref="D2"/>
      <selection pane="bottomLeft" activeCell="K1" sqref="K1:K1048576"/>
    </sheetView>
  </sheetViews>
  <sheetFormatPr baseColWidth="10" defaultColWidth="8.83203125" defaultRowHeight="15"/>
  <cols>
    <col min="1" max="1" width="7.6640625" style="2" customWidth="1"/>
    <col min="2" max="2" width="12.33203125" customWidth="1"/>
    <col min="3" max="3" width="29" customWidth="1"/>
    <col min="4" max="4" width="85.6640625" customWidth="1"/>
    <col min="5" max="5" width="14.33203125" style="4" hidden="1" customWidth="1"/>
    <col min="6" max="6" width="16.33203125" style="4" hidden="1" customWidth="1"/>
    <col min="7" max="7" width="18.6640625" style="4" hidden="1" customWidth="1"/>
    <col min="8" max="8" width="13.33203125" style="49" hidden="1" customWidth="1"/>
    <col min="9" max="9" width="15.83203125" style="49" hidden="1" customWidth="1"/>
    <col min="10" max="10" width="15.5" style="82" hidden="1" customWidth="1"/>
    <col min="11" max="11" width="14.33203125" hidden="1" customWidth="1"/>
    <col min="12" max="12" width="18.83203125" style="10" hidden="1" customWidth="1"/>
    <col min="13" max="13" width="20.6640625" style="10" customWidth="1"/>
    <col min="14" max="14" width="9.1640625" style="10"/>
    <col min="15" max="15" width="14.83203125" style="10" customWidth="1"/>
    <col min="17" max="17" width="10.5" customWidth="1"/>
  </cols>
  <sheetData>
    <row r="1" spans="1:18" s="1" customFormat="1" ht="60.75" customHeight="1">
      <c r="A1" s="246"/>
      <c r="B1" s="248" t="s">
        <v>30</v>
      </c>
      <c r="C1" s="248" t="s">
        <v>102</v>
      </c>
      <c r="D1" s="248" t="s">
        <v>31</v>
      </c>
      <c r="E1" s="249" t="s">
        <v>460</v>
      </c>
      <c r="F1" s="249" t="s">
        <v>105</v>
      </c>
      <c r="G1" s="249" t="s">
        <v>106</v>
      </c>
      <c r="H1" s="251" t="s">
        <v>107</v>
      </c>
      <c r="I1" s="251" t="s">
        <v>108</v>
      </c>
      <c r="J1" s="250" t="s">
        <v>109</v>
      </c>
      <c r="K1" s="248" t="s">
        <v>110</v>
      </c>
      <c r="L1" s="88"/>
      <c r="M1" s="224"/>
      <c r="N1" s="88"/>
      <c r="O1" s="80"/>
      <c r="Q1" s="351"/>
    </row>
    <row r="2" spans="1:18" ht="51.75" customHeight="1">
      <c r="A2" s="493" t="s">
        <v>111</v>
      </c>
      <c r="B2" s="499">
        <v>3500</v>
      </c>
      <c r="C2" s="185">
        <v>3500</v>
      </c>
      <c r="D2" s="9" t="s">
        <v>461</v>
      </c>
      <c r="E2" s="8" t="e">
        <f>_xlfn.XLOOKUP($B$2,$C$2:$C$4,#REF!,0)</f>
        <v>#REF!</v>
      </c>
      <c r="F2" s="8">
        <v>2952.6</v>
      </c>
      <c r="G2" s="8">
        <f>_xlfn.XLOOKUP($B$2,$C$2:$C$4,F2:F4,0)</f>
        <v>2952.6</v>
      </c>
      <c r="H2" s="49" t="s">
        <v>462</v>
      </c>
      <c r="J2" s="82">
        <f>K2</f>
        <v>4</v>
      </c>
      <c r="K2" s="7">
        <v>4</v>
      </c>
      <c r="L2" s="89"/>
      <c r="M2" s="225"/>
      <c r="N2" s="91"/>
      <c r="O2" s="87"/>
      <c r="Q2" s="137"/>
      <c r="R2" s="352"/>
    </row>
    <row r="3" spans="1:18" ht="18" customHeight="1">
      <c r="A3" s="493"/>
      <c r="B3" s="499"/>
      <c r="D3" s="100" t="s">
        <v>463</v>
      </c>
      <c r="E3" s="101"/>
      <c r="F3" s="101"/>
      <c r="G3" s="101"/>
      <c r="K3" s="187"/>
    </row>
    <row r="4" spans="1:18" ht="25.5" customHeight="1">
      <c r="A4" s="493"/>
      <c r="B4" s="499"/>
      <c r="D4" s="103" t="s">
        <v>464</v>
      </c>
      <c r="E4" s="8"/>
      <c r="F4" s="104"/>
      <c r="G4" s="8"/>
      <c r="K4" s="188"/>
    </row>
    <row r="5" spans="1:18" ht="12.75" customHeight="1">
      <c r="A5" s="493"/>
      <c r="B5" s="499"/>
      <c r="D5" s="103" t="s">
        <v>42</v>
      </c>
      <c r="E5" s="8"/>
      <c r="F5" s="13"/>
      <c r="G5" s="8"/>
    </row>
    <row r="6" spans="1:18" ht="35.25" customHeight="1">
      <c r="A6" s="493" t="s">
        <v>117</v>
      </c>
      <c r="B6" s="183" t="s">
        <v>141</v>
      </c>
      <c r="C6" s="257"/>
      <c r="D6" s="257" t="s">
        <v>293</v>
      </c>
      <c r="E6" s="253" t="e">
        <f>_xlfn.XLOOKUP($B$6,$C$7:$C$18,#REF!,0)</f>
        <v>#REF!</v>
      </c>
      <c r="F6" s="253"/>
      <c r="G6" s="253">
        <f>_xlfn.XLOOKUP($B$6,$C$7:$C$18,F7:F18,0)</f>
        <v>0</v>
      </c>
      <c r="H6" s="255" t="str">
        <f>_xlfn.XLOOKUP($B$6,$C$7:$C$18,I7:I18,"Select One")</f>
        <v>Select One</v>
      </c>
      <c r="I6" s="255"/>
      <c r="J6" s="256"/>
      <c r="K6" s="257"/>
    </row>
    <row r="7" spans="1:18" ht="20" hidden="1" customHeight="1">
      <c r="A7" s="493"/>
      <c r="B7" s="183"/>
      <c r="C7" s="7" t="s">
        <v>124</v>
      </c>
      <c r="D7" s="7" t="s">
        <v>465</v>
      </c>
      <c r="E7" s="8"/>
      <c r="F7" s="8"/>
      <c r="G7" s="8"/>
      <c r="H7" s="153"/>
      <c r="I7" s="49" t="s">
        <v>466</v>
      </c>
      <c r="K7" s="7" t="s">
        <v>76</v>
      </c>
    </row>
    <row r="8" spans="1:18" ht="20" customHeight="1">
      <c r="A8" s="493"/>
      <c r="B8" s="183"/>
      <c r="C8" s="7" t="s">
        <v>118</v>
      </c>
      <c r="D8" s="7" t="s">
        <v>467</v>
      </c>
      <c r="E8" s="8"/>
      <c r="F8" s="8"/>
      <c r="G8" s="8"/>
      <c r="H8" s="153"/>
      <c r="I8" s="49" t="s">
        <v>468</v>
      </c>
      <c r="K8" s="7" t="s">
        <v>76</v>
      </c>
    </row>
    <row r="9" spans="1:18" ht="20" customHeight="1">
      <c r="A9" s="493"/>
      <c r="B9" s="183"/>
      <c r="C9" s="7" t="s">
        <v>298</v>
      </c>
      <c r="D9" s="7" t="s">
        <v>469</v>
      </c>
      <c r="E9" s="8"/>
      <c r="F9" s="8"/>
      <c r="G9" s="8"/>
      <c r="H9" s="153"/>
      <c r="I9" s="49" t="s">
        <v>470</v>
      </c>
      <c r="K9" s="7" t="s">
        <v>76</v>
      </c>
    </row>
    <row r="10" spans="1:18" ht="20" customHeight="1">
      <c r="A10" s="493"/>
      <c r="B10" s="183"/>
      <c r="C10" s="7" t="s">
        <v>137</v>
      </c>
      <c r="D10" s="7" t="s">
        <v>471</v>
      </c>
      <c r="E10" s="8"/>
      <c r="F10" s="8"/>
      <c r="G10" s="8"/>
      <c r="H10" s="153"/>
      <c r="I10" s="49" t="s">
        <v>472</v>
      </c>
      <c r="K10" s="7" t="s">
        <v>76</v>
      </c>
    </row>
    <row r="11" spans="1:18" ht="20" hidden="1" customHeight="1">
      <c r="A11" s="493"/>
      <c r="B11" s="183"/>
      <c r="C11" s="217" t="s">
        <v>420</v>
      </c>
      <c r="D11" s="217" t="s">
        <v>473</v>
      </c>
      <c r="E11" s="8"/>
      <c r="F11" s="8"/>
      <c r="G11" s="8"/>
      <c r="H11" s="153"/>
      <c r="I11" s="49" t="s">
        <v>474</v>
      </c>
      <c r="K11" s="7" t="s">
        <v>76</v>
      </c>
      <c r="L11" s="10" t="s">
        <v>475</v>
      </c>
    </row>
    <row r="12" spans="1:18" ht="20" hidden="1" customHeight="1">
      <c r="A12" s="493"/>
      <c r="B12" s="183"/>
      <c r="C12" s="217" t="s">
        <v>476</v>
      </c>
      <c r="D12" s="217" t="s">
        <v>477</v>
      </c>
      <c r="E12" s="8"/>
      <c r="F12" s="8"/>
      <c r="G12" s="8"/>
      <c r="H12" s="153"/>
      <c r="I12" s="49" t="s">
        <v>478</v>
      </c>
      <c r="K12" s="7" t="s">
        <v>76</v>
      </c>
      <c r="L12" s="10" t="s">
        <v>475</v>
      </c>
    </row>
    <row r="13" spans="1:18" ht="20" hidden="1" customHeight="1">
      <c r="A13" s="493"/>
      <c r="B13" s="183"/>
      <c r="C13" s="217" t="s">
        <v>128</v>
      </c>
      <c r="D13" s="217" t="s">
        <v>479</v>
      </c>
      <c r="E13" s="8"/>
      <c r="F13" s="8">
        <v>546</v>
      </c>
      <c r="G13" s="8"/>
      <c r="H13" s="153"/>
      <c r="I13" s="49" t="s">
        <v>480</v>
      </c>
      <c r="K13" s="7" t="s">
        <v>76</v>
      </c>
    </row>
    <row r="14" spans="1:18" ht="20" hidden="1" customHeight="1">
      <c r="A14" s="493"/>
      <c r="B14" s="183"/>
      <c r="C14" s="217" t="s">
        <v>131</v>
      </c>
      <c r="D14" s="217" t="s">
        <v>481</v>
      </c>
      <c r="E14" s="8"/>
      <c r="F14" s="8">
        <v>546</v>
      </c>
      <c r="G14" s="8"/>
      <c r="H14" s="153"/>
      <c r="I14" s="49" t="s">
        <v>482</v>
      </c>
      <c r="K14" s="7" t="s">
        <v>76</v>
      </c>
    </row>
    <row r="15" spans="1:18" ht="20" hidden="1" customHeight="1">
      <c r="A15" s="493"/>
      <c r="B15" s="183"/>
      <c r="C15" s="217" t="s">
        <v>134</v>
      </c>
      <c r="D15" s="217" t="s">
        <v>1032</v>
      </c>
      <c r="E15" s="8"/>
      <c r="F15" s="8">
        <v>546</v>
      </c>
      <c r="G15" s="8"/>
      <c r="H15" s="153"/>
      <c r="I15" s="49" t="s">
        <v>484</v>
      </c>
      <c r="K15" s="7" t="s">
        <v>76</v>
      </c>
    </row>
    <row r="16" spans="1:18" ht="20" hidden="1" customHeight="1">
      <c r="A16" s="493"/>
      <c r="B16" s="183"/>
      <c r="C16" s="7" t="s">
        <v>121</v>
      </c>
      <c r="D16" s="7" t="s">
        <v>1033</v>
      </c>
      <c r="E16" s="8"/>
      <c r="F16" s="8">
        <v>546</v>
      </c>
      <c r="G16" s="8"/>
      <c r="H16" s="153"/>
      <c r="I16" s="49" t="s">
        <v>486</v>
      </c>
      <c r="K16" s="7" t="s">
        <v>76</v>
      </c>
    </row>
    <row r="17" spans="1:11" ht="20" hidden="1" customHeight="1">
      <c r="A17" s="493"/>
      <c r="B17" s="183"/>
      <c r="C17" s="7"/>
      <c r="D17" s="7"/>
      <c r="E17" s="8"/>
      <c r="F17" s="8"/>
      <c r="G17" s="8"/>
      <c r="H17" s="153"/>
      <c r="K17" s="7"/>
    </row>
    <row r="18" spans="1:11" ht="20" hidden="1" customHeight="1">
      <c r="A18" s="493"/>
      <c r="B18" s="183"/>
      <c r="C18" s="7"/>
      <c r="D18" s="7"/>
      <c r="E18" s="8"/>
      <c r="F18" s="8"/>
      <c r="G18" s="8"/>
      <c r="K18" s="7"/>
    </row>
    <row r="19" spans="1:11" ht="20" customHeight="1">
      <c r="A19" s="493" t="s">
        <v>140</v>
      </c>
      <c r="B19" s="7" t="s">
        <v>307</v>
      </c>
      <c r="C19" s="257"/>
      <c r="D19" s="257" t="s">
        <v>142</v>
      </c>
      <c r="E19" s="253" t="e">
        <f>_xlfn.XLOOKUP($B$19,$C$20:$C$25,#REF!,0)</f>
        <v>#REF!</v>
      </c>
      <c r="F19" s="253"/>
      <c r="G19" s="253">
        <f>_xlfn.XLOOKUP($B$19,$C$20:$C$25,F20:F25,0)</f>
        <v>0</v>
      </c>
      <c r="H19" s="255" t="str">
        <f>_xlfn.XLOOKUP($B$19,$C$20:$C$25,I20:I25,"Select One")</f>
        <v xml:space="preserve">Includes a cord grip strain relief and internal terminal block for power connection. Loop powered (14-32vdc - provided by user). </v>
      </c>
      <c r="I19" s="255"/>
      <c r="J19" s="256"/>
      <c r="K19" s="257"/>
    </row>
    <row r="20" spans="1:11" ht="45.75" customHeight="1">
      <c r="A20" s="493"/>
      <c r="B20" s="7"/>
      <c r="C20" s="7" t="s">
        <v>307</v>
      </c>
      <c r="D20" s="9" t="s">
        <v>487</v>
      </c>
      <c r="E20" s="8"/>
      <c r="F20" s="8"/>
      <c r="G20" s="8"/>
      <c r="I20" s="49" t="str">
        <f>IF(B84="S1", "Includes a strain relief and internal terminal block for power connection. Loop powered (14-32vdc - provided by user). ", "Includes a cord grip strain relief and internal terminal block for power connection. Loop powered (14-32vdc - provided by user). ")</f>
        <v xml:space="preserve">Includes a cord grip strain relief and internal terminal block for power connection. Loop powered (14-32vdc - provided by user). </v>
      </c>
      <c r="K20" s="7" t="s">
        <v>76</v>
      </c>
    </row>
    <row r="21" spans="1:11" ht="45.75" hidden="1" customHeight="1">
      <c r="A21" s="493"/>
      <c r="B21" s="7"/>
      <c r="C21" s="7"/>
      <c r="D21" s="9"/>
      <c r="E21" s="8"/>
      <c r="F21" s="8"/>
      <c r="G21" s="8"/>
      <c r="K21" s="7"/>
    </row>
    <row r="22" spans="1:11" ht="45.75" hidden="1" customHeight="1">
      <c r="A22" s="493"/>
      <c r="B22" s="7"/>
      <c r="C22" s="7"/>
      <c r="D22" s="9"/>
      <c r="E22" s="8"/>
      <c r="F22" s="8"/>
      <c r="G22" s="8"/>
      <c r="K22" s="7"/>
    </row>
    <row r="23" spans="1:11" ht="20" hidden="1" customHeight="1">
      <c r="A23" s="493"/>
      <c r="B23" s="7"/>
      <c r="C23" s="7"/>
      <c r="D23" s="7"/>
      <c r="E23" s="8"/>
      <c r="F23" s="8"/>
      <c r="G23" s="8"/>
      <c r="K23" s="7"/>
    </row>
    <row r="24" spans="1:11" ht="20" hidden="1" customHeight="1">
      <c r="A24" s="493"/>
      <c r="B24" s="7"/>
      <c r="C24" s="7"/>
      <c r="D24" s="7"/>
      <c r="E24" s="8"/>
      <c r="F24" s="8"/>
      <c r="G24" s="8"/>
      <c r="K24" s="7"/>
    </row>
    <row r="25" spans="1:11" ht="20" hidden="1" customHeight="1">
      <c r="A25" s="493"/>
      <c r="B25" s="7"/>
      <c r="C25" s="7"/>
      <c r="D25" s="7"/>
      <c r="E25" s="8"/>
      <c r="F25" s="8"/>
      <c r="G25" s="8"/>
      <c r="K25" s="7"/>
    </row>
    <row r="26" spans="1:11" ht="29.25" customHeight="1">
      <c r="A26" s="493" t="s">
        <v>145</v>
      </c>
      <c r="B26" s="7" t="s">
        <v>310</v>
      </c>
      <c r="C26" s="257"/>
      <c r="D26" s="257" t="s">
        <v>146</v>
      </c>
      <c r="E26" s="253" t="e">
        <f>_xlfn.XLOOKUP($B$26,$C$27:$C$34,#REF!,0)</f>
        <v>#REF!</v>
      </c>
      <c r="F26" s="253"/>
      <c r="G26" s="253">
        <f>_xlfn.XLOOKUP($B$26,$C$27:$C$34,F27:F34,0)</f>
        <v>0</v>
      </c>
      <c r="H26" s="255" t="str">
        <f>_xlfn.XLOOKUP($B$26,$C$27:$C$34,I27:I34,"Select One")</f>
        <v xml:space="preserve">Features a standard polycarbonate (NEMA 4 without options) enclosure with sampling and electrical connections mounted on the bottom and sides. </v>
      </c>
      <c r="I26" s="255"/>
      <c r="J26" s="256"/>
      <c r="K26" s="257"/>
    </row>
    <row r="27" spans="1:11" ht="29.25" customHeight="1">
      <c r="A27" s="493"/>
      <c r="B27" s="7"/>
      <c r="C27" s="7" t="s">
        <v>310</v>
      </c>
      <c r="D27" s="9" t="s">
        <v>311</v>
      </c>
      <c r="E27" s="8"/>
      <c r="F27" s="8">
        <f>_xlfn.XLOOKUP($C27,'Configurator Options'!$B$2:$B$15,'Configurator Options'!$E$2:$E$15,0)</f>
        <v>0</v>
      </c>
      <c r="G27" s="8"/>
      <c r="H27" s="153"/>
      <c r="I27" s="49" t="s">
        <v>312</v>
      </c>
      <c r="K27" s="7" t="s">
        <v>76</v>
      </c>
    </row>
    <row r="28" spans="1:11" ht="96" hidden="1" customHeight="1">
      <c r="A28" s="493"/>
      <c r="B28" s="7"/>
      <c r="C28" s="7" t="s">
        <v>313</v>
      </c>
      <c r="D28" s="9" t="s">
        <v>488</v>
      </c>
      <c r="E28" s="8"/>
      <c r="F28" s="8">
        <f>_xlfn.XLOOKUP($C28,'Configurator Options'!$B$2:$B$15,'Configurator Options'!$E$2:$E$15,0)</f>
        <v>2569.64</v>
      </c>
      <c r="G28" s="8"/>
      <c r="H28" s="153"/>
      <c r="I28" s="49" t="s">
        <v>489</v>
      </c>
      <c r="K28" s="7" t="s">
        <v>158</v>
      </c>
    </row>
    <row r="29" spans="1:11" ht="96" hidden="1" customHeight="1">
      <c r="A29" s="493"/>
      <c r="B29" s="7"/>
      <c r="C29" s="7"/>
      <c r="D29" s="9"/>
      <c r="E29" s="8"/>
      <c r="F29" s="8">
        <f>_xlfn.XLOOKUP($C29,'Configurator Options'!$B$2:$B$15,'Configurator Options'!$E$2:$E$15,0)</f>
        <v>0</v>
      </c>
      <c r="G29" s="8"/>
      <c r="H29" s="153"/>
      <c r="K29" s="7"/>
    </row>
    <row r="30" spans="1:11" ht="20" hidden="1" customHeight="1">
      <c r="A30" s="493"/>
      <c r="B30" s="7"/>
      <c r="C30" s="7"/>
      <c r="D30" s="7"/>
      <c r="E30" s="8"/>
      <c r="F30" s="8">
        <f>_xlfn.XLOOKUP($C30,'Configurator Options'!$B$2:$B$15,'Configurator Options'!$E$2:$E$15,0)</f>
        <v>0</v>
      </c>
      <c r="G30" s="8"/>
      <c r="K30" s="7"/>
    </row>
    <row r="31" spans="1:11" ht="20" hidden="1" customHeight="1">
      <c r="A31" s="493"/>
      <c r="B31" s="7"/>
      <c r="C31" s="7"/>
      <c r="D31" s="7"/>
      <c r="E31" s="8"/>
      <c r="F31" s="8">
        <f>_xlfn.XLOOKUP($C31,'Configurator Options'!$B$2:$B$15,'Configurator Options'!$E$2:$E$15,0)</f>
        <v>0</v>
      </c>
      <c r="G31" s="8"/>
      <c r="K31" s="7"/>
    </row>
    <row r="32" spans="1:11" ht="20" hidden="1" customHeight="1">
      <c r="A32" s="493"/>
      <c r="B32" s="7"/>
      <c r="C32" s="7"/>
      <c r="D32" s="7"/>
      <c r="E32" s="8"/>
      <c r="F32" s="8">
        <f>_xlfn.XLOOKUP($C32,'Configurator Options'!$B$2:$B$15,'Configurator Options'!$E$2:$E$15,0)</f>
        <v>0</v>
      </c>
      <c r="G32" s="8"/>
      <c r="K32" s="7"/>
    </row>
    <row r="33" spans="1:11" ht="20" hidden="1" customHeight="1">
      <c r="A33" s="493"/>
      <c r="B33" s="7"/>
      <c r="C33" s="7"/>
      <c r="D33" s="7"/>
      <c r="E33" s="8"/>
      <c r="F33" s="8">
        <f>_xlfn.XLOOKUP($C33,'Configurator Options'!$B$2:$B$15,'Configurator Options'!$E$2:$E$15,0)</f>
        <v>0</v>
      </c>
      <c r="G33" s="8"/>
      <c r="K33" s="7"/>
    </row>
    <row r="34" spans="1:11" ht="20" hidden="1" customHeight="1">
      <c r="A34" s="493"/>
      <c r="B34" s="7"/>
      <c r="C34" s="7"/>
      <c r="D34" s="7"/>
      <c r="E34" s="8"/>
      <c r="F34" s="8">
        <f>_xlfn.XLOOKUP($C34,'Configurator Options'!$B$2:$B$15,'Configurator Options'!$E$2:$E$15,0)</f>
        <v>0</v>
      </c>
      <c r="G34" s="8"/>
      <c r="K34" s="7"/>
    </row>
    <row r="35" spans="1:11" ht="31.5" customHeight="1">
      <c r="A35" s="495" t="s">
        <v>167</v>
      </c>
      <c r="B35" s="7" t="s">
        <v>168</v>
      </c>
      <c r="C35" s="257"/>
      <c r="D35" s="248" t="s">
        <v>167</v>
      </c>
      <c r="E35" s="253" t="e">
        <f>_xlfn.XLOOKUP($B$35,$C$36:$C$41,#REF!,0)</f>
        <v>#REF!</v>
      </c>
      <c r="F35" s="253"/>
      <c r="G35" s="253">
        <f>_xlfn.XLOOKUP($B$35,$C$36:$C$41,F36:F41,0)</f>
        <v>0</v>
      </c>
      <c r="H35" s="255" t="str">
        <f>_xlfn.XLOOKUP($B$35,$C$36:$C$41,I36:I41,"Select One")</f>
        <v>Includes 1/4 inch stainless steel compression gas connection on the inlet</v>
      </c>
      <c r="I35" s="255"/>
      <c r="J35" s="256"/>
      <c r="K35" s="257"/>
    </row>
    <row r="36" spans="1:11" ht="31.5" customHeight="1">
      <c r="A36" s="495"/>
      <c r="B36" s="7"/>
      <c r="C36" s="7" t="s">
        <v>168</v>
      </c>
      <c r="D36" s="9" t="s">
        <v>490</v>
      </c>
      <c r="E36" s="8"/>
      <c r="F36" s="8"/>
      <c r="G36" s="8"/>
      <c r="H36" s="153"/>
      <c r="I36" s="49" t="s">
        <v>170</v>
      </c>
      <c r="K36" s="7" t="s">
        <v>76</v>
      </c>
    </row>
    <row r="37" spans="1:11" ht="31.5" hidden="1" customHeight="1">
      <c r="A37" s="495"/>
      <c r="B37" s="7"/>
      <c r="C37" s="217">
        <v>1</v>
      </c>
      <c r="D37" s="217" t="s">
        <v>335</v>
      </c>
      <c r="E37" s="8"/>
      <c r="F37" s="8"/>
      <c r="G37" s="8"/>
      <c r="H37" s="153"/>
      <c r="I37" s="49" t="s">
        <v>256</v>
      </c>
      <c r="K37" s="7" t="s">
        <v>76</v>
      </c>
    </row>
    <row r="38" spans="1:11" ht="31.5" hidden="1" customHeight="1">
      <c r="A38" s="495"/>
      <c r="B38" s="7"/>
      <c r="C38" s="217">
        <v>2</v>
      </c>
      <c r="D38" s="217" t="s">
        <v>336</v>
      </c>
      <c r="E38" s="8"/>
      <c r="F38" s="8"/>
      <c r="G38" s="8"/>
      <c r="H38" s="153"/>
      <c r="I38" s="49" t="s">
        <v>258</v>
      </c>
      <c r="K38" s="7" t="s">
        <v>76</v>
      </c>
    </row>
    <row r="39" spans="1:11" ht="20" hidden="1" customHeight="1">
      <c r="A39" s="495"/>
      <c r="B39" s="7"/>
      <c r="E39"/>
      <c r="F39"/>
      <c r="G39"/>
      <c r="H39"/>
      <c r="I39"/>
      <c r="J39"/>
    </row>
    <row r="40" spans="1:11" ht="20" hidden="1" customHeight="1">
      <c r="A40" s="495"/>
      <c r="B40" s="7"/>
      <c r="E40"/>
      <c r="F40"/>
      <c r="G40"/>
      <c r="H40"/>
      <c r="I40"/>
      <c r="J40"/>
    </row>
    <row r="41" spans="1:11" ht="20" hidden="1" customHeight="1">
      <c r="A41" s="495"/>
      <c r="B41" s="7"/>
      <c r="C41" s="7"/>
      <c r="D41" s="7"/>
      <c r="E41" s="8"/>
      <c r="F41" s="8"/>
      <c r="G41" s="8"/>
      <c r="K41" s="7"/>
    </row>
    <row r="42" spans="1:11" ht="33.75" customHeight="1">
      <c r="A42" s="493" t="s">
        <v>177</v>
      </c>
      <c r="B42" s="183" t="s">
        <v>141</v>
      </c>
      <c r="C42" s="257"/>
      <c r="D42" s="248" t="s">
        <v>1021</v>
      </c>
      <c r="E42" s="253" t="e">
        <f>_xlfn.XLOOKUP($B$42,$C$43:$C$48,#REF!,0)</f>
        <v>#REF!</v>
      </c>
      <c r="F42" s="253"/>
      <c r="G42" s="253">
        <f>_xlfn.XLOOKUP($B$42,$C$43:$C$48,F43:F48,0)</f>
        <v>0</v>
      </c>
      <c r="H42" s="255" t="str">
        <f>_xlfn.XLOOKUP($B$42,$C$43:$C$48,I43:I48,"Select One")</f>
        <v>Select One</v>
      </c>
      <c r="I42" s="255"/>
      <c r="J42" s="256"/>
      <c r="K42" s="257"/>
    </row>
    <row r="43" spans="1:11" ht="27.75" customHeight="1">
      <c r="A43" s="493"/>
      <c r="B43" s="183"/>
      <c r="C43" s="7" t="s">
        <v>168</v>
      </c>
      <c r="D43" s="7" t="s">
        <v>179</v>
      </c>
      <c r="E43" s="8"/>
      <c r="F43" s="8">
        <f>_xlfn.XLOOKUP($C43,'Configurator Options'!$B$16:$B$25,'Configurator Options'!$E$16:$E$25,0)</f>
        <v>0</v>
      </c>
      <c r="G43" s="8"/>
      <c r="H43" s="153"/>
      <c r="I43" s="108" t="s">
        <v>180</v>
      </c>
      <c r="J43" s="111"/>
      <c r="K43" s="7" t="s">
        <v>76</v>
      </c>
    </row>
    <row r="44" spans="1:11" ht="27.75" customHeight="1">
      <c r="A44" s="493"/>
      <c r="B44" s="183"/>
      <c r="C44" s="7" t="s">
        <v>124</v>
      </c>
      <c r="D44" s="9" t="s">
        <v>181</v>
      </c>
      <c r="E44" s="8"/>
      <c r="F44" s="8">
        <f>_xlfn.XLOOKUP($C44,'Configurator Options'!$B$16:$B$25,'Configurator Options'!$E$16:$E$25,0)</f>
        <v>571.30999999999995</v>
      </c>
      <c r="G44" s="8"/>
      <c r="H44" s="153"/>
      <c r="I44" s="49" t="s">
        <v>182</v>
      </c>
      <c r="K44" s="7" t="s">
        <v>76</v>
      </c>
    </row>
    <row r="45" spans="1:11" ht="27.75" customHeight="1">
      <c r="A45" s="493"/>
      <c r="B45" s="183"/>
      <c r="C45" s="7" t="s">
        <v>134</v>
      </c>
      <c r="D45" s="9" t="s">
        <v>183</v>
      </c>
      <c r="E45" s="8"/>
      <c r="F45" s="8">
        <f>_xlfn.XLOOKUP($C45,'Configurator Options'!$B$16:$B$25,'Configurator Options'!$E$16:$E$25,0)</f>
        <v>495.22</v>
      </c>
      <c r="G45" s="8"/>
      <c r="H45" s="153"/>
      <c r="I45" s="49" t="s">
        <v>184</v>
      </c>
      <c r="K45" s="7" t="s">
        <v>76</v>
      </c>
    </row>
    <row r="46" spans="1:11" ht="27.75" hidden="1" customHeight="1">
      <c r="A46" s="493"/>
      <c r="B46" s="183"/>
      <c r="C46" s="217" t="s">
        <v>131</v>
      </c>
      <c r="D46" s="220" t="s">
        <v>185</v>
      </c>
      <c r="E46" s="8"/>
      <c r="F46" s="8">
        <f>_xlfn.XLOOKUP($C46,'Configurator Options'!$B$16:$B$25,'Configurator Options'!$E$16:$E$25,0)</f>
        <v>950.52</v>
      </c>
      <c r="G46" s="8"/>
      <c r="I46" s="49" t="s">
        <v>186</v>
      </c>
      <c r="J46" s="82" t="str">
        <f>IF($B$42="B",K46,"")</f>
        <v/>
      </c>
      <c r="K46" s="185">
        <v>6</v>
      </c>
    </row>
    <row r="47" spans="1:11" ht="27.75" hidden="1" customHeight="1">
      <c r="A47" s="493"/>
      <c r="B47" s="183"/>
      <c r="E47"/>
      <c r="F47" s="8">
        <f>_xlfn.XLOOKUP($C47,'Configurator Options'!$B$16:$B$25,'Configurator Options'!$E$16:$E$25,0)</f>
        <v>0</v>
      </c>
      <c r="G47"/>
      <c r="H47"/>
      <c r="I47"/>
      <c r="J47"/>
    </row>
    <row r="48" spans="1:11" ht="27.75" hidden="1" customHeight="1">
      <c r="A48" s="493"/>
      <c r="B48" s="183"/>
      <c r="E48"/>
      <c r="F48" s="8">
        <f>_xlfn.XLOOKUP($C48,'Configurator Options'!$B$16:$B$25,'Configurator Options'!$E$16:$E$25,0)</f>
        <v>0</v>
      </c>
      <c r="G48"/>
      <c r="H48"/>
      <c r="I48"/>
      <c r="J48"/>
    </row>
    <row r="49" spans="1:20" ht="34.5" customHeight="1">
      <c r="A49" s="493" t="s">
        <v>1037</v>
      </c>
      <c r="B49" s="183" t="s">
        <v>141</v>
      </c>
      <c r="C49" s="257"/>
      <c r="D49" s="248" t="s">
        <v>1017</v>
      </c>
      <c r="E49" s="253" t="e">
        <f>_xlfn.XLOOKUP($B$49,$C$50:$C$57,#REF!,0)</f>
        <v>#REF!</v>
      </c>
      <c r="F49" s="253"/>
      <c r="G49" s="253">
        <f>_xlfn.XLOOKUP($B$49,$C$50:$C$57,F50:F57,0)</f>
        <v>0</v>
      </c>
      <c r="H49" s="290" t="str">
        <f>_xlfn.XLOOKUP($B$49,$C$50:$C$57,I50:I57,"Select One")</f>
        <v>Select One</v>
      </c>
      <c r="I49" s="255"/>
      <c r="J49" s="256"/>
      <c r="K49" s="257"/>
    </row>
    <row r="50" spans="1:20" ht="29.25" hidden="1" customHeight="1">
      <c r="A50" s="493"/>
      <c r="B50" s="183"/>
      <c r="C50" s="217" t="s">
        <v>168</v>
      </c>
      <c r="D50" s="217" t="s">
        <v>179</v>
      </c>
      <c r="E50" s="8"/>
      <c r="F50" s="8">
        <f>_xlfn.XLOOKUP($C50,'Configurator Options'!$B$26:$B$35,'Configurator Options'!$E$26:$E$35,0)</f>
        <v>0</v>
      </c>
      <c r="G50" s="8"/>
      <c r="H50" s="153"/>
      <c r="I50" s="108" t="s">
        <v>180</v>
      </c>
      <c r="J50" s="111"/>
      <c r="K50" s="7" t="s">
        <v>76</v>
      </c>
    </row>
    <row r="51" spans="1:20" ht="29.25" hidden="1" customHeight="1">
      <c r="A51" s="493"/>
      <c r="B51" s="183"/>
      <c r="C51" s="217" t="s">
        <v>189</v>
      </c>
      <c r="D51" s="220" t="s">
        <v>190</v>
      </c>
      <c r="E51" s="8"/>
      <c r="F51" s="8">
        <f>_xlfn.XLOOKUP($C51,'Configurator Options'!$B$26:$B$35,'Configurator Options'!$E$26:$E$35,0)</f>
        <v>0</v>
      </c>
      <c r="G51" s="8"/>
      <c r="H51" s="153"/>
      <c r="I51" s="49" t="s">
        <v>191</v>
      </c>
      <c r="K51" s="7" t="s">
        <v>76</v>
      </c>
    </row>
    <row r="52" spans="1:20" ht="29.25" hidden="1" customHeight="1">
      <c r="A52" s="493"/>
      <c r="B52" s="183"/>
      <c r="C52" s="217" t="s">
        <v>192</v>
      </c>
      <c r="D52" s="220" t="s">
        <v>193</v>
      </c>
      <c r="E52" s="8"/>
      <c r="F52" s="8">
        <f>_xlfn.XLOOKUP($C52,'Configurator Options'!$B$26:$B$35,'Configurator Options'!$E$26:$E$35,0)</f>
        <v>0</v>
      </c>
      <c r="G52" s="8"/>
      <c r="H52" s="153"/>
      <c r="I52" s="49" t="s">
        <v>194</v>
      </c>
      <c r="K52" s="7" t="s">
        <v>76</v>
      </c>
    </row>
    <row r="53" spans="1:20" ht="29.25" hidden="1" customHeight="1">
      <c r="A53" s="493"/>
      <c r="B53" s="183"/>
      <c r="C53" s="217" t="s">
        <v>124</v>
      </c>
      <c r="D53" s="220" t="s">
        <v>195</v>
      </c>
      <c r="E53" s="8"/>
      <c r="F53" s="8">
        <f>_xlfn.XLOOKUP($C53,'Configurator Options'!$B$26:$B$35,'Configurator Options'!$E$26:$E$35,0)</f>
        <v>0</v>
      </c>
      <c r="G53" s="8"/>
      <c r="H53" s="153"/>
      <c r="I53" s="49" t="s">
        <v>196</v>
      </c>
      <c r="K53" s="7" t="s">
        <v>76</v>
      </c>
    </row>
    <row r="54" spans="1:20" ht="29.25" hidden="1" customHeight="1">
      <c r="A54" s="493"/>
      <c r="B54" s="183"/>
      <c r="C54" s="217" t="s">
        <v>197</v>
      </c>
      <c r="D54" s="217" t="s">
        <v>381</v>
      </c>
      <c r="E54" s="8"/>
      <c r="F54" s="8">
        <f>_xlfn.XLOOKUP($C54,'Configurator Options'!$B$26:$B$35,'Configurator Options'!$E$26:$E$35,0)</f>
        <v>0</v>
      </c>
      <c r="G54" s="8"/>
      <c r="H54" s="153"/>
      <c r="I54" s="49" t="s">
        <v>199</v>
      </c>
      <c r="K54" s="7" t="s">
        <v>76</v>
      </c>
    </row>
    <row r="55" spans="1:20" ht="81" customHeight="1">
      <c r="A55" s="493"/>
      <c r="B55" s="183"/>
      <c r="C55" s="7" t="s">
        <v>993</v>
      </c>
      <c r="D55" s="9" t="s">
        <v>1355</v>
      </c>
      <c r="E55" s="8"/>
      <c r="F55" s="8"/>
      <c r="G55" s="8"/>
      <c r="H55" s="153"/>
      <c r="I55" s="49" t="s">
        <v>1009</v>
      </c>
      <c r="K55" s="7" t="s">
        <v>76</v>
      </c>
    </row>
    <row r="56" spans="1:20" ht="81" hidden="1" customHeight="1">
      <c r="A56" s="493"/>
      <c r="B56" s="183"/>
      <c r="C56" s="217" t="s">
        <v>994</v>
      </c>
      <c r="D56" s="220" t="s">
        <v>1008</v>
      </c>
      <c r="E56" s="8"/>
      <c r="F56" s="8"/>
      <c r="G56" s="8"/>
      <c r="H56" s="153"/>
      <c r="I56" s="49" t="s">
        <v>1035</v>
      </c>
      <c r="K56" s="7" t="s">
        <v>76</v>
      </c>
      <c r="M56" s="349" t="s">
        <v>1094</v>
      </c>
      <c r="N56" s="349"/>
      <c r="O56" s="349"/>
      <c r="P56" s="345"/>
      <c r="Q56" s="345"/>
      <c r="R56" s="345"/>
      <c r="S56" s="502" t="s">
        <v>1098</v>
      </c>
      <c r="T56" s="502"/>
    </row>
    <row r="57" spans="1:20" ht="60" customHeight="1">
      <c r="A57" s="493"/>
      <c r="B57" s="183"/>
      <c r="C57" s="7" t="s">
        <v>996</v>
      </c>
      <c r="D57" s="9" t="s">
        <v>1356</v>
      </c>
      <c r="E57"/>
      <c r="F57" s="8">
        <f>_xlfn.XLOOKUP($C57,'Configurator Options'!$B$26:$B$35,'Configurator Options'!$E$26:$E$35,0)</f>
        <v>0</v>
      </c>
      <c r="G57"/>
      <c r="H57"/>
      <c r="I57" s="49" t="s">
        <v>1034</v>
      </c>
      <c r="J57"/>
      <c r="K57" s="7" t="s">
        <v>76</v>
      </c>
    </row>
    <row r="58" spans="1:20" ht="41.25" hidden="1" customHeight="1">
      <c r="A58" s="493" t="s">
        <v>200</v>
      </c>
      <c r="B58" s="183" t="s">
        <v>168</v>
      </c>
      <c r="C58" s="257"/>
      <c r="D58" s="248" t="s">
        <v>984</v>
      </c>
      <c r="E58" s="253" t="e">
        <f>_xlfn.XLOOKUP($B$58,$C$59:$C$64,#REF!,0)</f>
        <v>#REF!</v>
      </c>
      <c r="F58" s="253"/>
      <c r="G58" s="253" t="str">
        <f>_xlfn.XLOOKUP($B$58,$C$59:$C$64,F59:F64,0)</f>
        <v>$</v>
      </c>
      <c r="H58" s="290" t="str">
        <f>_xlfn.XLOOKUP($B$58,$C$59:$C$64,I59:I64,"Select One")</f>
        <v xml:space="preserve">, 1/4 inch compression fitting on sample outlet. </v>
      </c>
      <c r="I58" s="255"/>
      <c r="J58" s="256"/>
      <c r="K58" s="257"/>
    </row>
    <row r="59" spans="1:20" ht="27.75" hidden="1" customHeight="1">
      <c r="A59" s="493"/>
      <c r="B59" s="183"/>
      <c r="C59" s="7" t="s">
        <v>168</v>
      </c>
      <c r="D59" s="7" t="s">
        <v>179</v>
      </c>
      <c r="E59" s="8"/>
      <c r="F59" s="8" t="str">
        <f>_xlfn.XLOOKUP($C59,'Configurator Options'!$B$38:$B$47,'Configurator Options'!$E$38:$E$47,0)</f>
        <v>$</v>
      </c>
      <c r="G59" s="8"/>
      <c r="H59" s="153"/>
      <c r="I59" s="49" t="s">
        <v>338</v>
      </c>
      <c r="K59" s="7" t="s">
        <v>76</v>
      </c>
    </row>
    <row r="60" spans="1:20" ht="27.75" hidden="1" customHeight="1">
      <c r="A60" s="493"/>
      <c r="B60" s="183"/>
      <c r="C60" s="217" t="s">
        <v>192</v>
      </c>
      <c r="D60" s="220" t="s">
        <v>202</v>
      </c>
      <c r="E60" s="8"/>
      <c r="F60" s="8">
        <f>_xlfn.XLOOKUP($C60,'Configurator Options'!$B$38:$B$47,'Configurator Options'!$E$38:$E$47,0)</f>
        <v>0</v>
      </c>
      <c r="G60" s="8"/>
      <c r="H60" s="153"/>
      <c r="I60" s="49" t="s">
        <v>203</v>
      </c>
      <c r="K60" s="7" t="s">
        <v>76</v>
      </c>
    </row>
    <row r="61" spans="1:20" ht="27.75" hidden="1" customHeight="1">
      <c r="A61" s="493"/>
      <c r="B61" s="183"/>
      <c r="C61" s="217" t="s">
        <v>204</v>
      </c>
      <c r="D61" s="220" t="s">
        <v>205</v>
      </c>
      <c r="E61" s="8"/>
      <c r="F61" s="8">
        <f>_xlfn.XLOOKUP($C61,'Configurator Options'!$B$38:$B$47,'Configurator Options'!$E$38:$E$47,0)</f>
        <v>0</v>
      </c>
      <c r="G61" s="8"/>
      <c r="H61" s="153"/>
      <c r="I61" s="49" t="s">
        <v>206</v>
      </c>
      <c r="K61" s="7" t="s">
        <v>76</v>
      </c>
    </row>
    <row r="62" spans="1:20" ht="27.75" hidden="1" customHeight="1">
      <c r="A62" s="493"/>
      <c r="B62" s="183"/>
      <c r="C62" s="7"/>
      <c r="D62" s="7"/>
      <c r="E62" s="8"/>
      <c r="F62" s="8">
        <f>_xlfn.XLOOKUP($C62,'Configurator Options'!$B$38:$B$47,'Configurator Options'!$E$38:$E$47,0)</f>
        <v>0</v>
      </c>
      <c r="G62" s="8"/>
      <c r="H62" s="153"/>
      <c r="K62" s="7"/>
    </row>
    <row r="63" spans="1:20" ht="27.75" hidden="1" customHeight="1">
      <c r="A63" s="493"/>
      <c r="B63" s="183"/>
      <c r="E63"/>
      <c r="F63" s="8">
        <f>_xlfn.XLOOKUP($C63,'Configurator Options'!$B$38:$B$47,'Configurator Options'!$E$38:$E$47,0)</f>
        <v>0</v>
      </c>
      <c r="G63"/>
      <c r="H63"/>
      <c r="I63"/>
      <c r="J63"/>
    </row>
    <row r="64" spans="1:20" ht="27.75" hidden="1" customHeight="1">
      <c r="A64" s="493"/>
      <c r="B64" s="183"/>
      <c r="E64"/>
      <c r="F64" s="8">
        <f>_xlfn.XLOOKUP($C64,'Configurator Options'!$B$38:$B$47,'Configurator Options'!$E$38:$E$47,0)</f>
        <v>0</v>
      </c>
      <c r="G64"/>
      <c r="H64"/>
      <c r="I64"/>
      <c r="J64"/>
    </row>
    <row r="65" spans="1:15" ht="20" hidden="1" customHeight="1">
      <c r="A65" s="493" t="s">
        <v>207</v>
      </c>
      <c r="B65" s="7" t="s">
        <v>168</v>
      </c>
      <c r="C65" s="42"/>
      <c r="D65" s="42" t="s">
        <v>277</v>
      </c>
      <c r="E65" s="57" t="e">
        <f>_xlfn.XLOOKUP($B$65,$C$66:$C$71,#REF!,0)</f>
        <v>#REF!</v>
      </c>
      <c r="F65" s="57"/>
      <c r="G65" s="57">
        <f>_xlfn.XLOOKUP($B$65,$C$66:$C$71,F66:F71,0)</f>
        <v>0</v>
      </c>
      <c r="H65" s="49" t="str">
        <f>_xlfn.XLOOKUP($B$65,$C$66:$C$71,I66:I71,"Select One")</f>
        <v/>
      </c>
      <c r="K65" s="42"/>
    </row>
    <row r="66" spans="1:15" ht="20" hidden="1" customHeight="1">
      <c r="A66" s="493"/>
      <c r="B66" s="7"/>
      <c r="C66" s="7" t="s">
        <v>168</v>
      </c>
      <c r="D66" s="7" t="s">
        <v>179</v>
      </c>
      <c r="E66" s="8"/>
      <c r="F66" s="8">
        <f>_xlfn.XLOOKUP($C66,'Configurator Options'!$B$48:$B$57,'Configurator Options'!$E$48:$E$57,0)</f>
        <v>0</v>
      </c>
      <c r="G66" s="8"/>
      <c r="I66" s="108" t="s">
        <v>180</v>
      </c>
      <c r="K66" s="7" t="s">
        <v>76</v>
      </c>
    </row>
    <row r="67" spans="1:15" ht="20" hidden="1" customHeight="1">
      <c r="A67" s="493"/>
      <c r="B67" s="7"/>
      <c r="C67" s="7"/>
      <c r="D67" s="7"/>
      <c r="E67" s="8"/>
      <c r="F67" s="8">
        <f>_xlfn.XLOOKUP($C67,'Configurator Options'!$B$48:$B$57,'Configurator Options'!$E$48:$E$57,0)</f>
        <v>0</v>
      </c>
      <c r="G67" s="8"/>
      <c r="K67" s="7"/>
    </row>
    <row r="68" spans="1:15" ht="20" hidden="1" customHeight="1">
      <c r="A68" s="493"/>
      <c r="B68" s="7"/>
      <c r="C68" s="7"/>
      <c r="D68" s="7"/>
      <c r="E68" s="8"/>
      <c r="F68" s="8">
        <f>_xlfn.XLOOKUP($C68,'Configurator Options'!$B$48:$B$57,'Configurator Options'!$E$48:$E$57,0)</f>
        <v>0</v>
      </c>
      <c r="G68" s="8"/>
      <c r="K68" s="7"/>
    </row>
    <row r="69" spans="1:15" ht="20" hidden="1" customHeight="1">
      <c r="A69" s="493"/>
      <c r="B69" s="7"/>
      <c r="C69" s="7"/>
      <c r="D69" s="7"/>
      <c r="E69" s="8"/>
      <c r="F69" s="8">
        <f>_xlfn.XLOOKUP($C69,'Configurator Options'!$B$48:$B$57,'Configurator Options'!$E$48:$E$57,0)</f>
        <v>0</v>
      </c>
      <c r="G69" s="8"/>
      <c r="K69" s="7"/>
    </row>
    <row r="70" spans="1:15" ht="20" hidden="1" customHeight="1">
      <c r="A70" s="493"/>
      <c r="B70" s="7"/>
      <c r="C70" s="7"/>
      <c r="D70" s="7"/>
      <c r="E70" s="8"/>
      <c r="F70" s="8">
        <f>_xlfn.XLOOKUP($C70,'Configurator Options'!$B$48:$B$57,'Configurator Options'!$E$48:$E$57,0)</f>
        <v>0</v>
      </c>
      <c r="G70" s="8"/>
      <c r="K70" s="7"/>
    </row>
    <row r="71" spans="1:15" ht="20" hidden="1" customHeight="1">
      <c r="A71" s="493"/>
      <c r="B71" s="7"/>
      <c r="C71" s="7"/>
      <c r="D71" s="7"/>
      <c r="E71" s="8"/>
      <c r="F71" s="8">
        <f>_xlfn.XLOOKUP($C71,'Configurator Options'!$B$48:$B$57,'Configurator Options'!$E$48:$E$57,0)</f>
        <v>0</v>
      </c>
      <c r="G71" s="8"/>
      <c r="K71" s="7"/>
    </row>
    <row r="72" spans="1:15" ht="27.75" hidden="1" customHeight="1">
      <c r="A72" s="493" t="s">
        <v>212</v>
      </c>
      <c r="B72" s="7" t="s">
        <v>168</v>
      </c>
      <c r="C72" s="42"/>
      <c r="D72" s="42" t="s">
        <v>213</v>
      </c>
      <c r="E72" s="57" t="e">
        <f>_xlfn.XLOOKUP($B$72,$C$73:$C$78,#REF!,0)</f>
        <v>#REF!</v>
      </c>
      <c r="F72" s="57"/>
      <c r="G72" s="57">
        <f>_xlfn.XLOOKUP($B$72,$C$73:$C$78,F73:F78,0)</f>
        <v>0</v>
      </c>
      <c r="H72" s="49" t="str">
        <f>_xlfn.XLOOKUP($B$72,$C$73:$C$78,I73:I78,"Select One")</f>
        <v/>
      </c>
      <c r="K72" s="42"/>
    </row>
    <row r="73" spans="1:15" ht="25.5" hidden="1" customHeight="1">
      <c r="A73" s="493"/>
      <c r="B73" s="7"/>
      <c r="C73" s="7" t="s">
        <v>168</v>
      </c>
      <c r="D73" s="7" t="s">
        <v>179</v>
      </c>
      <c r="E73" s="8"/>
      <c r="F73" s="8">
        <f>_xlfn.XLOOKUP($C73,'Configurator Options'!$B$58:$B$67,'Configurator Options'!$E$58:$E$67,0)</f>
        <v>0</v>
      </c>
      <c r="G73" s="8"/>
      <c r="I73" s="108" t="s">
        <v>180</v>
      </c>
      <c r="K73" s="7" t="s">
        <v>76</v>
      </c>
    </row>
    <row r="74" spans="1:15" ht="25.5" hidden="1" customHeight="1">
      <c r="A74" s="493"/>
      <c r="B74" s="7"/>
      <c r="C74" s="7"/>
      <c r="D74" s="7"/>
      <c r="E74" s="8"/>
      <c r="F74" s="8">
        <f>_xlfn.XLOOKUP($C74,'Configurator Options'!$B$58:$B$67,'Configurator Options'!$E$58:$E$67,0)</f>
        <v>0</v>
      </c>
      <c r="G74" s="8"/>
      <c r="K74" s="7"/>
    </row>
    <row r="75" spans="1:15" ht="25.5" hidden="1" customHeight="1">
      <c r="A75" s="493"/>
      <c r="B75" s="7"/>
      <c r="C75" s="7"/>
      <c r="D75" s="7"/>
      <c r="E75" s="8"/>
      <c r="F75" s="8">
        <f>_xlfn.XLOOKUP($C75,'Configurator Options'!$B$58:$B$67,'Configurator Options'!$E$58:$E$67,0)</f>
        <v>0</v>
      </c>
      <c r="G75" s="8"/>
      <c r="K75" s="7"/>
    </row>
    <row r="76" spans="1:15" ht="20" hidden="1" customHeight="1">
      <c r="A76" s="493"/>
      <c r="B76" s="7"/>
      <c r="C76" s="7"/>
      <c r="D76" s="7"/>
      <c r="E76" s="8"/>
      <c r="F76" s="8">
        <f>_xlfn.XLOOKUP($C76,'Configurator Options'!$B$58:$B$67,'Configurator Options'!$E$58:$E$67,0)</f>
        <v>0</v>
      </c>
      <c r="G76" s="8"/>
      <c r="K76" s="7"/>
    </row>
    <row r="77" spans="1:15" ht="20" hidden="1" customHeight="1">
      <c r="A77" s="493"/>
      <c r="B77" s="7"/>
      <c r="C77" s="7"/>
      <c r="D77" s="7"/>
      <c r="E77" s="8"/>
      <c r="F77" s="8">
        <f>_xlfn.XLOOKUP($C77,'Configurator Options'!$B$58:$B$67,'Configurator Options'!$E$58:$E$67,0)</f>
        <v>0</v>
      </c>
      <c r="G77" s="8"/>
      <c r="K77" s="7"/>
    </row>
    <row r="78" spans="1:15" ht="20" hidden="1" customHeight="1">
      <c r="A78" s="493"/>
      <c r="B78" s="7"/>
      <c r="C78" s="7"/>
      <c r="D78" s="7"/>
      <c r="E78" s="8"/>
      <c r="F78" s="8">
        <f>_xlfn.XLOOKUP($C78,'Configurator Options'!$B$58:$B$67,'Configurator Options'!$E$58:$E$67,0)</f>
        <v>0</v>
      </c>
      <c r="G78" s="8"/>
      <c r="K78" s="7"/>
    </row>
    <row r="79" spans="1:15" ht="33.75" customHeight="1">
      <c r="A79" s="493" t="s">
        <v>214</v>
      </c>
      <c r="B79" s="183" t="s">
        <v>168</v>
      </c>
      <c r="C79" s="257"/>
      <c r="D79" s="257" t="s">
        <v>214</v>
      </c>
      <c r="E79" s="253" t="e">
        <f>_xlfn.XLOOKUP($B$79,$C$80:$C$83,#REF!,0)</f>
        <v>#REF!</v>
      </c>
      <c r="F79" s="253"/>
      <c r="G79" s="253">
        <f>_xlfn.XLOOKUP($B$79,$C$80:$C$83,F80:F83,0)</f>
        <v>0</v>
      </c>
      <c r="H79" s="290" t="str">
        <f>_xlfn.XLOOKUP($B$79,$C$80:$C$83,I80:I83,"Select One")</f>
        <v xml:space="preserve">Equipped with our standard trace electrochemical sensor (CAT-3SEN). </v>
      </c>
      <c r="I79" s="255"/>
      <c r="J79" s="256"/>
      <c r="K79" s="257"/>
    </row>
    <row r="80" spans="1:15" ht="28.5" customHeight="1">
      <c r="A80" s="493"/>
      <c r="B80" s="183"/>
      <c r="C80" s="7" t="s">
        <v>168</v>
      </c>
      <c r="D80" s="7" t="s">
        <v>452</v>
      </c>
      <c r="E80" s="8"/>
      <c r="F80" s="8">
        <f>_xlfn.XLOOKUP($C80,'Configurator Options'!$B$68:$B$72,'Configurator Options'!$E$68:$E$72,0)</f>
        <v>0</v>
      </c>
      <c r="G80" s="8"/>
      <c r="H80" s="153"/>
      <c r="I80" s="49" t="s">
        <v>491</v>
      </c>
      <c r="K80" s="7" t="s">
        <v>76</v>
      </c>
      <c r="M80" s="463" t="s">
        <v>1358</v>
      </c>
      <c r="O80" s="49"/>
    </row>
    <row r="81" spans="1:11" ht="28.5" hidden="1" customHeight="1">
      <c r="A81" s="493"/>
      <c r="B81" s="183"/>
      <c r="C81" s="7" t="s">
        <v>134</v>
      </c>
      <c r="D81" s="9" t="s">
        <v>454</v>
      </c>
      <c r="E81" s="8"/>
      <c r="F81" s="8">
        <f>_xlfn.XLOOKUP($C81,'Configurator Options'!$B$68:$B$72,'Configurator Options'!$E$68:$E$72,0)</f>
        <v>0</v>
      </c>
      <c r="G81" s="8"/>
      <c r="H81" s="153"/>
      <c r="I81" s="49" t="s">
        <v>492</v>
      </c>
      <c r="K81" s="7" t="s">
        <v>76</v>
      </c>
    </row>
    <row r="82" spans="1:11" ht="28.5" hidden="1" customHeight="1">
      <c r="A82" s="493"/>
      <c r="B82" s="183"/>
      <c r="C82" s="7"/>
      <c r="D82" s="7"/>
      <c r="E82" s="8"/>
      <c r="F82" s="8">
        <f>_xlfn.XLOOKUP($C82,'Configurator Options'!$B$68:$B$72,'Configurator Options'!$E$68:$E$72,0)</f>
        <v>0</v>
      </c>
      <c r="G82" s="8"/>
      <c r="H82" s="153"/>
      <c r="K82" s="7"/>
    </row>
    <row r="83" spans="1:11" ht="28.5" hidden="1" customHeight="1">
      <c r="A83" s="493"/>
      <c r="B83" s="183"/>
      <c r="E83"/>
      <c r="F83" s="8">
        <f>_xlfn.XLOOKUP($C83,'Configurator Options'!$B$68:$B$72,'Configurator Options'!$E$68:$E$72,0)</f>
        <v>0</v>
      </c>
      <c r="G83"/>
      <c r="H83"/>
      <c r="I83"/>
      <c r="J83"/>
    </row>
    <row r="84" spans="1:11" ht="34.5" hidden="1" customHeight="1">
      <c r="A84" s="493" t="s">
        <v>217</v>
      </c>
      <c r="B84" s="183" t="s">
        <v>218</v>
      </c>
      <c r="C84" s="257"/>
      <c r="D84" s="257" t="s">
        <v>217</v>
      </c>
      <c r="E84" s="253" t="e">
        <f>_xlfn.XLOOKUP($B$84,$C$85:$C$92,#REF!,0)</f>
        <v>#REF!</v>
      </c>
      <c r="F84" s="253"/>
      <c r="G84" s="253">
        <f>_xlfn.XLOOKUP($B$84,$C$85:$C$92,F85:F92,0)</f>
        <v>0</v>
      </c>
      <c r="H84" s="290" t="str">
        <f>_xlfn.XLOOKUP($B$84,$C$85:$C$92,I85:I92,"Select One")</f>
        <v/>
      </c>
      <c r="I84" s="255"/>
      <c r="J84" s="256"/>
      <c r="K84" s="257"/>
    </row>
    <row r="85" spans="1:11" ht="20" hidden="1" customHeight="1">
      <c r="A85" s="493"/>
      <c r="B85" s="183"/>
      <c r="C85" s="7" t="s">
        <v>218</v>
      </c>
      <c r="D85" s="7" t="s">
        <v>179</v>
      </c>
      <c r="E85" s="8"/>
      <c r="F85" s="8">
        <f>_xlfn.XLOOKUP($C85,'Configurator Options'!$B$73:$B$108,'Configurator Options'!$E$73:$E$108,0)</f>
        <v>0</v>
      </c>
      <c r="G85" s="8"/>
      <c r="H85" s="153"/>
      <c r="I85" s="108" t="s">
        <v>180</v>
      </c>
      <c r="J85" s="111"/>
      <c r="K85" s="7" t="s">
        <v>76</v>
      </c>
    </row>
    <row r="86" spans="1:11" ht="20" hidden="1" customHeight="1">
      <c r="A86" s="493"/>
      <c r="B86" s="183"/>
      <c r="C86" s="217"/>
      <c r="D86" s="217"/>
      <c r="E86" s="8"/>
      <c r="F86" s="8">
        <f>_xlfn.XLOOKUP($C86,'Configurator Options'!$B$73:$B$108,'Configurator Options'!$E$73:$E$108,0)</f>
        <v>0</v>
      </c>
      <c r="G86" s="8"/>
      <c r="H86" s="153"/>
      <c r="I86" s="108"/>
      <c r="J86" s="111"/>
      <c r="K86" s="7"/>
    </row>
    <row r="87" spans="1:11" ht="20" hidden="1" customHeight="1">
      <c r="A87" s="493"/>
      <c r="B87" s="183"/>
      <c r="C87" s="217"/>
      <c r="D87" s="217"/>
      <c r="E87" s="8"/>
      <c r="F87" s="8">
        <f>_xlfn.XLOOKUP($C87,'Configurator Options'!$B$73:$B$108,'Configurator Options'!$E$73:$E$108,0)</f>
        <v>0</v>
      </c>
      <c r="G87" s="8"/>
      <c r="H87" s="153"/>
      <c r="I87" s="108"/>
      <c r="J87" s="111"/>
      <c r="K87" s="7"/>
    </row>
    <row r="88" spans="1:11" ht="20" hidden="1" customHeight="1">
      <c r="A88" s="493"/>
      <c r="B88" s="183"/>
      <c r="C88" s="217" t="s">
        <v>223</v>
      </c>
      <c r="D88" s="217" t="s">
        <v>493</v>
      </c>
      <c r="E88" s="8"/>
      <c r="F88" s="8">
        <f>_xlfn.XLOOKUP($C88,'Configurator Options'!$B$73:$B$108,'Configurator Options'!$E$73:$E$108,0)</f>
        <v>0</v>
      </c>
      <c r="G88" s="8"/>
      <c r="H88" s="153"/>
      <c r="I88" s="49" t="s">
        <v>346</v>
      </c>
      <c r="K88" s="7" t="s">
        <v>76</v>
      </c>
    </row>
    <row r="89" spans="1:11" ht="20" hidden="1" customHeight="1">
      <c r="A89" s="493"/>
      <c r="B89" s="183"/>
      <c r="C89" s="217" t="s">
        <v>494</v>
      </c>
      <c r="D89" s="217" t="s">
        <v>495</v>
      </c>
      <c r="E89" s="8"/>
      <c r="F89" s="8">
        <f>_xlfn.XLOOKUP($C89,'Configurator Options'!$B$73:$B$108,'Configurator Options'!$E$73:$E$108,0)</f>
        <v>0</v>
      </c>
      <c r="G89" s="8"/>
      <c r="H89" s="153"/>
      <c r="I89" s="49" t="s">
        <v>496</v>
      </c>
      <c r="K89" s="7" t="str">
        <f>'2000'!K93</f>
        <v>-</v>
      </c>
    </row>
    <row r="90" spans="1:11" ht="20" hidden="1" customHeight="1">
      <c r="A90" s="493"/>
      <c r="B90" s="183"/>
      <c r="C90" s="217" t="s">
        <v>226</v>
      </c>
      <c r="D90" s="217" t="s">
        <v>497</v>
      </c>
      <c r="E90" s="8"/>
      <c r="F90" s="8">
        <f>_xlfn.XLOOKUP($C90,'Configurator Options'!$B$73:$B$108,'Configurator Options'!$E$73:$E$108,0)</f>
        <v>0</v>
      </c>
      <c r="G90" s="8"/>
      <c r="H90" s="153"/>
      <c r="I90" s="49" t="s">
        <v>498</v>
      </c>
      <c r="K90" s="7" t="s">
        <v>76</v>
      </c>
    </row>
    <row r="91" spans="1:11" ht="35.25" hidden="1" customHeight="1">
      <c r="A91" s="493"/>
      <c r="B91" s="183"/>
      <c r="C91" s="217" t="s">
        <v>221</v>
      </c>
      <c r="D91" s="220" t="s">
        <v>499</v>
      </c>
      <c r="E91" s="8"/>
      <c r="F91" s="8">
        <f>_xlfn.XLOOKUP($C91,'Configurator Options'!$B$73:$B$108,'Configurator Options'!$E$73:$E$108,0)</f>
        <v>0</v>
      </c>
      <c r="G91" s="8"/>
      <c r="H91" s="153"/>
      <c r="I91" s="49" t="s">
        <v>229</v>
      </c>
      <c r="K91" s="7" t="s">
        <v>76</v>
      </c>
    </row>
    <row r="92" spans="1:11" ht="20" hidden="1" customHeight="1">
      <c r="A92" s="493"/>
      <c r="B92" s="183"/>
      <c r="C92" s="7"/>
      <c r="D92" s="7"/>
      <c r="E92" s="8"/>
      <c r="F92" s="8">
        <f>_xlfn.XLOOKUP($C92,'Configurator Options'!$B$73:$B$108,'Configurator Options'!$E$73:$E$108,0)</f>
        <v>0</v>
      </c>
      <c r="G92" s="8"/>
      <c r="K92" s="7"/>
    </row>
    <row r="93" spans="1:11" ht="31.5" customHeight="1">
      <c r="A93" s="493" t="s">
        <v>230</v>
      </c>
      <c r="B93" s="7" t="s">
        <v>168</v>
      </c>
      <c r="C93" s="257"/>
      <c r="D93" s="300" t="s">
        <v>1036</v>
      </c>
      <c r="E93" s="253" t="e">
        <f>_xlfn.XLOOKUP($B$93,$C$94:$C$99,#REF!,0)</f>
        <v>#REF!</v>
      </c>
      <c r="F93" s="253"/>
      <c r="G93" s="253">
        <f>_xlfn.XLOOKUP($B$93,$C$94:$C$99,F94:F99,0)</f>
        <v>0</v>
      </c>
      <c r="H93" s="255" t="str">
        <f>_xlfn.XLOOKUP($B$93,$C$94:$C$99,I94:I99,"Select One")</f>
        <v xml:space="preserve">Comes with a 4-20mADC analog output includes cordgrip strain relief. </v>
      </c>
      <c r="I93" s="255"/>
      <c r="J93" s="256"/>
      <c r="K93" s="257"/>
    </row>
    <row r="94" spans="1:11" ht="20" customHeight="1">
      <c r="A94" s="493"/>
      <c r="B94" s="7"/>
      <c r="C94" s="163" t="s">
        <v>168</v>
      </c>
      <c r="D94" s="7" t="s">
        <v>319</v>
      </c>
      <c r="E94" s="8"/>
      <c r="F94" s="8">
        <f>_xlfn.XLOOKUP($C94,'Configurator Options'!$B$109:$B$118,'Configurator Options'!$E$109:$E$118,0)</f>
        <v>0</v>
      </c>
      <c r="G94" s="8"/>
      <c r="I94" s="49" t="str">
        <f>IF(B84="S1", "Comes with a 4-20mADC analog output. ", "Comes with a 4-20mADC analog output includes cordgrip strain relief. ")</f>
        <v xml:space="preserve">Comes with a 4-20mADC analog output includes cordgrip strain relief. </v>
      </c>
      <c r="K94" s="7" t="s">
        <v>76</v>
      </c>
    </row>
    <row r="95" spans="1:11" ht="20" hidden="1" customHeight="1">
      <c r="A95" s="493"/>
      <c r="B95" s="7"/>
      <c r="C95" s="163"/>
      <c r="D95" s="7"/>
      <c r="E95" s="8"/>
      <c r="F95" s="8">
        <f>_xlfn.XLOOKUP($C95,'Configurator Options'!$B$109:$B$118,'Configurator Options'!$E$109:$E$118,0)</f>
        <v>0</v>
      </c>
      <c r="G95" s="8"/>
      <c r="K95" s="7"/>
    </row>
    <row r="96" spans="1:11" ht="20" hidden="1" customHeight="1">
      <c r="A96" s="493"/>
      <c r="B96" s="7"/>
      <c r="C96" s="163"/>
      <c r="D96" s="7"/>
      <c r="E96" s="8"/>
      <c r="F96" s="8">
        <f>_xlfn.XLOOKUP($C96,'Configurator Options'!$B$109:$B$118,'Configurator Options'!$E$109:$E$118,0)</f>
        <v>0</v>
      </c>
      <c r="G96" s="8"/>
      <c r="K96" s="7"/>
    </row>
    <row r="97" spans="1:14" ht="20" hidden="1" customHeight="1">
      <c r="A97" s="493"/>
      <c r="B97" s="7"/>
      <c r="C97" s="163"/>
      <c r="D97" s="7"/>
      <c r="E97" s="8"/>
      <c r="F97" s="8">
        <f>_xlfn.XLOOKUP($C97,'Configurator Options'!$B$109:$B$118,'Configurator Options'!$E$109:$E$118,0)</f>
        <v>0</v>
      </c>
      <c r="G97" s="8"/>
      <c r="K97" s="7"/>
    </row>
    <row r="98" spans="1:14" ht="20" hidden="1" customHeight="1">
      <c r="A98" s="493"/>
      <c r="B98" s="7"/>
      <c r="C98" s="163"/>
      <c r="D98" s="7"/>
      <c r="E98" s="8"/>
      <c r="F98" s="8">
        <f>_xlfn.XLOOKUP($C98,'Configurator Options'!$B$109:$B$118,'Configurator Options'!$E$109:$E$118,0)</f>
        <v>0</v>
      </c>
      <c r="G98" s="8"/>
      <c r="K98" s="7"/>
    </row>
    <row r="99" spans="1:14" ht="20" hidden="1" customHeight="1">
      <c r="A99" s="493"/>
      <c r="B99" s="7"/>
      <c r="C99" s="163"/>
      <c r="D99" s="7"/>
      <c r="E99" s="8"/>
      <c r="F99" s="8">
        <f>_xlfn.XLOOKUP($C99,'Configurator Options'!$B$109:$B$118,'Configurator Options'!$E$109:$E$118,0)</f>
        <v>0</v>
      </c>
      <c r="G99" s="8"/>
      <c r="K99" s="7"/>
    </row>
    <row r="100" spans="1:14" ht="44.25" hidden="1" customHeight="1">
      <c r="B100" s="112">
        <f>COUNTIF(B2:B99,"Select One")</f>
        <v>3</v>
      </c>
      <c r="C100" s="7"/>
      <c r="D100" s="7" t="str">
        <f>IF(B100&lt;&gt;0, "You still have "&amp;B100&amp;" selections to make to complete the configuration.","Configuration Complete - Press CTRL-ALT-F9 to Update Description")</f>
        <v>You still have 3 selections to make to complete the configuration.</v>
      </c>
      <c r="E100" s="8"/>
      <c r="G100" s="8"/>
      <c r="H100" s="53"/>
      <c r="I100" s="53"/>
      <c r="J100" s="83"/>
    </row>
    <row r="101" spans="1:14" ht="23.25" customHeight="1">
      <c r="A101" s="277"/>
      <c r="B101" s="278" t="s">
        <v>237</v>
      </c>
      <c r="C101" s="279" t="str">
        <f>"CAT-"&amp;""&amp;B2&amp;"-"&amp;B6&amp;""&amp;B19&amp;""&amp;B26&amp;"-"&amp;B35&amp;""&amp;B42&amp;""&amp;B49&amp;""&amp;B72&amp;""&amp;B79&amp;"-"&amp;B84&amp;"-"&amp;B93</f>
        <v>CAT-3500-Select OneLSTD-XSelect OneSelect OneXX-XX-X</v>
      </c>
      <c r="D101" s="279"/>
      <c r="E101" s="280" t="e">
        <f>SUM(E2:E100)</f>
        <v>#REF!</v>
      </c>
      <c r="F101" s="280" t="s">
        <v>238</v>
      </c>
      <c r="G101" s="280">
        <f>SUM(G2:G100)</f>
        <v>2952.6</v>
      </c>
      <c r="H101" s="282"/>
      <c r="I101" s="282"/>
      <c r="J101" s="283">
        <f>MAX(J2:J100)</f>
        <v>4</v>
      </c>
      <c r="K101" s="289" t="str">
        <f>IF(J101=1,"1",IF(J101=2,"2",IF(J101=3,"3",IF(J101=4,"4",IF(J101=5,"5",IF(J101=6,"6",IF(J101=7,"7",IF(J101=8,"8",IF(J101=9,"9",IF(J101=10,"10",IF(J101=11,"11",IF(J101=12,"12",IF(J101="-","-",IF(J101=100,"Call Factory"))))))))))))))</f>
        <v>4</v>
      </c>
      <c r="L101"/>
      <c r="M101"/>
      <c r="N101" s="4"/>
    </row>
    <row r="102" spans="1:14" ht="275" customHeight="1" thickBot="1">
      <c r="B102" s="154" t="s">
        <v>239</v>
      </c>
      <c r="C102" s="411" t="str">
        <f>C101</f>
        <v>CAT-3500-Select OneLSTD-XSelect OneSelect OneXX-XX-X</v>
      </c>
      <c r="D102" s="156" t="str">
        <f>$H$2&amp;""&amp;$H$6&amp;""&amp;$H$19&amp;""&amp;$H$26&amp;""&amp;$H$35&amp;""&amp;$H$42&amp;""&amp;$H$49&amp;""&amp;$H$72&amp;""&amp;$H$79&amp;""&amp;$H$84&amp;""&amp;$H$93&amp;" "&amp;$D$3</f>
        <v>Series 3500 Loop Powered Trace Oxygen Transmitter is equipped with two manual sensor isolation valves and no display. Select OneIncludes a cord grip strain relief and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inletSelect OneSelect OneEquipped with our standard trace electrochemical sensor (CAT-3SEN). Comes with a 4-20mADC analog output includes cordgrip strain relief.  Warranty: 2-year electronics and 1-year sensor – CE Certified</v>
      </c>
      <c r="E102" s="85"/>
      <c r="F102" s="85"/>
      <c r="G102" s="67"/>
      <c r="H102" s="53"/>
      <c r="I102" s="53"/>
      <c r="J102" s="83"/>
    </row>
    <row r="103" spans="1:14" ht="36" customHeight="1" thickBot="1">
      <c r="C103" s="416"/>
      <c r="D103" s="412" t="s">
        <v>1131</v>
      </c>
      <c r="E103" s="67"/>
      <c r="F103" s="67"/>
      <c r="G103" s="67"/>
      <c r="H103" s="53"/>
      <c r="I103" s="53"/>
      <c r="J103" s="83"/>
      <c r="K103" s="226" t="e">
        <f>#REF!*2</f>
        <v>#REF!</v>
      </c>
    </row>
    <row r="104" spans="1:14">
      <c r="D104" s="33" t="str">
        <f>Contents!B1</f>
        <v>Effective Date: 11/07/2025 All Prices and Lead Times Subject to Change Without Notice - Revision 5.4</v>
      </c>
      <c r="H104" s="53"/>
      <c r="I104" s="53"/>
      <c r="J104" s="83"/>
    </row>
    <row r="105" spans="1:14">
      <c r="A105" s="11"/>
      <c r="B105" s="10"/>
      <c r="C105" s="10"/>
      <c r="D105" s="62" t="s">
        <v>409</v>
      </c>
      <c r="E105" s="13"/>
      <c r="F105" s="13"/>
      <c r="G105" s="13"/>
    </row>
    <row r="106" spans="1:14">
      <c r="A106" s="11"/>
      <c r="B106" s="10"/>
      <c r="C106" s="10"/>
      <c r="D106" s="10"/>
      <c r="E106" s="13"/>
      <c r="F106" s="13"/>
      <c r="G106" s="13"/>
    </row>
    <row r="107" spans="1:14" ht="17" thickBot="1">
      <c r="A107" s="11"/>
      <c r="B107" s="10"/>
      <c r="C107" s="248" t="s">
        <v>1120</v>
      </c>
      <c r="D107" s="378" t="s">
        <v>59</v>
      </c>
      <c r="E107" s="13"/>
      <c r="F107" s="13"/>
      <c r="G107" s="13"/>
    </row>
    <row r="108" spans="1:14" ht="15" customHeight="1">
      <c r="A108" s="11"/>
      <c r="B108" s="10"/>
      <c r="C108" s="394"/>
      <c r="D108" s="392" t="str">
        <f>_xlfn.XLOOKUP($C108,Parts!$A$2:$A$301,Parts!$B$2:$B$301,0)</f>
        <v>HS Code: 9027904500</v>
      </c>
      <c r="E108" s="13"/>
      <c r="F108" s="13"/>
      <c r="G108" s="13"/>
    </row>
    <row r="109" spans="1:14" ht="16">
      <c r="A109" s="11"/>
      <c r="B109" s="10"/>
      <c r="C109" s="403"/>
      <c r="D109" s="244" t="s">
        <v>650</v>
      </c>
      <c r="E109" s="13"/>
      <c r="F109" s="13"/>
      <c r="G109" s="13"/>
    </row>
    <row r="110" spans="1:14" ht="50" customHeight="1">
      <c r="A110" s="11"/>
      <c r="B110" s="10"/>
      <c r="C110" s="403" t="s">
        <v>651</v>
      </c>
      <c r="D110" s="400" t="str">
        <f>_xlfn.XLOOKUP($C110,Parts!$A$2:$A$301,Parts!$B$2:$B$301,0)</f>
        <v>Swagelok - High Capacity Sample Filter- 316 stainless steel (SS) body with 316 SS filter element. Recommended when particles are &gt;5 microns. The filter is equipped with 1/4" compression fittings. (Old P/N:295S, 395S)</v>
      </c>
      <c r="E110" s="13"/>
      <c r="F110" s="13"/>
      <c r="G110" s="13"/>
    </row>
    <row r="111" spans="1:14" ht="32">
      <c r="A111" s="11"/>
      <c r="B111" s="10"/>
      <c r="C111" s="403" t="s">
        <v>654</v>
      </c>
      <c r="D111" s="400" t="str">
        <f>_xlfn.XLOOKUP($C111,Parts!$A$2:$A$301,Parts!$B$2:$B$301,0)</f>
        <v>Coalescing Filter-Filter with aluminum housing. Recommended with samples containing a very light mist and particles &gt; 30 microns. (Old P/N: 2CF, 3CF)</v>
      </c>
      <c r="E111" s="13"/>
      <c r="F111" s="13"/>
      <c r="G111" s="13"/>
    </row>
    <row r="112" spans="1:14" ht="32">
      <c r="A112" s="11"/>
      <c r="B112" s="10"/>
      <c r="C112" s="403" t="s">
        <v>657</v>
      </c>
      <c r="D112" s="400" t="str">
        <f>_xlfn.XLOOKUP($C112,Parts!$A$2:$A$301,Parts!$B$2:$B$301,0)</f>
        <v>Hoke - High Capacity Sample Filter - 316 stainless steel (SS) body with 316 SS filter element. Recommended when particles are &gt;5 microns. The filter is equipped with 1/4" compression fittings. (Old P/N:295S, 395S)</v>
      </c>
      <c r="E112" s="13"/>
      <c r="F112" s="13"/>
      <c r="G112" s="13"/>
    </row>
    <row r="113" spans="1:7" ht="16">
      <c r="A113" s="11"/>
      <c r="B113" s="10"/>
      <c r="C113" s="403" t="s">
        <v>659</v>
      </c>
      <c r="D113" s="400" t="str">
        <f>_xlfn.XLOOKUP($C113,Parts!$A$2:$A$301,Parts!$B$2:$B$301,0)</f>
        <v>Swagelok - Spare Filter Elements for CAT-SS-4TF-2 (Old P/N: 2FBX, 3FBX)</v>
      </c>
      <c r="E113" s="13"/>
      <c r="F113" s="13"/>
      <c r="G113" s="13"/>
    </row>
    <row r="114" spans="1:7" ht="16">
      <c r="A114" s="11"/>
      <c r="B114" s="10"/>
      <c r="C114" s="403" t="s">
        <v>662</v>
      </c>
      <c r="D114" s="400" t="str">
        <f>_xlfn.XLOOKUP($C114,Parts!$A$2:$A$301,Parts!$B$2:$B$301,0)</f>
        <v>Spare Filter Elements for the CAT-AFM20 (Old P/N: 2CFE, 3CFE)</v>
      </c>
      <c r="E114" s="13"/>
      <c r="F114" s="13"/>
      <c r="G114" s="13"/>
    </row>
    <row r="115" spans="1:7" ht="16">
      <c r="A115" s="11"/>
      <c r="B115" s="10"/>
      <c r="C115" s="403" t="s">
        <v>664</v>
      </c>
      <c r="D115" s="400" t="str">
        <f>_xlfn.XLOOKUP($C115,Parts!$A$2:$A$301,Parts!$B$2:$B$301,0)</f>
        <v>Hoke - Spare Filter Elements for CAT-SS-4TF-2-H (Old P/N: 2FBX, 3FBX)</v>
      </c>
      <c r="E115" s="13"/>
      <c r="F115" s="13"/>
      <c r="G115" s="13"/>
    </row>
    <row r="116" spans="1:7" ht="32">
      <c r="A116" s="11"/>
      <c r="B116" s="10"/>
      <c r="C116" s="403" t="s">
        <v>666</v>
      </c>
      <c r="D116" s="400" t="str">
        <f>_xlfn.XLOOKUP($C116,Parts!$A$2:$A$301,Parts!$B$2:$B$301,0)</f>
        <v>Replacement filter element for 95A1/4 (Blue) aluminum filter. 300°F (150°C) Max, 'B'=99.99% Gas Filtration at 0.01um, 'Q' Solids and Trace liquids (Low Temp). for use with 95A filter body (Old P/N: 3CF-AL)</v>
      </c>
      <c r="E116" s="13"/>
      <c r="F116" s="13"/>
      <c r="G116" s="13"/>
    </row>
    <row r="117" spans="1:7" ht="16">
      <c r="A117" s="11"/>
      <c r="B117" s="10"/>
      <c r="C117" s="403"/>
      <c r="D117" s="244" t="s">
        <v>668</v>
      </c>
      <c r="E117" s="13"/>
      <c r="F117" s="13"/>
      <c r="G117" s="13"/>
    </row>
    <row r="118" spans="1:7" ht="64">
      <c r="A118" s="11"/>
      <c r="B118" s="10"/>
      <c r="C118" s="403" t="s">
        <v>669</v>
      </c>
      <c r="D118" s="400" t="str">
        <f>_xlfn.XLOOKUP($C118,Parts!$A$2:$A$301,Parts!$B$2:$B$301,0)</f>
        <v>The kit includes a 0.1-1.2 LPM flowmeter with NO control valve, (2) ¼” straight quick connect fittings, (2) ¼” right angle (elbow) quick connect fittings and (2) ¼” Swagelok compatible compression fittings. Assembly is required. (Replaces old pn: 2FLM, 3FLM, 9FLM, FLM, FLM-QC-QC, FLM-PNL-QC-QC, FLM-QC-QCE, FLM-2C-QC, FLM-QC-2C, FLM-2C-2C)</v>
      </c>
      <c r="E118" s="13"/>
      <c r="F118" s="13"/>
      <c r="G118" s="13"/>
    </row>
    <row r="119" spans="1:7" ht="64">
      <c r="A119" s="11"/>
      <c r="B119" s="10"/>
      <c r="C119" s="403" t="s">
        <v>671</v>
      </c>
      <c r="D119" s="400" t="str">
        <f>_xlfn.XLOOKUP($C119,Parts!$A$2:$A$301,Parts!$B$2:$B$301,0)</f>
        <v>The kit includes a 0.1-1.2 LPM flowmeter with control valve, (2) ¼” straight quick connect fittings, (2) ¼” right angle (elbow) quick connect fittings and (2) ¼” Swagelok compatible compression fittings. Assembly is required. (Replaces old pn: 2FLMC, 3FLMC, 9FLMC, FLMC, FLMC-QC-QC, FLMC-PNL-QC-QC, FLMC-QC-QCE, FLMC-2C-QC, FLMC-QC-2C, FLMC-2C-2C)</v>
      </c>
      <c r="E119" s="13"/>
      <c r="F119" s="13"/>
      <c r="G119" s="13"/>
    </row>
    <row r="120" spans="1:7" ht="16">
      <c r="A120" s="11"/>
      <c r="B120" s="10"/>
      <c r="C120" s="403"/>
      <c r="D120" s="244" t="s">
        <v>694</v>
      </c>
      <c r="E120" s="13"/>
      <c r="F120" s="13"/>
      <c r="G120" s="13"/>
    </row>
    <row r="121" spans="1:7" ht="32">
      <c r="A121" s="11"/>
      <c r="B121" s="10"/>
      <c r="C121" s="403" t="s">
        <v>586</v>
      </c>
      <c r="D121" s="400" t="str">
        <f>_xlfn.XLOOKUP($C121,Parts!$A$2:$A$301,Parts!$B$2:$B$301,0)</f>
        <v>Pressure Regulator- Aluminum body with a maximum pressure input of 100 psig (7.03kg/cm2 ), (non-relieving) together with a stainless-steel needle valve. (Old P/N: 2LPRV, 3LPRV, ZR- LPR)</v>
      </c>
      <c r="E121" s="13"/>
      <c r="F121" s="13"/>
      <c r="G121" s="13"/>
    </row>
    <row r="122" spans="1:7" ht="16">
      <c r="A122" s="11"/>
      <c r="B122" s="10"/>
      <c r="C122" s="403"/>
      <c r="D122" s="244" t="s">
        <v>720</v>
      </c>
      <c r="E122" s="13"/>
      <c r="F122" s="13"/>
      <c r="G122" s="13"/>
    </row>
    <row r="123" spans="1:7" ht="32">
      <c r="A123" s="11"/>
      <c r="B123" s="10"/>
      <c r="C123" s="403" t="s">
        <v>728</v>
      </c>
      <c r="D123" s="400" t="str">
        <f>_xlfn.XLOOKUP($C123,Parts!$A$2:$A$301,Parts!$B$2:$B$301,0)</f>
        <v>Replacement Sensor for the Series 3XXX Trace Oxygen Analyzers and Transmitters. Warranty: One year from purchase date.</v>
      </c>
      <c r="E123" s="13"/>
      <c r="F123" s="13"/>
      <c r="G123" s="13"/>
    </row>
    <row r="124" spans="1:7" ht="32">
      <c r="A124" s="11"/>
      <c r="B124" s="10"/>
      <c r="C124" s="403" t="s">
        <v>731</v>
      </c>
      <c r="D124" s="400" t="str">
        <f>_xlfn.XLOOKUP($C124,Parts!$A$2:$A$301,Parts!$B$2:$B$301,0)</f>
        <v>Replacement Sensor for the Series 3XXX Trace Oxygen Analyzers and Transmitters -Carbon Dioxide Resistant. Warranty: One year from purchase date.</v>
      </c>
      <c r="E124" s="13"/>
      <c r="F124" s="13"/>
      <c r="G124" s="13"/>
    </row>
    <row r="125" spans="1:7" ht="16">
      <c r="A125" s="11"/>
      <c r="B125" s="10"/>
      <c r="C125" s="403"/>
      <c r="D125" s="244" t="s">
        <v>736</v>
      </c>
      <c r="E125" s="13"/>
      <c r="F125" s="13"/>
      <c r="G125" s="13"/>
    </row>
    <row r="126" spans="1:7" ht="32">
      <c r="A126" s="11"/>
      <c r="B126" s="10"/>
      <c r="C126" s="403" t="s">
        <v>751</v>
      </c>
      <c r="D126" s="400" t="str">
        <f>_xlfn.XLOOKUP($C126,Parts!$A$2:$A$301,Parts!$B$2:$B$301,0)</f>
        <v>Replacement sensor housing for the Series 3500/3510 Trace Oxygen Analyzer includes valves and fittings, no sensor.</v>
      </c>
      <c r="E126" s="13"/>
      <c r="F126" s="13"/>
      <c r="G126" s="13"/>
    </row>
    <row r="127" spans="1:7" ht="32">
      <c r="A127" s="11"/>
      <c r="B127" s="10"/>
      <c r="C127" s="403" t="s">
        <v>754</v>
      </c>
      <c r="D127" s="400" t="str">
        <f>_xlfn.XLOOKUP($C127,Parts!$A$2:$A$301,Parts!$B$2:$B$301,0)</f>
        <v>Replacement sensor housing for the Series 3500/3510 Trace Oxygen Analyzer includes valves and fittings, with 3SEN sensor.</v>
      </c>
      <c r="E127" s="13"/>
      <c r="F127" s="13"/>
      <c r="G127" s="13"/>
    </row>
    <row r="128" spans="1:7" ht="32">
      <c r="A128" s="11"/>
      <c r="B128" s="10"/>
      <c r="C128" s="403" t="s">
        <v>756</v>
      </c>
      <c r="D128" s="400" t="str">
        <f>_xlfn.XLOOKUP($C128,Parts!$A$2:$A$301,Parts!$B$2:$B$301,0)</f>
        <v>Replacement sensor housing for the Series 3500/3510 Trace Oxygen Analyzer includes valves and fittings, with 3SEN-CO2 resistant sensor.</v>
      </c>
      <c r="E128" s="13"/>
      <c r="F128" s="13"/>
      <c r="G128" s="13"/>
    </row>
    <row r="129" spans="1:7" ht="16">
      <c r="A129" s="11"/>
      <c r="B129" s="10"/>
      <c r="C129" s="403"/>
      <c r="D129" s="244" t="s">
        <v>779</v>
      </c>
      <c r="E129" s="13"/>
      <c r="F129" s="13"/>
      <c r="G129" s="13"/>
    </row>
    <row r="130" spans="1:7" ht="16">
      <c r="A130" s="11"/>
      <c r="B130" s="10"/>
      <c r="C130" s="403" t="s">
        <v>780</v>
      </c>
      <c r="D130" s="400" t="str">
        <f>_xlfn.XLOOKUP($C130,Parts!$A$2:$A$301,Parts!$B$2:$B$301,0)</f>
        <v>Stainless Steel Flow Control Needle (Old P/N: 2FLV, 3FLV, ZR-FLV)</v>
      </c>
      <c r="E130" s="13"/>
      <c r="F130" s="13"/>
      <c r="G130" s="13"/>
    </row>
    <row r="131" spans="1:7" ht="16">
      <c r="A131" s="11"/>
      <c r="B131" s="10"/>
      <c r="C131" s="403"/>
      <c r="D131" s="244" t="s">
        <v>794</v>
      </c>
      <c r="E131" s="13"/>
      <c r="F131" s="13"/>
      <c r="G131" s="13"/>
    </row>
    <row r="132" spans="1:7" ht="16">
      <c r="A132" s="11"/>
      <c r="B132" s="10"/>
      <c r="C132" s="403"/>
      <c r="D132" s="400" t="str">
        <f>_xlfn.XLOOKUP($C132,Parts!$A$2:$A$301,Parts!$B$2:$B$301,0)</f>
        <v>HS Code: 9027904500</v>
      </c>
      <c r="E132" s="13"/>
      <c r="F132" s="13"/>
      <c r="G132" s="13"/>
    </row>
    <row r="133" spans="1:7" ht="16" thickBot="1">
      <c r="A133" s="11"/>
      <c r="B133" s="10"/>
      <c r="C133" s="404"/>
      <c r="D133" s="399" t="str">
        <f>_xlfn.XLOOKUP($C133,Parts!$A$2:$A$301,Parts!$B$2:$B$301,0)</f>
        <v>HS Code: 9027904500</v>
      </c>
      <c r="E133" s="13"/>
      <c r="F133" s="13"/>
      <c r="G133" s="13"/>
    </row>
    <row r="134" spans="1:7">
      <c r="A134" s="11"/>
      <c r="B134" s="10"/>
      <c r="C134" s="147"/>
      <c r="D134" s="147" t="str">
        <f>_xlfn.XLOOKUP($C134,Parts!$A$2:$A$301,Parts!$B$2:$B$301,0)</f>
        <v>HS Code: 9027904500</v>
      </c>
      <c r="E134" s="13"/>
      <c r="F134" s="13"/>
      <c r="G134" s="13"/>
    </row>
    <row r="135" spans="1:7">
      <c r="A135" s="11"/>
      <c r="B135" s="10"/>
      <c r="C135" s="147"/>
      <c r="D135" s="147" t="str">
        <f>_xlfn.XLOOKUP($C135,Parts!$A$2:$A$301,Parts!$B$2:$B$301,0)</f>
        <v>HS Code: 9027904500</v>
      </c>
      <c r="E135" s="13"/>
      <c r="F135" s="13"/>
      <c r="G135" s="13"/>
    </row>
    <row r="136" spans="1:7">
      <c r="A136" s="11"/>
      <c r="B136" s="10"/>
      <c r="C136" s="147"/>
      <c r="D136" s="147" t="str">
        <f>_xlfn.XLOOKUP($C136,Parts!$A$2:$A$301,Parts!$B$2:$B$301,0)</f>
        <v>HS Code: 9027904500</v>
      </c>
      <c r="E136" s="13"/>
      <c r="F136" s="13"/>
      <c r="G136" s="13"/>
    </row>
    <row r="137" spans="1:7">
      <c r="A137" s="11"/>
      <c r="B137" s="10"/>
      <c r="C137" s="147"/>
      <c r="D137" s="147" t="str">
        <f>_xlfn.XLOOKUP($C137,Parts!$A$2:$A$301,Parts!$B$2:$B$301,0)</f>
        <v>HS Code: 9027904500</v>
      </c>
      <c r="E137" s="13"/>
      <c r="F137" s="13"/>
      <c r="G137" s="13"/>
    </row>
    <row r="138" spans="1:7">
      <c r="A138" s="11"/>
      <c r="B138" s="10"/>
      <c r="C138" s="147"/>
      <c r="D138" s="147" t="str">
        <f>_xlfn.XLOOKUP($C138,Parts!$A$2:$A$301,Parts!$B$2:$B$301,0)</f>
        <v>HS Code: 9027904500</v>
      </c>
      <c r="E138" s="13"/>
      <c r="F138" s="13"/>
      <c r="G138" s="13"/>
    </row>
    <row r="139" spans="1:7">
      <c r="A139" s="11"/>
      <c r="B139" s="10"/>
      <c r="C139" s="147"/>
      <c r="D139" s="147" t="str">
        <f>_xlfn.XLOOKUP($C139,Parts!$A$2:$A$301,Parts!$B$2:$B$301,0)</f>
        <v>HS Code: 9027904500</v>
      </c>
      <c r="E139" s="13"/>
      <c r="F139" s="13"/>
      <c r="G139" s="13"/>
    </row>
    <row r="140" spans="1:7">
      <c r="A140" s="11"/>
      <c r="B140" s="10"/>
      <c r="C140" s="147"/>
      <c r="D140" s="147" t="str">
        <f>_xlfn.XLOOKUP($C140,Parts!$A$2:$A$301,Parts!$B$2:$B$301,0)</f>
        <v>HS Code: 9027904500</v>
      </c>
      <c r="E140" s="13"/>
      <c r="F140" s="13"/>
      <c r="G140" s="13"/>
    </row>
    <row r="141" spans="1:7">
      <c r="A141" s="11"/>
      <c r="B141" s="10"/>
      <c r="C141" s="147"/>
      <c r="D141" s="147" t="str">
        <f>_xlfn.XLOOKUP($C141,Parts!$A$2:$A$301,Parts!$B$2:$B$301,0)</f>
        <v>HS Code: 9027904500</v>
      </c>
      <c r="E141" s="13"/>
      <c r="F141" s="13"/>
      <c r="G141" s="13"/>
    </row>
    <row r="142" spans="1:7">
      <c r="A142" s="11"/>
      <c r="B142" s="10"/>
      <c r="C142" s="147"/>
      <c r="D142" s="147" t="str">
        <f>_xlfn.XLOOKUP($C142,Parts!$A$2:$A$301,Parts!$B$2:$B$301,0)</f>
        <v>HS Code: 9027904500</v>
      </c>
      <c r="E142" s="13"/>
      <c r="F142" s="13"/>
      <c r="G142" s="13"/>
    </row>
    <row r="143" spans="1:7">
      <c r="A143" s="11"/>
      <c r="B143" s="10"/>
      <c r="C143" s="147"/>
      <c r="D143" s="147" t="str">
        <f>_xlfn.XLOOKUP($C143,Parts!$A$2:$A$301,Parts!$B$2:$B$301,0)</f>
        <v>HS Code: 9027904500</v>
      </c>
      <c r="E143" s="13"/>
      <c r="F143" s="13"/>
      <c r="G143" s="13"/>
    </row>
    <row r="144" spans="1:7">
      <c r="A144" s="11"/>
      <c r="B144" s="10"/>
      <c r="C144" s="147"/>
      <c r="D144" s="147" t="str">
        <f>_xlfn.XLOOKUP($C144,Parts!$A$2:$A$301,Parts!$B$2:$B$301,0)</f>
        <v>HS Code: 9027904500</v>
      </c>
      <c r="E144" s="13"/>
      <c r="F144" s="13"/>
      <c r="G144" s="13"/>
    </row>
    <row r="145" spans="1:7">
      <c r="A145" s="11"/>
      <c r="B145" s="10"/>
      <c r="C145" s="147"/>
      <c r="D145" s="147" t="str">
        <f>_xlfn.XLOOKUP($C145,Parts!$A$2:$A$301,Parts!$B$2:$B$301,0)</f>
        <v>HS Code: 9027904500</v>
      </c>
      <c r="E145" s="13"/>
      <c r="F145" s="13"/>
      <c r="G145" s="13"/>
    </row>
    <row r="146" spans="1:7">
      <c r="A146" s="11"/>
      <c r="B146" s="10"/>
      <c r="C146" s="10"/>
      <c r="D146" s="10"/>
      <c r="E146" s="13"/>
      <c r="F146" s="13"/>
      <c r="G146" s="13"/>
    </row>
    <row r="147" spans="1:7">
      <c r="A147" s="11"/>
      <c r="B147" s="10"/>
      <c r="C147" s="10"/>
      <c r="D147" s="10"/>
      <c r="E147" s="13"/>
      <c r="F147" s="13"/>
      <c r="G147" s="13"/>
    </row>
    <row r="148" spans="1:7">
      <c r="A148" s="11"/>
      <c r="B148" s="10"/>
      <c r="C148" s="10"/>
      <c r="D148" s="10"/>
      <c r="E148" s="13"/>
      <c r="F148" s="13"/>
      <c r="G148" s="13"/>
    </row>
    <row r="149" spans="1:7">
      <c r="A149" s="11"/>
      <c r="B149" s="10"/>
      <c r="C149" s="10"/>
      <c r="D149" s="10"/>
      <c r="E149" s="13"/>
      <c r="F149" s="13"/>
      <c r="G149" s="13"/>
    </row>
    <row r="150" spans="1:7">
      <c r="A150" s="11"/>
      <c r="B150" s="10"/>
      <c r="C150" s="10"/>
      <c r="D150" s="10"/>
      <c r="E150" s="13"/>
      <c r="F150" s="13"/>
      <c r="G150" s="13"/>
    </row>
    <row r="151" spans="1:7">
      <c r="A151" s="11"/>
      <c r="B151" s="10"/>
      <c r="C151" s="10"/>
      <c r="D151" s="10"/>
      <c r="E151" s="13"/>
      <c r="F151" s="13"/>
      <c r="G151" s="13"/>
    </row>
    <row r="152" spans="1:7">
      <c r="A152" s="11"/>
      <c r="B152" s="10"/>
      <c r="C152" s="10"/>
      <c r="D152" s="10"/>
      <c r="E152" s="13"/>
      <c r="F152" s="13"/>
      <c r="G152" s="13"/>
    </row>
    <row r="153" spans="1:7">
      <c r="A153" s="11"/>
      <c r="B153" s="10"/>
      <c r="C153" s="10"/>
      <c r="D153" s="10"/>
      <c r="E153" s="13"/>
      <c r="F153" s="13"/>
      <c r="G153" s="13"/>
    </row>
    <row r="154" spans="1:7">
      <c r="A154" s="11"/>
      <c r="B154" s="10"/>
      <c r="C154" s="10"/>
      <c r="D154" s="10"/>
      <c r="E154" s="13"/>
      <c r="F154" s="13"/>
      <c r="G154" s="13"/>
    </row>
    <row r="155" spans="1:7">
      <c r="A155" s="11"/>
      <c r="B155" s="10"/>
      <c r="C155" s="10"/>
      <c r="D155" s="10"/>
      <c r="E155" s="13"/>
      <c r="F155" s="13"/>
      <c r="G155" s="13"/>
    </row>
    <row r="156" spans="1:7">
      <c r="A156" s="11"/>
      <c r="B156" s="10"/>
      <c r="C156" s="10"/>
      <c r="D156" s="10"/>
      <c r="E156" s="13"/>
      <c r="F156" s="13"/>
      <c r="G156" s="13"/>
    </row>
    <row r="157" spans="1:7">
      <c r="A157" s="11"/>
      <c r="B157" s="10"/>
      <c r="C157" s="10"/>
      <c r="D157" s="10"/>
      <c r="E157" s="13"/>
      <c r="F157" s="13"/>
      <c r="G157" s="13"/>
    </row>
    <row r="158" spans="1:7">
      <c r="A158" s="11"/>
      <c r="B158" s="10"/>
      <c r="C158" s="10"/>
      <c r="D158" s="10"/>
      <c r="E158" s="13"/>
      <c r="F158" s="13"/>
      <c r="G158" s="13"/>
    </row>
    <row r="159" spans="1:7">
      <c r="A159" s="11"/>
      <c r="B159" s="10"/>
      <c r="C159" s="10"/>
      <c r="D159" s="10"/>
      <c r="E159" s="13"/>
      <c r="F159" s="13"/>
      <c r="G159" s="13"/>
    </row>
    <row r="160" spans="1:7">
      <c r="A160" s="11"/>
      <c r="B160" s="10"/>
      <c r="C160" s="10"/>
      <c r="D160" s="10"/>
      <c r="E160" s="13"/>
      <c r="F160" s="13"/>
      <c r="G160" s="13"/>
    </row>
    <row r="161" spans="1:7">
      <c r="A161" s="11"/>
      <c r="B161" s="10"/>
      <c r="C161" s="10"/>
      <c r="D161" s="10"/>
      <c r="E161" s="13"/>
      <c r="F161" s="13"/>
      <c r="G161" s="13"/>
    </row>
    <row r="162" spans="1:7">
      <c r="A162" s="11"/>
      <c r="B162" s="10"/>
      <c r="C162" s="10"/>
      <c r="D162" s="10"/>
      <c r="E162" s="13"/>
      <c r="F162" s="13"/>
      <c r="G162" s="13"/>
    </row>
    <row r="163" spans="1:7">
      <c r="A163" s="11"/>
      <c r="B163" s="10"/>
      <c r="C163" s="10"/>
      <c r="D163" s="10"/>
      <c r="E163" s="13"/>
      <c r="F163" s="13"/>
      <c r="G163" s="13"/>
    </row>
    <row r="164" spans="1:7">
      <c r="A164" s="11"/>
      <c r="B164" s="10"/>
      <c r="C164" s="10"/>
      <c r="D164" s="10"/>
      <c r="E164" s="13"/>
      <c r="F164" s="13"/>
      <c r="G164" s="13"/>
    </row>
    <row r="165" spans="1:7">
      <c r="A165" s="11"/>
      <c r="B165" s="10"/>
      <c r="C165" s="10"/>
      <c r="D165" s="10"/>
      <c r="E165" s="13"/>
      <c r="F165" s="13"/>
      <c r="G165" s="13"/>
    </row>
    <row r="166" spans="1:7">
      <c r="A166" s="11"/>
      <c r="B166" s="10"/>
      <c r="C166" s="10"/>
      <c r="D166" s="10"/>
      <c r="E166" s="13"/>
      <c r="F166" s="13"/>
      <c r="G166" s="13"/>
    </row>
    <row r="167" spans="1:7">
      <c r="A167" s="11"/>
      <c r="B167" s="10"/>
      <c r="C167" s="10"/>
      <c r="D167" s="10"/>
      <c r="E167" s="13"/>
      <c r="F167" s="13"/>
      <c r="G167" s="13"/>
    </row>
    <row r="168" spans="1:7">
      <c r="A168" s="11"/>
      <c r="B168" s="10"/>
      <c r="C168" s="10"/>
      <c r="D168" s="10"/>
      <c r="E168" s="13"/>
      <c r="F168" s="13"/>
      <c r="G168" s="13"/>
    </row>
    <row r="169" spans="1:7">
      <c r="A169" s="11"/>
      <c r="B169" s="10"/>
      <c r="C169" s="10"/>
      <c r="D169" s="10"/>
      <c r="E169" s="13"/>
      <c r="F169" s="13"/>
      <c r="G169" s="13"/>
    </row>
    <row r="170" spans="1:7">
      <c r="A170" s="11"/>
      <c r="B170" s="10"/>
      <c r="C170" s="10"/>
      <c r="D170" s="10"/>
      <c r="E170" s="13"/>
      <c r="F170" s="13"/>
      <c r="G170" s="13"/>
    </row>
    <row r="171" spans="1:7">
      <c r="A171" s="11"/>
      <c r="B171" s="10"/>
      <c r="C171" s="10"/>
      <c r="D171" s="10"/>
      <c r="E171" s="13"/>
      <c r="F171" s="13"/>
      <c r="G171" s="13"/>
    </row>
    <row r="172" spans="1:7">
      <c r="A172" s="11"/>
      <c r="B172" s="10"/>
      <c r="C172" s="10"/>
      <c r="D172" s="10"/>
      <c r="E172" s="13"/>
      <c r="F172" s="13"/>
      <c r="G172" s="13"/>
    </row>
    <row r="173" spans="1:7">
      <c r="A173" s="11"/>
      <c r="B173" s="10"/>
      <c r="C173" s="10"/>
      <c r="D173" s="10"/>
      <c r="E173" s="13"/>
      <c r="F173" s="13"/>
      <c r="G173" s="13"/>
    </row>
    <row r="174" spans="1:7">
      <c r="A174" s="11"/>
      <c r="B174" s="10"/>
      <c r="C174" s="10"/>
      <c r="D174" s="10"/>
      <c r="E174" s="13"/>
      <c r="F174" s="13"/>
      <c r="G174" s="13"/>
    </row>
    <row r="175" spans="1:7">
      <c r="A175" s="11"/>
      <c r="B175" s="10"/>
      <c r="C175" s="10"/>
      <c r="D175" s="10"/>
      <c r="E175" s="13"/>
      <c r="F175" s="13"/>
      <c r="G175" s="13"/>
    </row>
    <row r="176" spans="1:7">
      <c r="A176" s="11"/>
      <c r="B176" s="10"/>
      <c r="C176" s="10"/>
      <c r="D176" s="10"/>
      <c r="E176" s="13"/>
      <c r="F176" s="13"/>
      <c r="G176" s="13"/>
    </row>
    <row r="177" spans="1:7">
      <c r="A177" s="11"/>
      <c r="B177" s="10"/>
      <c r="C177" s="10"/>
      <c r="D177" s="10"/>
      <c r="E177" s="13"/>
      <c r="F177" s="13"/>
      <c r="G177" s="13"/>
    </row>
    <row r="178" spans="1:7">
      <c r="A178" s="11"/>
      <c r="B178" s="10"/>
      <c r="C178" s="10"/>
      <c r="D178" s="10"/>
      <c r="E178" s="13"/>
      <c r="F178" s="13"/>
      <c r="G178" s="13"/>
    </row>
    <row r="179" spans="1:7">
      <c r="A179" s="11"/>
      <c r="B179" s="10"/>
      <c r="C179" s="10"/>
      <c r="D179" s="10"/>
      <c r="E179" s="13"/>
      <c r="F179" s="13"/>
      <c r="G179" s="13"/>
    </row>
    <row r="180" spans="1:7">
      <c r="A180" s="11"/>
      <c r="B180" s="10"/>
      <c r="C180" s="10"/>
      <c r="D180" s="10"/>
      <c r="E180" s="13"/>
      <c r="F180" s="13"/>
      <c r="G180" s="13"/>
    </row>
    <row r="181" spans="1:7">
      <c r="A181" s="11"/>
      <c r="B181" s="10"/>
      <c r="C181" s="10"/>
      <c r="D181" s="10"/>
      <c r="E181" s="13"/>
      <c r="F181" s="13"/>
      <c r="G181" s="13"/>
    </row>
    <row r="182" spans="1:7">
      <c r="A182" s="11"/>
      <c r="B182" s="10"/>
      <c r="C182" s="10"/>
      <c r="D182" s="10"/>
      <c r="E182" s="13"/>
      <c r="F182" s="13"/>
      <c r="G182" s="13"/>
    </row>
    <row r="183" spans="1:7">
      <c r="A183" s="11"/>
      <c r="B183" s="10"/>
      <c r="C183" s="10"/>
      <c r="D183" s="10"/>
      <c r="E183" s="13"/>
      <c r="F183" s="13"/>
      <c r="G183" s="13"/>
    </row>
    <row r="184" spans="1:7">
      <c r="A184" s="11"/>
      <c r="B184" s="10"/>
      <c r="C184" s="10"/>
      <c r="D184" s="10"/>
      <c r="E184" s="13"/>
      <c r="F184" s="13"/>
      <c r="G184" s="13"/>
    </row>
    <row r="185" spans="1:7">
      <c r="A185" s="11"/>
      <c r="B185" s="10"/>
      <c r="C185" s="10"/>
      <c r="D185" s="10"/>
      <c r="E185" s="13"/>
      <c r="F185" s="13"/>
      <c r="G185" s="13"/>
    </row>
    <row r="186" spans="1:7">
      <c r="A186" s="11"/>
      <c r="B186" s="10"/>
      <c r="C186" s="10"/>
      <c r="D186" s="10"/>
      <c r="E186" s="13"/>
      <c r="F186" s="13"/>
      <c r="G186" s="13"/>
    </row>
    <row r="187" spans="1:7">
      <c r="A187" s="11"/>
      <c r="B187" s="10"/>
      <c r="C187" s="10"/>
      <c r="D187" s="10"/>
      <c r="E187" s="13"/>
      <c r="F187" s="13"/>
      <c r="G187" s="13"/>
    </row>
    <row r="188" spans="1:7">
      <c r="A188" s="11"/>
      <c r="B188" s="10"/>
      <c r="C188" s="10"/>
      <c r="D188" s="10"/>
      <c r="E188" s="13"/>
      <c r="F188" s="13"/>
      <c r="G188" s="13"/>
    </row>
    <row r="189" spans="1:7">
      <c r="A189" s="11"/>
      <c r="B189" s="10"/>
      <c r="C189" s="10"/>
      <c r="D189" s="10"/>
      <c r="E189" s="13"/>
      <c r="F189" s="13"/>
      <c r="G189" s="13"/>
    </row>
    <row r="190" spans="1:7">
      <c r="A190" s="11"/>
      <c r="B190" s="10"/>
      <c r="C190" s="10"/>
      <c r="D190" s="10"/>
      <c r="E190" s="13"/>
      <c r="F190" s="13"/>
      <c r="G190" s="13"/>
    </row>
    <row r="191" spans="1:7">
      <c r="A191" s="11"/>
      <c r="B191" s="10"/>
      <c r="C191" s="10"/>
      <c r="D191" s="10"/>
      <c r="E191" s="13"/>
      <c r="F191" s="13"/>
      <c r="G191" s="13"/>
    </row>
    <row r="192" spans="1:7">
      <c r="A192" s="11"/>
      <c r="B192" s="10"/>
      <c r="C192" s="10"/>
      <c r="D192" s="10"/>
      <c r="E192" s="13"/>
      <c r="F192" s="13"/>
      <c r="G192" s="13"/>
    </row>
    <row r="193" spans="1:7">
      <c r="A193" s="11"/>
      <c r="B193" s="10"/>
      <c r="C193" s="10"/>
      <c r="D193" s="10"/>
      <c r="E193" s="13"/>
      <c r="F193" s="13"/>
      <c r="G193" s="13"/>
    </row>
    <row r="194" spans="1:7">
      <c r="A194" s="11"/>
      <c r="B194" s="10"/>
      <c r="C194" s="10"/>
      <c r="D194" s="10"/>
      <c r="E194" s="13"/>
      <c r="F194" s="13"/>
      <c r="G194" s="13"/>
    </row>
    <row r="195" spans="1:7">
      <c r="A195" s="11"/>
      <c r="B195" s="10"/>
      <c r="C195" s="10"/>
      <c r="D195" s="10"/>
      <c r="E195" s="13"/>
      <c r="F195" s="13"/>
      <c r="G195" s="13"/>
    </row>
    <row r="196" spans="1:7">
      <c r="A196" s="11"/>
      <c r="B196" s="10"/>
      <c r="C196" s="10"/>
      <c r="D196" s="10"/>
      <c r="E196" s="13"/>
      <c r="F196" s="13"/>
      <c r="G196" s="13"/>
    </row>
    <row r="197" spans="1:7">
      <c r="A197" s="11"/>
      <c r="B197" s="10"/>
      <c r="C197" s="10"/>
      <c r="D197" s="10"/>
      <c r="E197" s="13"/>
      <c r="F197" s="13"/>
      <c r="G197" s="13"/>
    </row>
    <row r="198" spans="1:7">
      <c r="A198" s="11"/>
      <c r="B198" s="10"/>
      <c r="C198" s="10"/>
      <c r="D198" s="10"/>
      <c r="E198" s="13"/>
      <c r="F198" s="13"/>
      <c r="G198" s="13"/>
    </row>
    <row r="199" spans="1:7">
      <c r="A199" s="11"/>
      <c r="B199" s="10"/>
      <c r="C199" s="10"/>
      <c r="D199" s="10"/>
      <c r="E199" s="13"/>
      <c r="F199" s="13"/>
      <c r="G199" s="13"/>
    </row>
    <row r="200" spans="1:7">
      <c r="A200" s="11"/>
      <c r="B200" s="10"/>
      <c r="C200" s="10"/>
      <c r="D200" s="10"/>
      <c r="E200" s="13"/>
      <c r="F200" s="13"/>
      <c r="G200" s="13"/>
    </row>
    <row r="201" spans="1:7">
      <c r="A201" s="11"/>
      <c r="B201" s="10"/>
      <c r="C201" s="10"/>
      <c r="D201" s="10"/>
      <c r="E201" s="13"/>
      <c r="F201" s="13"/>
      <c r="G201" s="13"/>
    </row>
    <row r="202" spans="1:7">
      <c r="A202" s="11"/>
      <c r="B202" s="10"/>
      <c r="C202" s="10"/>
      <c r="D202" s="10"/>
      <c r="E202" s="13"/>
      <c r="F202" s="13"/>
      <c r="G202" s="13"/>
    </row>
    <row r="203" spans="1:7">
      <c r="A203" s="11"/>
      <c r="B203" s="10"/>
      <c r="C203" s="10"/>
      <c r="D203" s="10"/>
      <c r="E203" s="13"/>
      <c r="F203" s="13"/>
      <c r="G203" s="13"/>
    </row>
    <row r="204" spans="1:7">
      <c r="A204" s="11"/>
      <c r="B204" s="10"/>
      <c r="C204" s="10"/>
      <c r="D204" s="10"/>
      <c r="E204" s="13"/>
      <c r="F204" s="13"/>
      <c r="G204" s="13"/>
    </row>
    <row r="205" spans="1:7">
      <c r="A205" s="11"/>
      <c r="B205" s="10"/>
      <c r="C205" s="10"/>
      <c r="D205" s="10"/>
      <c r="E205" s="13"/>
      <c r="F205" s="13"/>
      <c r="G205" s="13"/>
    </row>
    <row r="206" spans="1:7">
      <c r="A206" s="11"/>
      <c r="B206" s="10"/>
      <c r="C206" s="10"/>
      <c r="D206" s="10"/>
      <c r="E206" s="13"/>
      <c r="F206" s="13"/>
      <c r="G206" s="13"/>
    </row>
    <row r="207" spans="1:7">
      <c r="A207" s="11"/>
      <c r="B207" s="10"/>
      <c r="C207" s="10"/>
      <c r="D207" s="10"/>
      <c r="E207" s="13"/>
      <c r="F207" s="13"/>
      <c r="G207" s="13"/>
    </row>
    <row r="208" spans="1:7">
      <c r="A208" s="11"/>
      <c r="B208" s="10"/>
      <c r="C208" s="10"/>
      <c r="D208" s="10"/>
      <c r="E208" s="13"/>
      <c r="F208" s="13"/>
      <c r="G208" s="13"/>
    </row>
    <row r="209" spans="1:7">
      <c r="A209" s="11"/>
      <c r="B209" s="10"/>
      <c r="C209" s="10"/>
      <c r="D209" s="10"/>
      <c r="E209" s="13"/>
      <c r="F209" s="13"/>
      <c r="G209" s="13"/>
    </row>
    <row r="210" spans="1:7">
      <c r="A210" s="11"/>
      <c r="B210" s="10"/>
      <c r="C210" s="10"/>
      <c r="D210" s="10"/>
      <c r="E210" s="13"/>
      <c r="F210" s="13"/>
      <c r="G210" s="13"/>
    </row>
    <row r="211" spans="1:7">
      <c r="A211" s="11"/>
      <c r="B211" s="10"/>
      <c r="C211" s="10"/>
      <c r="D211" s="10"/>
      <c r="E211" s="13"/>
      <c r="F211" s="13"/>
      <c r="G211" s="13"/>
    </row>
    <row r="212" spans="1:7">
      <c r="A212" s="11"/>
      <c r="B212" s="10"/>
      <c r="C212" s="10"/>
      <c r="D212" s="10"/>
      <c r="E212" s="13"/>
      <c r="F212" s="13"/>
      <c r="G212" s="13"/>
    </row>
    <row r="213" spans="1:7">
      <c r="A213" s="11"/>
      <c r="B213" s="10"/>
      <c r="C213" s="10"/>
      <c r="D213" s="10"/>
      <c r="E213" s="13"/>
      <c r="F213" s="13"/>
      <c r="G213" s="13"/>
    </row>
    <row r="214" spans="1:7">
      <c r="A214" s="11"/>
      <c r="B214" s="10"/>
      <c r="C214" s="10"/>
      <c r="D214" s="10"/>
      <c r="E214" s="13"/>
      <c r="F214" s="13"/>
      <c r="G214" s="13"/>
    </row>
    <row r="215" spans="1:7">
      <c r="A215" s="11"/>
      <c r="B215" s="10"/>
      <c r="C215" s="10"/>
      <c r="D215" s="10"/>
      <c r="E215" s="13"/>
      <c r="F215" s="13"/>
      <c r="G215" s="13"/>
    </row>
    <row r="216" spans="1:7">
      <c r="A216" s="11"/>
      <c r="B216" s="10"/>
      <c r="C216" s="10"/>
      <c r="D216" s="10"/>
      <c r="E216" s="13"/>
      <c r="F216" s="13"/>
      <c r="G216" s="13"/>
    </row>
    <row r="217" spans="1:7">
      <c r="A217" s="11"/>
      <c r="B217" s="10"/>
      <c r="C217" s="10"/>
      <c r="D217" s="10"/>
      <c r="E217" s="13"/>
      <c r="F217" s="13"/>
      <c r="G217" s="13"/>
    </row>
    <row r="218" spans="1:7">
      <c r="A218" s="11"/>
      <c r="B218" s="10"/>
      <c r="C218" s="10"/>
      <c r="D218" s="10"/>
      <c r="E218" s="13"/>
      <c r="F218" s="13"/>
      <c r="G218" s="13"/>
    </row>
    <row r="219" spans="1:7">
      <c r="A219" s="11"/>
      <c r="B219" s="10"/>
      <c r="C219" s="10"/>
      <c r="D219" s="10"/>
      <c r="E219" s="13"/>
      <c r="F219" s="13"/>
      <c r="G219" s="13"/>
    </row>
    <row r="220" spans="1:7">
      <c r="A220" s="11"/>
      <c r="B220" s="10"/>
      <c r="C220" s="10"/>
      <c r="D220" s="10"/>
      <c r="E220" s="13"/>
      <c r="F220" s="13"/>
      <c r="G220" s="13"/>
    </row>
    <row r="221" spans="1:7">
      <c r="A221" s="11"/>
      <c r="B221" s="10"/>
      <c r="C221" s="10"/>
      <c r="D221" s="10"/>
      <c r="E221" s="13"/>
      <c r="F221" s="13"/>
      <c r="G221" s="13"/>
    </row>
    <row r="222" spans="1:7">
      <c r="A222" s="11"/>
      <c r="B222" s="10"/>
      <c r="C222" s="10"/>
      <c r="D222" s="10"/>
      <c r="E222" s="13"/>
      <c r="F222" s="13"/>
      <c r="G222" s="13"/>
    </row>
    <row r="223" spans="1:7">
      <c r="A223" s="11"/>
      <c r="B223" s="10"/>
      <c r="C223" s="10"/>
      <c r="D223" s="10"/>
      <c r="E223" s="13"/>
      <c r="F223" s="13"/>
      <c r="G223" s="13"/>
    </row>
    <row r="224" spans="1:7">
      <c r="A224" s="11"/>
      <c r="B224" s="10"/>
      <c r="C224" s="10"/>
      <c r="D224" s="10"/>
      <c r="E224" s="13"/>
      <c r="F224" s="13"/>
      <c r="G224" s="13"/>
    </row>
    <row r="225" spans="1:7">
      <c r="A225" s="11"/>
      <c r="B225" s="10"/>
      <c r="C225" s="10"/>
      <c r="D225" s="10"/>
      <c r="E225" s="13"/>
      <c r="F225" s="13"/>
      <c r="G225" s="13"/>
    </row>
    <row r="226" spans="1:7">
      <c r="A226" s="11"/>
      <c r="B226" s="10"/>
      <c r="C226" s="10"/>
      <c r="D226" s="10"/>
      <c r="E226" s="13"/>
      <c r="F226" s="13"/>
      <c r="G226" s="13"/>
    </row>
    <row r="227" spans="1:7">
      <c r="A227" s="11"/>
      <c r="B227" s="10"/>
      <c r="C227" s="10"/>
      <c r="D227" s="10"/>
      <c r="E227" s="13"/>
      <c r="F227" s="13"/>
      <c r="G227" s="13"/>
    </row>
    <row r="228" spans="1:7">
      <c r="A228" s="11"/>
      <c r="B228" s="10"/>
      <c r="C228" s="10"/>
      <c r="D228" s="10"/>
      <c r="E228" s="13"/>
      <c r="F228" s="13"/>
      <c r="G228" s="13"/>
    </row>
    <row r="229" spans="1:7">
      <c r="A229" s="11"/>
      <c r="B229" s="10"/>
      <c r="C229" s="10"/>
      <c r="D229" s="10"/>
      <c r="E229" s="13"/>
      <c r="F229" s="13"/>
      <c r="G229" s="13"/>
    </row>
    <row r="230" spans="1:7">
      <c r="A230" s="11"/>
      <c r="B230" s="10"/>
      <c r="C230" s="10"/>
      <c r="D230" s="10"/>
      <c r="E230" s="13"/>
      <c r="F230" s="13"/>
      <c r="G230" s="13"/>
    </row>
    <row r="231" spans="1:7">
      <c r="A231" s="11"/>
      <c r="B231" s="10"/>
      <c r="C231" s="10"/>
      <c r="D231" s="10"/>
      <c r="E231" s="13"/>
      <c r="F231" s="13"/>
      <c r="G231" s="13"/>
    </row>
    <row r="232" spans="1:7">
      <c r="A232" s="11"/>
      <c r="B232" s="10"/>
      <c r="C232" s="10"/>
      <c r="D232" s="10"/>
      <c r="E232" s="13"/>
      <c r="F232" s="13"/>
      <c r="G232" s="13"/>
    </row>
    <row r="233" spans="1:7">
      <c r="A233" s="11"/>
      <c r="B233" s="10"/>
      <c r="C233" s="10"/>
      <c r="D233" s="10"/>
      <c r="E233" s="13"/>
      <c r="F233" s="13"/>
      <c r="G233" s="13"/>
    </row>
    <row r="234" spans="1:7">
      <c r="A234" s="11"/>
      <c r="B234" s="10"/>
      <c r="C234" s="10"/>
      <c r="D234" s="10"/>
      <c r="E234" s="13"/>
      <c r="F234" s="13"/>
      <c r="G234" s="13"/>
    </row>
    <row r="235" spans="1:7">
      <c r="A235" s="11"/>
      <c r="B235" s="10"/>
      <c r="C235" s="10"/>
      <c r="D235" s="10"/>
      <c r="E235" s="13"/>
      <c r="F235" s="13"/>
      <c r="G235" s="13"/>
    </row>
    <row r="236" spans="1:7">
      <c r="A236" s="11"/>
      <c r="B236" s="10"/>
      <c r="C236" s="10"/>
      <c r="D236" s="10"/>
      <c r="E236" s="13"/>
      <c r="F236" s="13"/>
      <c r="G236" s="13"/>
    </row>
    <row r="237" spans="1:7">
      <c r="A237" s="11"/>
      <c r="B237" s="10"/>
      <c r="C237" s="10"/>
      <c r="D237" s="10"/>
      <c r="E237" s="13"/>
      <c r="F237" s="13"/>
      <c r="G237" s="13"/>
    </row>
    <row r="238" spans="1:7">
      <c r="A238" s="11"/>
      <c r="B238" s="10"/>
      <c r="C238" s="10"/>
      <c r="D238" s="10"/>
      <c r="E238" s="13"/>
      <c r="F238" s="13"/>
      <c r="G238" s="13"/>
    </row>
    <row r="239" spans="1:7">
      <c r="A239" s="11"/>
      <c r="B239" s="10"/>
      <c r="C239" s="10"/>
      <c r="D239" s="10"/>
      <c r="E239" s="13"/>
      <c r="F239" s="13"/>
      <c r="G239" s="13"/>
    </row>
    <row r="240" spans="1:7">
      <c r="A240" s="11"/>
      <c r="B240" s="10"/>
      <c r="C240" s="10"/>
      <c r="D240" s="10"/>
      <c r="E240" s="13"/>
      <c r="F240" s="13"/>
      <c r="G240" s="13"/>
    </row>
    <row r="241" spans="1:7">
      <c r="A241" s="11"/>
      <c r="B241" s="10"/>
      <c r="C241" s="10"/>
      <c r="D241" s="10"/>
      <c r="E241" s="13"/>
      <c r="F241" s="13"/>
      <c r="G241" s="13"/>
    </row>
    <row r="242" spans="1:7">
      <c r="A242" s="11"/>
      <c r="B242" s="10"/>
      <c r="C242" s="10"/>
      <c r="D242" s="10"/>
      <c r="E242" s="13"/>
      <c r="F242" s="13"/>
      <c r="G242" s="13"/>
    </row>
    <row r="243" spans="1:7">
      <c r="A243" s="11"/>
      <c r="B243" s="10"/>
      <c r="C243" s="10"/>
      <c r="D243" s="10"/>
      <c r="E243" s="13"/>
      <c r="F243" s="13"/>
      <c r="G243" s="13"/>
    </row>
    <row r="244" spans="1:7">
      <c r="A244" s="11"/>
      <c r="B244" s="10"/>
      <c r="C244" s="10"/>
      <c r="D244" s="10"/>
      <c r="E244" s="13"/>
      <c r="F244" s="13"/>
      <c r="G244" s="13"/>
    </row>
    <row r="245" spans="1:7">
      <c r="A245" s="11"/>
      <c r="B245" s="10"/>
      <c r="C245" s="10"/>
      <c r="D245" s="10"/>
      <c r="E245" s="13"/>
      <c r="F245" s="13"/>
      <c r="G245" s="13"/>
    </row>
    <row r="246" spans="1:7">
      <c r="A246" s="11"/>
      <c r="B246" s="10"/>
      <c r="C246" s="10"/>
      <c r="D246" s="10"/>
      <c r="E246" s="13"/>
      <c r="F246" s="13"/>
      <c r="G246" s="13"/>
    </row>
    <row r="247" spans="1:7">
      <c r="A247" s="11"/>
      <c r="B247" s="10"/>
      <c r="C247" s="10"/>
      <c r="D247" s="10"/>
      <c r="E247" s="13"/>
      <c r="F247" s="13"/>
      <c r="G247" s="13"/>
    </row>
    <row r="248" spans="1:7">
      <c r="A248" s="11"/>
      <c r="B248" s="10"/>
      <c r="C248" s="10"/>
      <c r="D248" s="10"/>
      <c r="E248" s="13"/>
      <c r="F248" s="13"/>
      <c r="G248" s="13"/>
    </row>
    <row r="249" spans="1:7">
      <c r="A249" s="11"/>
      <c r="B249" s="10"/>
      <c r="C249" s="10"/>
      <c r="D249" s="10"/>
      <c r="E249" s="13"/>
      <c r="F249" s="13"/>
      <c r="G249" s="13"/>
    </row>
    <row r="250" spans="1:7">
      <c r="A250" s="11"/>
      <c r="B250" s="10"/>
      <c r="C250" s="10"/>
      <c r="D250" s="10"/>
      <c r="E250" s="13"/>
      <c r="F250" s="13"/>
      <c r="G250" s="13"/>
    </row>
    <row r="251" spans="1:7">
      <c r="A251" s="11"/>
      <c r="B251" s="10"/>
      <c r="C251" s="10"/>
      <c r="D251" s="10"/>
      <c r="E251" s="13"/>
      <c r="F251" s="13"/>
      <c r="G251" s="13"/>
    </row>
    <row r="252" spans="1:7">
      <c r="A252" s="11"/>
      <c r="B252" s="10"/>
      <c r="C252" s="10"/>
      <c r="D252" s="10"/>
      <c r="E252" s="13"/>
      <c r="F252" s="13"/>
      <c r="G252" s="13"/>
    </row>
    <row r="253" spans="1:7">
      <c r="A253" s="11"/>
      <c r="B253" s="10"/>
      <c r="C253" s="10"/>
      <c r="D253" s="10"/>
      <c r="E253" s="13"/>
      <c r="F253" s="13"/>
      <c r="G253" s="13"/>
    </row>
    <row r="254" spans="1:7">
      <c r="A254" s="11"/>
      <c r="B254" s="10"/>
      <c r="C254" s="10"/>
      <c r="D254" s="10"/>
      <c r="E254" s="13"/>
      <c r="F254" s="13"/>
      <c r="G254" s="13"/>
    </row>
    <row r="255" spans="1:7">
      <c r="A255" s="11"/>
      <c r="B255" s="10"/>
      <c r="C255" s="10"/>
      <c r="D255" s="10"/>
      <c r="E255" s="13"/>
      <c r="F255" s="13"/>
      <c r="G255" s="13"/>
    </row>
    <row r="256" spans="1:7">
      <c r="A256" s="11"/>
      <c r="B256" s="10"/>
      <c r="C256" s="10"/>
      <c r="D256" s="10"/>
      <c r="E256" s="13"/>
      <c r="F256" s="13"/>
      <c r="G256" s="13"/>
    </row>
    <row r="257" spans="1:7">
      <c r="A257" s="11"/>
      <c r="B257" s="10"/>
      <c r="C257" s="10"/>
      <c r="D257" s="10"/>
      <c r="E257" s="13"/>
      <c r="F257" s="13"/>
      <c r="G257" s="13"/>
    </row>
    <row r="258" spans="1:7">
      <c r="A258" s="11"/>
      <c r="B258" s="10"/>
      <c r="C258" s="10"/>
      <c r="D258" s="10"/>
      <c r="E258" s="13"/>
      <c r="F258" s="13"/>
      <c r="G258" s="13"/>
    </row>
    <row r="259" spans="1:7">
      <c r="A259" s="11"/>
      <c r="B259" s="10"/>
      <c r="C259" s="10"/>
      <c r="D259" s="10"/>
      <c r="E259" s="13"/>
      <c r="F259" s="13"/>
      <c r="G259" s="13"/>
    </row>
    <row r="260" spans="1:7">
      <c r="A260" s="11"/>
      <c r="B260" s="10"/>
      <c r="C260" s="10"/>
      <c r="D260" s="10"/>
      <c r="E260" s="13"/>
      <c r="F260" s="13"/>
      <c r="G260" s="13"/>
    </row>
    <row r="261" spans="1:7">
      <c r="A261" s="11"/>
      <c r="B261" s="10"/>
      <c r="C261" s="10"/>
      <c r="D261" s="10"/>
      <c r="E261" s="13"/>
      <c r="F261" s="13"/>
      <c r="G261" s="13"/>
    </row>
    <row r="262" spans="1:7">
      <c r="A262" s="11"/>
      <c r="B262" s="10"/>
      <c r="C262" s="10"/>
      <c r="D262" s="10"/>
      <c r="E262" s="13"/>
      <c r="F262" s="13"/>
      <c r="G262" s="13"/>
    </row>
    <row r="263" spans="1:7">
      <c r="A263" s="11"/>
      <c r="B263" s="10"/>
      <c r="C263" s="10"/>
      <c r="D263" s="10"/>
      <c r="E263" s="13"/>
      <c r="F263" s="13"/>
      <c r="G263" s="13"/>
    </row>
    <row r="264" spans="1:7">
      <c r="A264" s="11"/>
      <c r="B264" s="10"/>
      <c r="C264" s="10"/>
      <c r="D264" s="10"/>
      <c r="E264" s="13"/>
      <c r="F264" s="13"/>
      <c r="G264" s="13"/>
    </row>
    <row r="265" spans="1:7">
      <c r="A265" s="11"/>
      <c r="B265" s="10"/>
      <c r="C265" s="10"/>
      <c r="D265" s="10"/>
      <c r="E265" s="13"/>
      <c r="F265" s="13"/>
      <c r="G265" s="13"/>
    </row>
    <row r="266" spans="1:7">
      <c r="A266" s="11"/>
      <c r="B266" s="10"/>
      <c r="C266" s="10"/>
      <c r="D266" s="10"/>
      <c r="E266" s="13"/>
      <c r="F266" s="13"/>
      <c r="G266" s="13"/>
    </row>
    <row r="267" spans="1:7">
      <c r="A267" s="11"/>
      <c r="B267" s="10"/>
      <c r="C267" s="10"/>
      <c r="D267" s="10"/>
      <c r="E267" s="13"/>
      <c r="F267" s="13"/>
      <c r="G267" s="13"/>
    </row>
    <row r="268" spans="1:7">
      <c r="A268" s="11"/>
      <c r="B268" s="10"/>
      <c r="C268" s="10"/>
      <c r="D268" s="10"/>
      <c r="E268" s="13"/>
      <c r="F268" s="13"/>
      <c r="G268" s="13"/>
    </row>
    <row r="269" spans="1:7">
      <c r="A269" s="11"/>
      <c r="B269" s="10"/>
      <c r="C269" s="10"/>
      <c r="D269" s="10"/>
      <c r="E269" s="13"/>
      <c r="F269" s="13"/>
      <c r="G269" s="13"/>
    </row>
    <row r="270" spans="1:7">
      <c r="A270" s="11"/>
      <c r="B270" s="10"/>
      <c r="C270" s="10"/>
      <c r="D270" s="10"/>
      <c r="E270" s="13"/>
      <c r="F270" s="13"/>
      <c r="G270" s="13"/>
    </row>
    <row r="271" spans="1:7">
      <c r="A271" s="11"/>
      <c r="B271" s="10"/>
      <c r="C271" s="10"/>
      <c r="D271" s="10"/>
      <c r="E271" s="13"/>
      <c r="F271" s="13"/>
      <c r="G271" s="13"/>
    </row>
    <row r="272" spans="1:7">
      <c r="A272" s="11"/>
      <c r="B272" s="10"/>
      <c r="C272" s="10"/>
      <c r="D272" s="10"/>
      <c r="E272" s="13"/>
      <c r="F272" s="13"/>
      <c r="G272" s="13"/>
    </row>
    <row r="273" spans="1:7">
      <c r="A273" s="11"/>
      <c r="B273" s="10"/>
      <c r="C273" s="10"/>
      <c r="D273" s="10"/>
      <c r="E273" s="13"/>
      <c r="F273" s="13"/>
      <c r="G273" s="13"/>
    </row>
    <row r="274" spans="1:7">
      <c r="A274" s="11"/>
      <c r="B274" s="10"/>
      <c r="C274" s="10"/>
      <c r="D274" s="10"/>
      <c r="E274" s="13"/>
      <c r="F274" s="13"/>
      <c r="G274" s="13"/>
    </row>
    <row r="275" spans="1:7">
      <c r="A275" s="11"/>
      <c r="B275" s="10"/>
      <c r="C275" s="10"/>
      <c r="D275" s="10"/>
      <c r="E275" s="13"/>
      <c r="F275" s="13"/>
      <c r="G275" s="13"/>
    </row>
    <row r="276" spans="1:7">
      <c r="A276" s="11"/>
      <c r="B276" s="10"/>
      <c r="C276" s="10"/>
      <c r="D276" s="10"/>
      <c r="E276" s="13"/>
      <c r="F276" s="13"/>
      <c r="G276" s="13"/>
    </row>
    <row r="277" spans="1:7">
      <c r="A277" s="11"/>
      <c r="B277" s="10"/>
      <c r="C277" s="10"/>
      <c r="D277" s="10"/>
      <c r="E277" s="13"/>
      <c r="F277" s="13"/>
      <c r="G277" s="13"/>
    </row>
    <row r="278" spans="1:7">
      <c r="A278" s="11"/>
      <c r="B278" s="10"/>
      <c r="C278" s="10"/>
      <c r="D278" s="10"/>
      <c r="E278" s="13"/>
      <c r="F278" s="13"/>
      <c r="G278" s="13"/>
    </row>
    <row r="279" spans="1:7">
      <c r="A279" s="11"/>
      <c r="B279" s="10"/>
      <c r="C279" s="10"/>
      <c r="D279" s="10"/>
      <c r="E279" s="13"/>
      <c r="F279" s="13"/>
      <c r="G279" s="13"/>
    </row>
    <row r="280" spans="1:7">
      <c r="A280" s="11"/>
      <c r="B280" s="10"/>
      <c r="C280" s="10"/>
      <c r="D280" s="10"/>
      <c r="E280" s="13"/>
      <c r="F280" s="13"/>
      <c r="G280" s="13"/>
    </row>
    <row r="281" spans="1:7">
      <c r="A281" s="11"/>
      <c r="B281" s="10"/>
      <c r="C281" s="10"/>
      <c r="D281" s="10"/>
      <c r="E281" s="13"/>
      <c r="F281" s="13"/>
      <c r="G281" s="13"/>
    </row>
    <row r="282" spans="1:7">
      <c r="A282" s="11"/>
      <c r="B282" s="10"/>
      <c r="C282" s="10"/>
      <c r="D282" s="10"/>
      <c r="E282" s="13"/>
      <c r="F282" s="13"/>
      <c r="G282" s="13"/>
    </row>
    <row r="283" spans="1:7">
      <c r="A283" s="11"/>
      <c r="B283" s="10"/>
      <c r="C283" s="10"/>
      <c r="D283" s="10"/>
      <c r="E283" s="13"/>
      <c r="F283" s="13"/>
      <c r="G283" s="13"/>
    </row>
    <row r="284" spans="1:7">
      <c r="A284" s="11"/>
      <c r="B284" s="10"/>
      <c r="C284" s="10"/>
      <c r="D284" s="10"/>
      <c r="E284" s="13"/>
      <c r="F284" s="13"/>
      <c r="G284" s="13"/>
    </row>
    <row r="285" spans="1:7">
      <c r="A285" s="11"/>
      <c r="B285" s="10"/>
      <c r="C285" s="10"/>
      <c r="D285" s="10"/>
      <c r="E285" s="13"/>
      <c r="F285" s="13"/>
      <c r="G285" s="13"/>
    </row>
    <row r="286" spans="1:7">
      <c r="A286" s="11"/>
      <c r="B286" s="10"/>
      <c r="C286" s="10"/>
      <c r="D286" s="10"/>
      <c r="E286" s="13"/>
      <c r="F286" s="13"/>
      <c r="G286" s="13"/>
    </row>
    <row r="287" spans="1:7">
      <c r="A287" s="11"/>
      <c r="B287" s="10"/>
      <c r="C287" s="10"/>
      <c r="D287" s="10"/>
      <c r="E287" s="13"/>
      <c r="F287" s="13"/>
      <c r="G287" s="13"/>
    </row>
    <row r="288" spans="1:7">
      <c r="A288" s="11"/>
      <c r="B288" s="10"/>
      <c r="C288" s="10"/>
      <c r="D288" s="10"/>
      <c r="E288" s="13"/>
      <c r="F288" s="13"/>
      <c r="G288" s="13"/>
    </row>
    <row r="289" spans="1:7">
      <c r="A289" s="11"/>
      <c r="B289" s="10"/>
      <c r="C289" s="10"/>
      <c r="D289" s="10"/>
      <c r="E289" s="13"/>
      <c r="F289" s="13"/>
      <c r="G289" s="13"/>
    </row>
    <row r="290" spans="1:7">
      <c r="A290" s="11"/>
      <c r="B290" s="10"/>
      <c r="C290" s="10"/>
      <c r="D290" s="10"/>
      <c r="E290" s="13"/>
      <c r="F290" s="13"/>
      <c r="G290" s="13"/>
    </row>
    <row r="291" spans="1:7">
      <c r="A291" s="11"/>
      <c r="B291" s="10"/>
      <c r="C291" s="10"/>
      <c r="D291" s="10"/>
      <c r="E291" s="13"/>
      <c r="F291" s="13"/>
      <c r="G291" s="13"/>
    </row>
    <row r="292" spans="1:7">
      <c r="A292" s="11"/>
      <c r="B292" s="10"/>
      <c r="C292" s="10"/>
      <c r="D292" s="10"/>
      <c r="E292" s="13"/>
      <c r="F292" s="13"/>
      <c r="G292" s="13"/>
    </row>
    <row r="293" spans="1:7">
      <c r="A293" s="11"/>
      <c r="B293" s="10"/>
      <c r="C293" s="10"/>
      <c r="D293" s="10"/>
      <c r="E293" s="13"/>
      <c r="F293" s="13"/>
      <c r="G293" s="13"/>
    </row>
    <row r="294" spans="1:7">
      <c r="A294" s="11"/>
      <c r="B294" s="10"/>
      <c r="C294" s="10"/>
      <c r="D294" s="10"/>
      <c r="E294" s="13"/>
      <c r="F294" s="13"/>
      <c r="G294" s="13"/>
    </row>
    <row r="295" spans="1:7">
      <c r="A295" s="11"/>
      <c r="B295" s="10"/>
      <c r="C295" s="10"/>
      <c r="D295" s="10"/>
      <c r="E295" s="13"/>
      <c r="F295" s="13"/>
      <c r="G295" s="13"/>
    </row>
    <row r="296" spans="1:7">
      <c r="A296" s="11"/>
      <c r="B296" s="10"/>
      <c r="C296" s="10"/>
      <c r="D296" s="10"/>
      <c r="E296" s="13"/>
      <c r="F296" s="13"/>
      <c r="G296" s="13"/>
    </row>
    <row r="297" spans="1:7">
      <c r="A297" s="11"/>
      <c r="B297" s="10"/>
      <c r="C297" s="10"/>
      <c r="D297" s="10"/>
      <c r="E297" s="13"/>
      <c r="F297" s="13"/>
      <c r="G297" s="13"/>
    </row>
    <row r="298" spans="1:7">
      <c r="A298" s="11"/>
      <c r="B298" s="10"/>
      <c r="C298" s="10"/>
      <c r="D298" s="10"/>
      <c r="E298" s="13"/>
      <c r="F298" s="13"/>
      <c r="G298" s="13"/>
    </row>
    <row r="299" spans="1:7">
      <c r="A299" s="11"/>
      <c r="B299" s="10"/>
      <c r="C299" s="10"/>
      <c r="D299" s="10"/>
      <c r="E299" s="13"/>
      <c r="F299" s="13"/>
      <c r="G299" s="13"/>
    </row>
    <row r="300" spans="1:7">
      <c r="A300" s="11"/>
      <c r="B300" s="10"/>
      <c r="C300" s="10"/>
      <c r="D300" s="10"/>
      <c r="E300" s="13"/>
      <c r="F300" s="13"/>
      <c r="G300" s="13"/>
    </row>
    <row r="301" spans="1:7">
      <c r="A301" s="11"/>
      <c r="B301" s="10"/>
      <c r="C301" s="10"/>
      <c r="D301" s="10"/>
      <c r="E301" s="13"/>
      <c r="F301" s="13"/>
      <c r="G301" s="13"/>
    </row>
    <row r="302" spans="1:7">
      <c r="A302" s="11"/>
      <c r="B302" s="10"/>
      <c r="C302" s="10"/>
      <c r="D302" s="10"/>
      <c r="E302" s="13"/>
      <c r="F302" s="13"/>
      <c r="G302" s="13"/>
    </row>
    <row r="303" spans="1:7">
      <c r="A303" s="11"/>
      <c r="B303" s="10"/>
      <c r="C303" s="10"/>
      <c r="D303" s="10"/>
      <c r="E303" s="13"/>
      <c r="F303" s="13"/>
      <c r="G303" s="13"/>
    </row>
    <row r="304" spans="1:7">
      <c r="A304" s="11"/>
      <c r="B304" s="10"/>
      <c r="C304" s="10"/>
      <c r="D304" s="10"/>
      <c r="E304" s="13"/>
      <c r="F304" s="13"/>
      <c r="G304" s="13"/>
    </row>
    <row r="305" spans="1:7">
      <c r="A305" s="11"/>
      <c r="B305" s="10"/>
      <c r="C305" s="10"/>
      <c r="D305" s="10"/>
      <c r="E305" s="13"/>
      <c r="F305" s="13"/>
      <c r="G305" s="13"/>
    </row>
    <row r="306" spans="1:7">
      <c r="A306" s="11"/>
      <c r="B306" s="10"/>
      <c r="C306" s="10"/>
      <c r="D306" s="10"/>
      <c r="E306" s="13"/>
      <c r="F306" s="13"/>
      <c r="G306" s="13"/>
    </row>
    <row r="307" spans="1:7">
      <c r="A307" s="11"/>
      <c r="B307" s="10"/>
      <c r="C307" s="10"/>
      <c r="D307" s="10"/>
      <c r="E307" s="13"/>
      <c r="F307" s="13"/>
      <c r="G307" s="13"/>
    </row>
    <row r="308" spans="1:7">
      <c r="A308" s="11"/>
      <c r="B308" s="10"/>
      <c r="C308" s="10"/>
      <c r="D308" s="10"/>
      <c r="E308" s="13"/>
      <c r="F308" s="13"/>
      <c r="G308" s="13"/>
    </row>
    <row r="309" spans="1:7">
      <c r="A309" s="11"/>
      <c r="B309" s="10"/>
      <c r="C309" s="10"/>
      <c r="D309" s="10"/>
      <c r="E309" s="13"/>
      <c r="F309" s="13"/>
      <c r="G309" s="13"/>
    </row>
    <row r="310" spans="1:7">
      <c r="A310" s="11"/>
      <c r="B310" s="10"/>
      <c r="C310" s="10"/>
      <c r="D310" s="10"/>
      <c r="E310" s="13"/>
      <c r="F310" s="13"/>
      <c r="G310" s="13"/>
    </row>
    <row r="311" spans="1:7">
      <c r="A311" s="11"/>
      <c r="B311" s="10"/>
      <c r="C311" s="10"/>
      <c r="D311" s="10"/>
      <c r="E311" s="13"/>
      <c r="F311" s="13"/>
      <c r="G311" s="13"/>
    </row>
    <row r="312" spans="1:7">
      <c r="A312" s="11"/>
      <c r="B312" s="10"/>
      <c r="C312" s="10"/>
      <c r="D312" s="10"/>
      <c r="E312" s="13"/>
      <c r="F312" s="13"/>
      <c r="G312" s="13"/>
    </row>
    <row r="313" spans="1:7">
      <c r="A313" s="11"/>
      <c r="B313" s="10"/>
      <c r="C313" s="10"/>
      <c r="D313" s="10"/>
      <c r="E313" s="13"/>
      <c r="F313" s="13"/>
      <c r="G313" s="13"/>
    </row>
    <row r="314" spans="1:7">
      <c r="A314" s="11"/>
      <c r="B314" s="10"/>
      <c r="C314" s="10"/>
      <c r="D314" s="10"/>
      <c r="E314" s="13"/>
      <c r="F314" s="13"/>
      <c r="G314" s="13"/>
    </row>
    <row r="315" spans="1:7">
      <c r="A315" s="11"/>
      <c r="B315" s="10"/>
      <c r="C315" s="10"/>
      <c r="D315" s="10"/>
      <c r="E315" s="13"/>
      <c r="F315" s="13"/>
      <c r="G315" s="13"/>
    </row>
    <row r="316" spans="1:7">
      <c r="A316" s="11"/>
      <c r="B316" s="10"/>
      <c r="C316" s="10"/>
      <c r="D316" s="10"/>
      <c r="E316" s="13"/>
      <c r="F316" s="13"/>
      <c r="G316" s="13"/>
    </row>
    <row r="317" spans="1:7">
      <c r="A317" s="11"/>
      <c r="B317" s="10"/>
      <c r="C317" s="10"/>
      <c r="D317" s="10"/>
      <c r="E317" s="13"/>
      <c r="F317" s="13"/>
      <c r="G317" s="13"/>
    </row>
    <row r="318" spans="1:7">
      <c r="A318" s="11"/>
      <c r="B318" s="10"/>
      <c r="C318" s="10"/>
      <c r="D318" s="10"/>
      <c r="E318" s="13"/>
      <c r="F318" s="13"/>
      <c r="G318" s="13"/>
    </row>
    <row r="319" spans="1:7">
      <c r="A319" s="11"/>
      <c r="B319" s="10"/>
      <c r="C319" s="10"/>
      <c r="D319" s="10"/>
      <c r="E319" s="13"/>
      <c r="F319" s="13"/>
      <c r="G319" s="13"/>
    </row>
    <row r="320" spans="1:7">
      <c r="A320" s="11"/>
      <c r="B320" s="10"/>
      <c r="C320" s="10"/>
      <c r="D320" s="10"/>
      <c r="E320" s="13"/>
      <c r="F320" s="13"/>
      <c r="G320" s="13"/>
    </row>
    <row r="321" spans="1:7">
      <c r="A321" s="11"/>
      <c r="B321" s="10"/>
      <c r="C321" s="10"/>
      <c r="D321" s="10"/>
      <c r="E321" s="13"/>
      <c r="F321" s="13"/>
      <c r="G321" s="13"/>
    </row>
    <row r="322" spans="1:7">
      <c r="A322" s="11"/>
      <c r="B322" s="10"/>
      <c r="C322" s="10"/>
      <c r="D322" s="10"/>
      <c r="E322" s="13"/>
      <c r="F322" s="13"/>
      <c r="G322" s="13"/>
    </row>
    <row r="323" spans="1:7">
      <c r="A323" s="11"/>
      <c r="B323" s="10"/>
      <c r="C323" s="10"/>
      <c r="D323" s="10"/>
      <c r="E323" s="13"/>
      <c r="F323" s="13"/>
      <c r="G323" s="13"/>
    </row>
    <row r="324" spans="1:7">
      <c r="A324" s="11"/>
      <c r="B324" s="10"/>
      <c r="C324" s="10"/>
      <c r="D324" s="10"/>
      <c r="E324" s="13"/>
      <c r="F324" s="13"/>
      <c r="G324" s="13"/>
    </row>
    <row r="325" spans="1:7">
      <c r="A325" s="11"/>
      <c r="B325" s="10"/>
      <c r="C325" s="10"/>
      <c r="D325" s="10"/>
      <c r="E325" s="13"/>
      <c r="F325" s="13"/>
      <c r="G325" s="13"/>
    </row>
    <row r="326" spans="1:7">
      <c r="A326" s="11"/>
      <c r="B326" s="10"/>
      <c r="C326" s="10"/>
      <c r="D326" s="10"/>
      <c r="E326" s="13"/>
      <c r="F326" s="13"/>
      <c r="G326" s="13"/>
    </row>
    <row r="327" spans="1:7">
      <c r="A327" s="11"/>
      <c r="B327" s="10"/>
      <c r="C327" s="10"/>
      <c r="D327" s="10"/>
      <c r="E327" s="13"/>
      <c r="F327" s="13"/>
      <c r="G327" s="13"/>
    </row>
    <row r="328" spans="1:7">
      <c r="A328" s="11"/>
      <c r="B328" s="10"/>
      <c r="C328" s="10"/>
      <c r="D328" s="10"/>
      <c r="E328" s="13"/>
      <c r="F328" s="13"/>
      <c r="G328" s="13"/>
    </row>
    <row r="329" spans="1:7">
      <c r="A329" s="11"/>
      <c r="B329" s="10"/>
      <c r="C329" s="10"/>
      <c r="D329" s="10"/>
      <c r="E329" s="13"/>
      <c r="F329" s="13"/>
      <c r="G329" s="13"/>
    </row>
    <row r="330" spans="1:7">
      <c r="A330" s="11"/>
      <c r="B330" s="10"/>
      <c r="C330" s="10"/>
      <c r="D330" s="10"/>
      <c r="E330" s="13"/>
      <c r="F330" s="13"/>
      <c r="G330" s="13"/>
    </row>
    <row r="331" spans="1:7">
      <c r="A331" s="11"/>
      <c r="B331" s="10"/>
      <c r="C331" s="10"/>
      <c r="D331" s="10"/>
      <c r="E331" s="13"/>
      <c r="F331" s="13"/>
      <c r="G331" s="13"/>
    </row>
    <row r="332" spans="1:7">
      <c r="A332" s="11"/>
      <c r="B332" s="10"/>
      <c r="C332" s="10"/>
      <c r="D332" s="10"/>
      <c r="E332" s="13"/>
      <c r="F332" s="13"/>
      <c r="G332" s="13"/>
    </row>
    <row r="333" spans="1:7">
      <c r="A333" s="11"/>
      <c r="B333" s="10"/>
      <c r="C333" s="10"/>
      <c r="D333" s="10"/>
      <c r="E333" s="13"/>
      <c r="F333" s="13"/>
      <c r="G333" s="13"/>
    </row>
    <row r="334" spans="1:7">
      <c r="A334" s="11"/>
      <c r="B334" s="10"/>
      <c r="C334" s="10"/>
      <c r="D334" s="10"/>
      <c r="E334" s="13"/>
      <c r="F334" s="13"/>
      <c r="G334" s="13"/>
    </row>
    <row r="335" spans="1:7">
      <c r="A335" s="11"/>
      <c r="B335" s="10"/>
      <c r="C335" s="10"/>
      <c r="D335" s="10"/>
      <c r="E335" s="13"/>
      <c r="F335" s="13"/>
      <c r="G335" s="13"/>
    </row>
    <row r="336" spans="1:7">
      <c r="A336" s="11"/>
      <c r="B336" s="10"/>
      <c r="C336" s="10"/>
      <c r="D336" s="10"/>
      <c r="E336" s="13"/>
      <c r="F336" s="13"/>
      <c r="G336" s="13"/>
    </row>
    <row r="337" spans="1:7">
      <c r="A337" s="11"/>
      <c r="B337" s="10"/>
      <c r="C337" s="10"/>
      <c r="D337" s="10"/>
      <c r="E337" s="13"/>
      <c r="F337" s="13"/>
      <c r="G337" s="13"/>
    </row>
    <row r="338" spans="1:7">
      <c r="A338" s="11"/>
      <c r="B338" s="10"/>
      <c r="C338" s="10"/>
      <c r="D338" s="10"/>
      <c r="E338" s="13"/>
      <c r="F338" s="13"/>
      <c r="G338" s="13"/>
    </row>
    <row r="339" spans="1:7">
      <c r="A339" s="11"/>
      <c r="B339" s="10"/>
      <c r="C339" s="10"/>
      <c r="D339" s="10"/>
      <c r="E339" s="13"/>
      <c r="F339" s="13"/>
      <c r="G339" s="13"/>
    </row>
    <row r="340" spans="1:7">
      <c r="A340" s="11"/>
      <c r="B340" s="10"/>
      <c r="C340" s="10"/>
      <c r="D340" s="10"/>
      <c r="E340" s="13"/>
      <c r="F340" s="13"/>
      <c r="G340" s="13"/>
    </row>
    <row r="341" spans="1:7">
      <c r="A341" s="11"/>
      <c r="B341" s="10"/>
      <c r="C341" s="10"/>
      <c r="D341" s="10"/>
      <c r="E341" s="13"/>
      <c r="F341" s="13"/>
      <c r="G341" s="13"/>
    </row>
    <row r="342" spans="1:7">
      <c r="A342" s="11"/>
      <c r="B342" s="10"/>
      <c r="C342" s="10"/>
      <c r="D342" s="10"/>
      <c r="E342" s="13"/>
      <c r="F342" s="13"/>
      <c r="G342" s="13"/>
    </row>
    <row r="343" spans="1:7">
      <c r="A343" s="11"/>
      <c r="B343" s="10"/>
      <c r="C343" s="10"/>
      <c r="D343" s="10"/>
      <c r="E343" s="13"/>
      <c r="F343" s="13"/>
      <c r="G343" s="13"/>
    </row>
    <row r="344" spans="1:7">
      <c r="A344" s="11"/>
      <c r="B344" s="10"/>
      <c r="C344" s="10"/>
      <c r="D344" s="10"/>
      <c r="E344" s="13"/>
      <c r="F344" s="13"/>
      <c r="G344" s="13"/>
    </row>
    <row r="345" spans="1:7">
      <c r="A345" s="11"/>
      <c r="B345" s="10"/>
      <c r="C345" s="10"/>
      <c r="D345" s="10"/>
      <c r="E345" s="13"/>
      <c r="F345" s="13"/>
      <c r="G345" s="13"/>
    </row>
    <row r="346" spans="1:7">
      <c r="A346" s="11"/>
      <c r="B346" s="10"/>
      <c r="C346" s="10"/>
      <c r="D346" s="10"/>
      <c r="E346" s="13"/>
      <c r="F346" s="13"/>
      <c r="G346" s="13"/>
    </row>
    <row r="347" spans="1:7">
      <c r="A347" s="11"/>
      <c r="B347" s="10"/>
      <c r="C347" s="10"/>
      <c r="D347" s="10"/>
      <c r="E347" s="13"/>
      <c r="F347" s="13"/>
      <c r="G347" s="13"/>
    </row>
    <row r="348" spans="1:7">
      <c r="A348" s="11"/>
      <c r="B348" s="10"/>
      <c r="C348" s="10"/>
      <c r="D348" s="10"/>
      <c r="E348" s="13"/>
      <c r="F348" s="13"/>
      <c r="G348" s="13"/>
    </row>
    <row r="349" spans="1:7">
      <c r="A349" s="11"/>
      <c r="B349" s="10"/>
      <c r="C349" s="10"/>
      <c r="D349" s="10"/>
      <c r="E349" s="13"/>
      <c r="F349" s="13"/>
      <c r="G349" s="13"/>
    </row>
    <row r="350" spans="1:7">
      <c r="A350" s="11"/>
      <c r="B350" s="10"/>
      <c r="C350" s="10"/>
      <c r="D350" s="10"/>
      <c r="E350" s="13"/>
      <c r="F350" s="13"/>
      <c r="G350" s="13"/>
    </row>
    <row r="351" spans="1:7">
      <c r="A351" s="11"/>
      <c r="B351" s="10"/>
      <c r="C351" s="10"/>
      <c r="D351" s="10"/>
      <c r="E351" s="13"/>
      <c r="F351" s="13"/>
      <c r="G351" s="13"/>
    </row>
    <row r="352" spans="1:7">
      <c r="A352" s="11"/>
      <c r="B352" s="10"/>
      <c r="C352" s="10"/>
      <c r="D352" s="10"/>
      <c r="E352" s="13"/>
      <c r="F352" s="13"/>
      <c r="G352" s="13"/>
    </row>
    <row r="353" spans="1:7">
      <c r="A353" s="11"/>
      <c r="B353" s="10"/>
      <c r="C353" s="10"/>
      <c r="D353" s="10"/>
      <c r="E353" s="13"/>
      <c r="F353" s="13"/>
      <c r="G353" s="13"/>
    </row>
    <row r="354" spans="1:7">
      <c r="A354" s="11"/>
      <c r="B354" s="10"/>
      <c r="C354" s="10"/>
      <c r="D354" s="10"/>
      <c r="E354" s="13"/>
      <c r="F354" s="13"/>
      <c r="G354" s="13"/>
    </row>
    <row r="355" spans="1:7">
      <c r="A355" s="11"/>
      <c r="B355" s="10"/>
      <c r="C355" s="10"/>
      <c r="D355" s="10"/>
      <c r="E355" s="13"/>
      <c r="F355" s="13"/>
      <c r="G355" s="13"/>
    </row>
    <row r="356" spans="1:7">
      <c r="A356" s="11"/>
      <c r="B356" s="10"/>
      <c r="C356" s="10"/>
      <c r="D356" s="10"/>
      <c r="E356" s="13"/>
      <c r="F356" s="13"/>
      <c r="G356" s="13"/>
    </row>
    <row r="357" spans="1:7">
      <c r="A357" s="11"/>
      <c r="B357" s="10"/>
      <c r="C357" s="10"/>
      <c r="D357" s="10"/>
      <c r="E357" s="13"/>
      <c r="F357" s="13"/>
      <c r="G357" s="13"/>
    </row>
    <row r="358" spans="1:7">
      <c r="A358" s="11"/>
      <c r="B358" s="10"/>
      <c r="C358" s="10"/>
      <c r="D358" s="10"/>
      <c r="E358" s="13"/>
      <c r="F358" s="13"/>
      <c r="G358" s="13"/>
    </row>
    <row r="359" spans="1:7">
      <c r="A359" s="11"/>
      <c r="B359" s="10"/>
      <c r="C359" s="10"/>
      <c r="D359" s="10"/>
      <c r="E359" s="13"/>
      <c r="F359" s="13"/>
      <c r="G359" s="13"/>
    </row>
    <row r="360" spans="1:7">
      <c r="A360" s="11"/>
      <c r="B360" s="10"/>
      <c r="C360" s="10"/>
      <c r="D360" s="10"/>
      <c r="E360" s="13"/>
      <c r="F360" s="13"/>
      <c r="G360" s="13"/>
    </row>
    <row r="361" spans="1:7">
      <c r="A361" s="11"/>
      <c r="B361" s="10"/>
      <c r="C361" s="10"/>
      <c r="D361" s="10"/>
      <c r="E361" s="13"/>
      <c r="F361" s="13"/>
      <c r="G361" s="13"/>
    </row>
    <row r="362" spans="1:7">
      <c r="A362" s="11"/>
      <c r="B362" s="10"/>
      <c r="C362" s="10"/>
      <c r="D362" s="10"/>
      <c r="E362" s="13"/>
      <c r="F362" s="13"/>
      <c r="G362" s="13"/>
    </row>
    <row r="363" spans="1:7">
      <c r="A363" s="11"/>
      <c r="B363" s="10"/>
      <c r="C363" s="10"/>
      <c r="D363" s="10"/>
      <c r="E363" s="13"/>
      <c r="F363" s="13"/>
      <c r="G363" s="13"/>
    </row>
    <row r="364" spans="1:7">
      <c r="A364" s="11"/>
      <c r="B364" s="10"/>
      <c r="C364" s="10"/>
      <c r="D364" s="10"/>
      <c r="E364" s="13"/>
      <c r="F364" s="13"/>
      <c r="G364" s="13"/>
    </row>
    <row r="365" spans="1:7">
      <c r="A365" s="11"/>
      <c r="B365" s="10"/>
      <c r="C365" s="10"/>
      <c r="D365" s="10"/>
      <c r="E365" s="13"/>
      <c r="F365" s="13"/>
      <c r="G365" s="13"/>
    </row>
    <row r="366" spans="1:7">
      <c r="A366" s="11"/>
      <c r="B366" s="10"/>
      <c r="C366" s="10"/>
      <c r="D366" s="10"/>
      <c r="E366" s="13"/>
      <c r="F366" s="13"/>
      <c r="G366" s="13"/>
    </row>
    <row r="367" spans="1:7">
      <c r="A367" s="11"/>
      <c r="B367" s="10"/>
      <c r="C367" s="10"/>
      <c r="D367" s="10"/>
      <c r="E367" s="13"/>
      <c r="F367" s="13"/>
      <c r="G367" s="13"/>
    </row>
    <row r="368" spans="1:7">
      <c r="A368" s="11"/>
      <c r="B368" s="10"/>
      <c r="C368" s="10"/>
      <c r="D368" s="10"/>
      <c r="E368" s="13"/>
      <c r="F368" s="13"/>
      <c r="G368" s="13"/>
    </row>
    <row r="369" spans="1:7">
      <c r="A369" s="11"/>
      <c r="B369" s="10"/>
      <c r="C369" s="10"/>
      <c r="D369" s="10"/>
      <c r="E369" s="13"/>
      <c r="F369" s="13"/>
      <c r="G369" s="13"/>
    </row>
    <row r="370" spans="1:7">
      <c r="A370" s="11"/>
      <c r="B370" s="10"/>
      <c r="C370" s="10"/>
      <c r="D370" s="10"/>
      <c r="E370" s="13"/>
      <c r="F370" s="13"/>
      <c r="G370" s="13"/>
    </row>
    <row r="371" spans="1:7">
      <c r="A371" s="11"/>
      <c r="B371" s="10"/>
      <c r="C371" s="10"/>
      <c r="D371" s="10"/>
      <c r="E371" s="13"/>
      <c r="F371" s="13"/>
      <c r="G371" s="13"/>
    </row>
    <row r="372" spans="1:7">
      <c r="A372" s="11"/>
      <c r="B372" s="10"/>
      <c r="C372" s="10"/>
      <c r="D372" s="10"/>
      <c r="E372" s="13"/>
      <c r="F372" s="13"/>
      <c r="G372" s="13"/>
    </row>
    <row r="373" spans="1:7">
      <c r="A373" s="11"/>
      <c r="B373" s="10"/>
      <c r="C373" s="10"/>
      <c r="D373" s="10"/>
      <c r="E373" s="13"/>
      <c r="F373" s="13"/>
      <c r="G373" s="13"/>
    </row>
    <row r="374" spans="1:7">
      <c r="A374" s="11"/>
      <c r="B374" s="10"/>
      <c r="C374" s="10"/>
      <c r="D374" s="10"/>
      <c r="E374" s="13"/>
      <c r="F374" s="13"/>
      <c r="G374" s="13"/>
    </row>
    <row r="375" spans="1:7">
      <c r="A375" s="11"/>
      <c r="B375" s="10"/>
      <c r="C375" s="10"/>
      <c r="D375" s="10"/>
      <c r="E375" s="13"/>
      <c r="F375" s="13"/>
      <c r="G375" s="13"/>
    </row>
    <row r="376" spans="1:7">
      <c r="A376" s="11"/>
      <c r="B376" s="10"/>
      <c r="C376" s="10"/>
      <c r="D376" s="10"/>
      <c r="E376" s="13"/>
      <c r="F376" s="13"/>
      <c r="G376" s="13"/>
    </row>
    <row r="377" spans="1:7">
      <c r="A377" s="11"/>
      <c r="B377" s="10"/>
      <c r="C377" s="10"/>
      <c r="D377" s="10"/>
      <c r="E377" s="13"/>
      <c r="F377" s="13"/>
      <c r="G377" s="13"/>
    </row>
    <row r="378" spans="1:7">
      <c r="A378" s="11"/>
      <c r="B378" s="10"/>
      <c r="C378" s="10"/>
      <c r="D378" s="10"/>
      <c r="E378" s="13"/>
      <c r="F378" s="13"/>
      <c r="G378" s="13"/>
    </row>
    <row r="379" spans="1:7">
      <c r="A379" s="11"/>
      <c r="B379" s="10"/>
      <c r="C379" s="10"/>
      <c r="D379" s="10"/>
      <c r="E379" s="13"/>
      <c r="F379" s="13"/>
      <c r="G379" s="13"/>
    </row>
    <row r="380" spans="1:7">
      <c r="A380" s="11"/>
      <c r="B380" s="10"/>
      <c r="C380" s="10"/>
      <c r="D380" s="10"/>
      <c r="E380" s="13"/>
      <c r="F380" s="13"/>
      <c r="G380" s="13"/>
    </row>
    <row r="381" spans="1:7">
      <c r="A381" s="11"/>
      <c r="B381" s="10"/>
      <c r="C381" s="10"/>
      <c r="D381" s="10"/>
      <c r="E381" s="13"/>
      <c r="F381" s="13"/>
      <c r="G381" s="13"/>
    </row>
    <row r="382" spans="1:7">
      <c r="A382" s="11"/>
      <c r="B382" s="10"/>
      <c r="C382" s="10"/>
      <c r="D382" s="10"/>
      <c r="E382" s="13"/>
      <c r="F382" s="13"/>
      <c r="G382" s="13"/>
    </row>
    <row r="383" spans="1:7">
      <c r="A383" s="11"/>
      <c r="B383" s="10"/>
      <c r="C383" s="10"/>
      <c r="D383" s="10"/>
      <c r="E383" s="13"/>
      <c r="F383" s="13"/>
      <c r="G383" s="13"/>
    </row>
    <row r="384" spans="1:7">
      <c r="A384" s="11"/>
      <c r="B384" s="10"/>
      <c r="C384" s="10"/>
      <c r="D384" s="10"/>
      <c r="E384" s="13"/>
      <c r="F384" s="13"/>
      <c r="G384" s="13"/>
    </row>
    <row r="385" spans="1:7">
      <c r="A385" s="11"/>
      <c r="B385" s="10"/>
      <c r="C385" s="10"/>
      <c r="D385" s="10"/>
      <c r="E385" s="13"/>
      <c r="F385" s="13"/>
      <c r="G385" s="13"/>
    </row>
    <row r="386" spans="1:7">
      <c r="A386" s="11"/>
      <c r="B386" s="10"/>
      <c r="C386" s="10"/>
      <c r="D386" s="10"/>
      <c r="E386" s="13"/>
      <c r="F386" s="13"/>
      <c r="G386" s="13"/>
    </row>
    <row r="387" spans="1:7">
      <c r="A387" s="11"/>
      <c r="B387" s="10"/>
      <c r="C387" s="10"/>
      <c r="D387" s="10"/>
      <c r="E387" s="13"/>
      <c r="F387" s="13"/>
      <c r="G387" s="13"/>
    </row>
    <row r="388" spans="1:7">
      <c r="A388" s="11"/>
      <c r="B388" s="10"/>
      <c r="C388" s="10"/>
      <c r="D388" s="10"/>
      <c r="E388" s="13"/>
      <c r="F388" s="13"/>
      <c r="G388" s="13"/>
    </row>
    <row r="389" spans="1:7">
      <c r="A389" s="11"/>
      <c r="B389" s="10"/>
      <c r="C389" s="10"/>
      <c r="D389" s="10"/>
      <c r="E389" s="13"/>
      <c r="F389" s="13"/>
      <c r="G389" s="13"/>
    </row>
    <row r="390" spans="1:7">
      <c r="A390" s="11"/>
      <c r="B390" s="10"/>
      <c r="C390" s="10"/>
      <c r="D390" s="10"/>
      <c r="E390" s="13"/>
      <c r="F390" s="13"/>
      <c r="G390" s="13"/>
    </row>
    <row r="391" spans="1:7">
      <c r="A391" s="11"/>
      <c r="B391" s="10"/>
      <c r="C391" s="10"/>
      <c r="D391" s="10"/>
      <c r="E391" s="13"/>
      <c r="F391" s="13"/>
      <c r="G391" s="13"/>
    </row>
    <row r="392" spans="1:7">
      <c r="A392" s="11"/>
      <c r="B392" s="10"/>
      <c r="C392" s="10"/>
      <c r="D392" s="10"/>
      <c r="E392" s="13"/>
      <c r="F392" s="13"/>
      <c r="G392" s="13"/>
    </row>
    <row r="393" spans="1:7">
      <c r="A393" s="11"/>
      <c r="B393" s="10"/>
      <c r="C393" s="10"/>
      <c r="D393" s="10"/>
      <c r="E393" s="13"/>
      <c r="F393" s="13"/>
      <c r="G393" s="13"/>
    </row>
    <row r="394" spans="1:7">
      <c r="A394" s="11"/>
      <c r="B394" s="10"/>
      <c r="C394" s="10"/>
      <c r="D394" s="10"/>
      <c r="E394" s="13"/>
      <c r="F394" s="13"/>
      <c r="G394" s="13"/>
    </row>
    <row r="395" spans="1:7">
      <c r="A395" s="11"/>
      <c r="B395" s="10"/>
      <c r="C395" s="10"/>
      <c r="D395" s="10"/>
      <c r="E395" s="13"/>
      <c r="F395" s="13"/>
      <c r="G395" s="13"/>
    </row>
    <row r="396" spans="1:7">
      <c r="A396" s="11"/>
      <c r="B396" s="10"/>
      <c r="C396" s="10"/>
      <c r="D396" s="10"/>
      <c r="E396" s="13"/>
      <c r="F396" s="13"/>
      <c r="G396" s="13"/>
    </row>
    <row r="397" spans="1:7">
      <c r="A397" s="11"/>
      <c r="B397" s="10"/>
      <c r="C397" s="10"/>
      <c r="D397" s="10"/>
      <c r="E397" s="13"/>
      <c r="F397" s="13"/>
      <c r="G397" s="13"/>
    </row>
    <row r="398" spans="1:7">
      <c r="A398" s="11"/>
      <c r="B398" s="10"/>
      <c r="C398" s="10"/>
      <c r="D398" s="10"/>
      <c r="E398" s="13"/>
      <c r="F398" s="13"/>
      <c r="G398" s="13"/>
    </row>
    <row r="399" spans="1:7">
      <c r="A399" s="11"/>
      <c r="B399" s="10"/>
      <c r="C399" s="10"/>
      <c r="D399" s="10"/>
      <c r="E399" s="13"/>
      <c r="F399" s="13"/>
      <c r="G399" s="13"/>
    </row>
    <row r="400" spans="1:7">
      <c r="A400" s="11"/>
      <c r="B400" s="10"/>
      <c r="C400" s="10"/>
      <c r="D400" s="10"/>
      <c r="E400" s="13"/>
      <c r="F400" s="13"/>
      <c r="G400" s="13"/>
    </row>
    <row r="401" spans="1:7">
      <c r="A401" s="11"/>
      <c r="B401" s="10"/>
      <c r="C401" s="10"/>
      <c r="D401" s="10"/>
      <c r="E401" s="13"/>
      <c r="F401" s="13"/>
      <c r="G401" s="13"/>
    </row>
    <row r="402" spans="1:7">
      <c r="A402" s="11"/>
      <c r="B402" s="10"/>
      <c r="C402" s="10"/>
      <c r="D402" s="10"/>
      <c r="E402" s="13"/>
      <c r="F402" s="13"/>
      <c r="G402" s="13"/>
    </row>
    <row r="403" spans="1:7">
      <c r="A403" s="11"/>
      <c r="B403" s="10"/>
      <c r="C403" s="10"/>
      <c r="D403" s="10"/>
      <c r="E403" s="13"/>
      <c r="F403" s="13"/>
      <c r="G403" s="13"/>
    </row>
    <row r="404" spans="1:7">
      <c r="A404" s="11"/>
      <c r="B404" s="10"/>
      <c r="C404" s="10"/>
      <c r="D404" s="10"/>
      <c r="E404" s="13"/>
      <c r="F404" s="13"/>
      <c r="G404" s="13"/>
    </row>
    <row r="405" spans="1:7">
      <c r="A405" s="11"/>
      <c r="B405" s="10"/>
      <c r="C405" s="10"/>
      <c r="D405" s="10"/>
      <c r="E405" s="13"/>
      <c r="F405" s="13"/>
      <c r="G405" s="13"/>
    </row>
    <row r="406" spans="1:7">
      <c r="A406" s="11"/>
      <c r="B406" s="10"/>
      <c r="C406" s="10"/>
      <c r="D406" s="10"/>
      <c r="E406" s="13"/>
      <c r="F406" s="13"/>
      <c r="G406" s="13"/>
    </row>
    <row r="407" spans="1:7">
      <c r="A407" s="11"/>
      <c r="B407" s="10"/>
      <c r="C407" s="10"/>
      <c r="D407" s="10"/>
      <c r="E407" s="13"/>
      <c r="F407" s="13"/>
      <c r="G407" s="13"/>
    </row>
    <row r="408" spans="1:7">
      <c r="A408" s="11"/>
      <c r="B408" s="10"/>
      <c r="C408" s="10"/>
      <c r="D408" s="10"/>
      <c r="E408" s="13"/>
      <c r="F408" s="13"/>
      <c r="G408" s="13"/>
    </row>
    <row r="409" spans="1:7">
      <c r="A409" s="11"/>
      <c r="B409" s="10"/>
      <c r="C409" s="10"/>
      <c r="D409" s="10"/>
      <c r="E409" s="13"/>
      <c r="F409" s="13"/>
      <c r="G409" s="13"/>
    </row>
    <row r="410" spans="1:7">
      <c r="A410" s="11"/>
      <c r="B410" s="10"/>
      <c r="C410" s="10"/>
      <c r="D410" s="10"/>
      <c r="E410" s="13"/>
      <c r="F410" s="13"/>
      <c r="G410" s="13"/>
    </row>
    <row r="411" spans="1:7">
      <c r="A411" s="11"/>
      <c r="B411" s="10"/>
      <c r="C411" s="10"/>
      <c r="D411" s="10"/>
      <c r="E411" s="13"/>
      <c r="F411" s="13"/>
      <c r="G411" s="13"/>
    </row>
    <row r="412" spans="1:7">
      <c r="A412" s="11"/>
      <c r="B412" s="10"/>
      <c r="C412" s="10"/>
      <c r="D412" s="10"/>
      <c r="E412" s="13"/>
      <c r="F412" s="13"/>
      <c r="G412" s="13"/>
    </row>
    <row r="413" spans="1:7">
      <c r="A413" s="11"/>
      <c r="B413" s="10"/>
      <c r="C413" s="10"/>
      <c r="D413" s="10"/>
      <c r="E413" s="13"/>
      <c r="F413" s="13"/>
      <c r="G413" s="13"/>
    </row>
    <row r="414" spans="1:7">
      <c r="A414" s="11"/>
      <c r="B414" s="10"/>
      <c r="C414" s="10"/>
      <c r="D414" s="10"/>
      <c r="E414" s="13"/>
      <c r="F414" s="13"/>
      <c r="G414" s="13"/>
    </row>
    <row r="415" spans="1:7">
      <c r="A415" s="11"/>
      <c r="B415" s="10"/>
      <c r="C415" s="10"/>
      <c r="D415" s="10"/>
      <c r="E415" s="13"/>
      <c r="F415" s="13"/>
      <c r="G415" s="13"/>
    </row>
    <row r="416" spans="1:7">
      <c r="A416" s="11"/>
      <c r="B416" s="10"/>
      <c r="C416" s="10"/>
      <c r="D416" s="10"/>
      <c r="E416" s="13"/>
      <c r="F416" s="13"/>
      <c r="G416" s="13"/>
    </row>
    <row r="417" spans="1:7">
      <c r="A417" s="11"/>
      <c r="B417" s="10"/>
      <c r="C417" s="10"/>
      <c r="D417" s="10"/>
      <c r="E417" s="13"/>
      <c r="F417" s="13"/>
      <c r="G417" s="13"/>
    </row>
    <row r="418" spans="1:7">
      <c r="A418" s="11"/>
      <c r="B418" s="10"/>
      <c r="C418" s="10"/>
      <c r="D418" s="10"/>
      <c r="E418" s="13"/>
      <c r="F418" s="13"/>
      <c r="G418" s="13"/>
    </row>
    <row r="419" spans="1:7">
      <c r="A419" s="11"/>
      <c r="B419" s="10"/>
      <c r="C419" s="10"/>
      <c r="D419" s="10"/>
      <c r="E419" s="13"/>
      <c r="F419" s="13"/>
      <c r="G419" s="13"/>
    </row>
    <row r="420" spans="1:7">
      <c r="A420" s="11"/>
      <c r="B420" s="10"/>
      <c r="C420" s="10"/>
      <c r="D420" s="10"/>
      <c r="E420" s="13"/>
      <c r="F420" s="13"/>
      <c r="G420" s="13"/>
    </row>
    <row r="421" spans="1:7">
      <c r="A421" s="11"/>
      <c r="B421" s="10"/>
      <c r="C421" s="10"/>
      <c r="D421" s="10"/>
      <c r="E421" s="13"/>
      <c r="F421" s="13"/>
      <c r="G421" s="13"/>
    </row>
    <row r="422" spans="1:7">
      <c r="A422" s="11"/>
      <c r="B422" s="10"/>
      <c r="C422" s="10"/>
      <c r="D422" s="10"/>
      <c r="E422" s="13"/>
      <c r="F422" s="13"/>
      <c r="G422" s="13"/>
    </row>
    <row r="423" spans="1:7">
      <c r="A423" s="11"/>
      <c r="B423" s="10"/>
      <c r="C423" s="10"/>
      <c r="D423" s="10"/>
      <c r="E423" s="13"/>
      <c r="F423" s="13"/>
      <c r="G423" s="13"/>
    </row>
    <row r="424" spans="1:7">
      <c r="A424" s="11"/>
      <c r="B424" s="10"/>
      <c r="C424" s="10"/>
      <c r="D424" s="10"/>
      <c r="E424" s="13"/>
      <c r="F424" s="13"/>
      <c r="G424" s="13"/>
    </row>
    <row r="425" spans="1:7">
      <c r="A425" s="11"/>
      <c r="B425" s="10"/>
      <c r="C425" s="10"/>
      <c r="D425" s="10"/>
      <c r="E425" s="13"/>
      <c r="F425" s="13"/>
      <c r="G425" s="13"/>
    </row>
    <row r="426" spans="1:7">
      <c r="A426" s="11"/>
      <c r="B426" s="10"/>
      <c r="C426" s="10"/>
      <c r="D426" s="10"/>
      <c r="E426" s="13"/>
      <c r="F426" s="13"/>
      <c r="G426" s="13"/>
    </row>
    <row r="427" spans="1:7">
      <c r="A427" s="11"/>
      <c r="B427" s="10"/>
      <c r="C427" s="10"/>
      <c r="D427" s="10"/>
      <c r="E427" s="13"/>
      <c r="F427" s="13"/>
      <c r="G427" s="13"/>
    </row>
    <row r="428" spans="1:7">
      <c r="A428" s="11"/>
      <c r="B428" s="10"/>
      <c r="C428" s="10"/>
      <c r="D428" s="10"/>
      <c r="E428" s="13"/>
      <c r="F428" s="13"/>
      <c r="G428" s="13"/>
    </row>
    <row r="429" spans="1:7">
      <c r="A429" s="11"/>
      <c r="B429" s="10"/>
      <c r="C429" s="10"/>
      <c r="D429" s="10"/>
      <c r="E429" s="13"/>
      <c r="F429" s="13"/>
      <c r="G429" s="13"/>
    </row>
    <row r="430" spans="1:7">
      <c r="A430" s="11"/>
      <c r="B430" s="10"/>
      <c r="C430" s="10"/>
      <c r="D430" s="10"/>
      <c r="E430" s="13"/>
      <c r="F430" s="13"/>
      <c r="G430" s="13"/>
    </row>
    <row r="431" spans="1:7">
      <c r="A431" s="11"/>
      <c r="B431" s="10"/>
      <c r="C431" s="10"/>
      <c r="D431" s="10"/>
      <c r="E431" s="13"/>
      <c r="F431" s="13"/>
      <c r="G431" s="13"/>
    </row>
    <row r="432" spans="1:7">
      <c r="A432" s="11"/>
      <c r="B432" s="10"/>
      <c r="C432" s="10"/>
      <c r="D432" s="10"/>
      <c r="E432" s="13"/>
      <c r="F432" s="13"/>
      <c r="G432" s="13"/>
    </row>
    <row r="433" spans="1:7">
      <c r="A433" s="11"/>
      <c r="B433" s="10"/>
      <c r="C433" s="10"/>
      <c r="D433" s="10"/>
      <c r="E433" s="13"/>
      <c r="F433" s="13"/>
      <c r="G433" s="13"/>
    </row>
    <row r="434" spans="1:7">
      <c r="A434" s="11"/>
      <c r="B434" s="10"/>
      <c r="C434" s="10"/>
      <c r="D434" s="10"/>
      <c r="E434" s="13"/>
      <c r="F434" s="13"/>
      <c r="G434" s="13"/>
    </row>
    <row r="435" spans="1:7">
      <c r="A435" s="11"/>
      <c r="B435" s="10"/>
      <c r="C435" s="10"/>
      <c r="D435" s="10"/>
      <c r="E435" s="13"/>
      <c r="F435" s="13"/>
      <c r="G435" s="13"/>
    </row>
    <row r="436" spans="1:7">
      <c r="A436" s="11"/>
      <c r="B436" s="10"/>
      <c r="C436" s="10"/>
      <c r="D436" s="10"/>
      <c r="E436" s="13"/>
      <c r="F436" s="13"/>
      <c r="G436" s="13"/>
    </row>
    <row r="437" spans="1:7">
      <c r="A437" s="11"/>
      <c r="B437" s="10"/>
      <c r="C437" s="10"/>
      <c r="D437" s="10"/>
      <c r="E437" s="13"/>
      <c r="F437" s="13"/>
      <c r="G437" s="13"/>
    </row>
    <row r="438" spans="1:7">
      <c r="A438" s="11"/>
      <c r="B438" s="10"/>
      <c r="C438" s="10"/>
      <c r="D438" s="10"/>
      <c r="E438" s="13"/>
      <c r="F438" s="13"/>
      <c r="G438" s="13"/>
    </row>
    <row r="439" spans="1:7">
      <c r="A439" s="11"/>
      <c r="B439" s="10"/>
      <c r="C439" s="10"/>
      <c r="D439" s="10"/>
      <c r="E439" s="13"/>
      <c r="F439" s="13"/>
      <c r="G439" s="13"/>
    </row>
    <row r="440" spans="1:7">
      <c r="A440" s="11"/>
      <c r="B440" s="10"/>
      <c r="C440" s="10"/>
      <c r="D440" s="10"/>
      <c r="E440" s="13"/>
      <c r="F440" s="13"/>
      <c r="G440" s="13"/>
    </row>
    <row r="441" spans="1:7">
      <c r="A441" s="11"/>
      <c r="B441" s="10"/>
      <c r="C441" s="10"/>
      <c r="D441" s="10"/>
      <c r="E441" s="13"/>
      <c r="F441" s="13"/>
      <c r="G441" s="13"/>
    </row>
    <row r="442" spans="1:7">
      <c r="A442" s="11"/>
      <c r="B442" s="10"/>
      <c r="C442" s="10"/>
      <c r="D442" s="10"/>
      <c r="E442" s="13"/>
      <c r="F442" s="13"/>
      <c r="G442" s="13"/>
    </row>
    <row r="443" spans="1:7">
      <c r="A443" s="11"/>
      <c r="B443" s="10"/>
      <c r="C443" s="10"/>
      <c r="D443" s="10"/>
      <c r="E443" s="13"/>
      <c r="F443" s="13"/>
      <c r="G443" s="13"/>
    </row>
    <row r="444" spans="1:7">
      <c r="A444" s="11"/>
      <c r="B444" s="10"/>
      <c r="C444" s="10"/>
      <c r="D444" s="10"/>
      <c r="E444" s="13"/>
      <c r="F444" s="13"/>
      <c r="G444" s="13"/>
    </row>
    <row r="445" spans="1:7">
      <c r="A445" s="11"/>
      <c r="B445" s="10"/>
      <c r="C445" s="10"/>
      <c r="D445" s="10"/>
      <c r="E445" s="13"/>
      <c r="F445" s="13"/>
      <c r="G445" s="13"/>
    </row>
    <row r="446" spans="1:7">
      <c r="A446" s="11"/>
      <c r="B446" s="10"/>
      <c r="C446" s="10"/>
      <c r="D446" s="10"/>
      <c r="E446" s="13"/>
      <c r="F446" s="13"/>
      <c r="G446" s="13"/>
    </row>
    <row r="447" spans="1:7">
      <c r="A447" s="11"/>
      <c r="B447" s="10"/>
      <c r="C447" s="10"/>
      <c r="D447" s="10"/>
      <c r="E447" s="13"/>
      <c r="F447" s="13"/>
      <c r="G447" s="13"/>
    </row>
    <row r="448" spans="1:7">
      <c r="A448" s="11"/>
      <c r="B448" s="10"/>
      <c r="C448" s="10"/>
      <c r="D448" s="10"/>
      <c r="E448" s="13"/>
      <c r="F448" s="13"/>
      <c r="G448" s="13"/>
    </row>
    <row r="449" spans="1:7">
      <c r="A449" s="11"/>
      <c r="B449" s="10"/>
      <c r="C449" s="10"/>
      <c r="D449" s="10"/>
      <c r="E449" s="13"/>
      <c r="F449" s="13"/>
      <c r="G449" s="13"/>
    </row>
    <row r="450" spans="1:7">
      <c r="A450" s="11"/>
      <c r="B450" s="10"/>
      <c r="C450" s="10"/>
      <c r="D450" s="10"/>
      <c r="E450" s="13"/>
      <c r="F450" s="13"/>
      <c r="G450" s="13"/>
    </row>
    <row r="451" spans="1:7">
      <c r="A451" s="11"/>
      <c r="B451" s="10"/>
      <c r="C451" s="10"/>
      <c r="D451" s="10"/>
      <c r="E451" s="13"/>
      <c r="F451" s="13"/>
      <c r="G451" s="13"/>
    </row>
    <row r="452" spans="1:7">
      <c r="A452" s="11"/>
      <c r="B452" s="10"/>
      <c r="C452" s="10"/>
      <c r="D452" s="10"/>
      <c r="E452" s="13"/>
      <c r="F452" s="13"/>
      <c r="G452" s="13"/>
    </row>
    <row r="453" spans="1:7">
      <c r="A453" s="11"/>
      <c r="B453" s="10"/>
      <c r="C453" s="10"/>
      <c r="D453" s="10"/>
      <c r="E453" s="13"/>
      <c r="F453" s="13"/>
      <c r="G453" s="13"/>
    </row>
    <row r="454" spans="1:7">
      <c r="A454" s="11"/>
      <c r="B454" s="10"/>
      <c r="C454" s="10"/>
      <c r="D454" s="10"/>
      <c r="E454" s="13"/>
      <c r="F454" s="13"/>
      <c r="G454" s="13"/>
    </row>
    <row r="455" spans="1:7">
      <c r="A455" s="11"/>
      <c r="B455" s="10"/>
      <c r="C455" s="10"/>
      <c r="D455" s="10"/>
      <c r="E455" s="13"/>
      <c r="F455" s="13"/>
      <c r="G455" s="13"/>
    </row>
    <row r="456" spans="1:7">
      <c r="A456" s="11"/>
      <c r="B456" s="10"/>
      <c r="C456" s="10"/>
      <c r="D456" s="10"/>
      <c r="E456" s="13"/>
      <c r="F456" s="13"/>
      <c r="G456" s="13"/>
    </row>
    <row r="457" spans="1:7">
      <c r="A457" s="11"/>
      <c r="B457" s="10"/>
      <c r="C457" s="10"/>
      <c r="D457" s="10"/>
      <c r="E457" s="13"/>
      <c r="F457" s="13"/>
      <c r="G457" s="13"/>
    </row>
    <row r="458" spans="1:7">
      <c r="A458" s="11"/>
      <c r="B458" s="10"/>
      <c r="C458" s="10"/>
      <c r="D458" s="10"/>
      <c r="E458" s="13"/>
      <c r="F458" s="13"/>
      <c r="G458" s="13"/>
    </row>
    <row r="459" spans="1:7">
      <c r="A459" s="11"/>
      <c r="B459" s="10"/>
      <c r="C459" s="10"/>
      <c r="D459" s="10"/>
      <c r="E459" s="13"/>
      <c r="F459" s="13"/>
      <c r="G459" s="13"/>
    </row>
    <row r="460" spans="1:7">
      <c r="A460" s="11"/>
      <c r="B460" s="10"/>
      <c r="C460" s="10"/>
      <c r="D460" s="10"/>
      <c r="E460" s="13"/>
      <c r="F460" s="13"/>
      <c r="G460" s="13"/>
    </row>
    <row r="461" spans="1:7">
      <c r="A461" s="11"/>
      <c r="B461" s="10"/>
      <c r="C461" s="10"/>
      <c r="D461" s="10"/>
      <c r="E461" s="13"/>
      <c r="F461" s="13"/>
      <c r="G461" s="13"/>
    </row>
    <row r="462" spans="1:7">
      <c r="A462" s="11"/>
      <c r="B462" s="10"/>
      <c r="C462" s="10"/>
      <c r="D462" s="10"/>
      <c r="E462" s="13"/>
      <c r="F462" s="13"/>
      <c r="G462" s="13"/>
    </row>
    <row r="463" spans="1:7">
      <c r="A463" s="11"/>
      <c r="B463" s="10"/>
      <c r="C463" s="10"/>
      <c r="D463" s="10"/>
      <c r="E463" s="13"/>
      <c r="F463" s="13"/>
      <c r="G463" s="13"/>
    </row>
    <row r="464" spans="1:7">
      <c r="A464" s="11"/>
      <c r="B464" s="10"/>
      <c r="C464" s="10"/>
      <c r="D464" s="10"/>
      <c r="E464" s="13"/>
      <c r="F464" s="13"/>
      <c r="G464" s="13"/>
    </row>
    <row r="465" spans="1:7">
      <c r="A465" s="11"/>
      <c r="B465" s="10"/>
      <c r="C465" s="10"/>
      <c r="D465" s="10"/>
      <c r="E465" s="13"/>
      <c r="F465" s="13"/>
      <c r="G465" s="13"/>
    </row>
    <row r="466" spans="1:7">
      <c r="A466" s="11"/>
      <c r="B466" s="10"/>
      <c r="C466" s="10"/>
      <c r="D466" s="10"/>
      <c r="E466" s="13"/>
      <c r="F466" s="13"/>
      <c r="G466" s="13"/>
    </row>
    <row r="467" spans="1:7">
      <c r="A467" s="11"/>
      <c r="B467" s="10"/>
      <c r="C467" s="10"/>
      <c r="D467" s="10"/>
      <c r="E467" s="13"/>
      <c r="F467" s="13"/>
      <c r="G467" s="13"/>
    </row>
    <row r="468" spans="1:7">
      <c r="A468" s="11"/>
      <c r="B468" s="10"/>
      <c r="C468" s="10"/>
      <c r="D468" s="10"/>
      <c r="E468" s="13"/>
      <c r="F468" s="13"/>
      <c r="G468" s="13"/>
    </row>
    <row r="469" spans="1:7">
      <c r="A469" s="11"/>
      <c r="B469" s="10"/>
      <c r="C469" s="10"/>
      <c r="D469" s="10"/>
      <c r="E469" s="13"/>
      <c r="F469" s="13"/>
      <c r="G469" s="13"/>
    </row>
    <row r="470" spans="1:7">
      <c r="A470" s="11"/>
      <c r="B470" s="10"/>
      <c r="C470" s="10"/>
      <c r="D470" s="10"/>
      <c r="E470" s="13"/>
      <c r="F470" s="13"/>
      <c r="G470" s="13"/>
    </row>
    <row r="471" spans="1:7">
      <c r="A471" s="11"/>
      <c r="B471" s="10"/>
      <c r="C471" s="10"/>
      <c r="D471" s="10"/>
      <c r="E471" s="13"/>
      <c r="F471" s="13"/>
      <c r="G471" s="13"/>
    </row>
    <row r="472" spans="1:7">
      <c r="A472" s="11"/>
      <c r="B472" s="10"/>
      <c r="C472" s="10"/>
      <c r="D472" s="10"/>
      <c r="E472" s="13"/>
      <c r="F472" s="13"/>
      <c r="G472" s="13"/>
    </row>
    <row r="473" spans="1:7">
      <c r="A473" s="11"/>
      <c r="B473" s="10"/>
      <c r="C473" s="10"/>
      <c r="D473" s="10"/>
      <c r="E473" s="13"/>
      <c r="F473" s="13"/>
      <c r="G473" s="13"/>
    </row>
    <row r="474" spans="1:7">
      <c r="A474" s="11"/>
      <c r="B474" s="10"/>
      <c r="C474" s="10"/>
      <c r="D474" s="10"/>
      <c r="E474" s="13"/>
      <c r="F474" s="13"/>
      <c r="G474" s="13"/>
    </row>
    <row r="475" spans="1:7">
      <c r="A475" s="11"/>
      <c r="B475" s="10"/>
      <c r="C475" s="10"/>
      <c r="D475" s="10"/>
      <c r="E475" s="13"/>
      <c r="F475" s="13"/>
      <c r="G475" s="13"/>
    </row>
    <row r="476" spans="1:7">
      <c r="A476" s="11"/>
      <c r="B476" s="10"/>
      <c r="C476" s="10"/>
      <c r="D476" s="10"/>
      <c r="E476" s="13"/>
      <c r="F476" s="13"/>
      <c r="G476" s="13"/>
    </row>
    <row r="477" spans="1:7">
      <c r="A477" s="11"/>
      <c r="B477" s="10"/>
      <c r="C477" s="10"/>
      <c r="D477" s="10"/>
      <c r="E477" s="13"/>
      <c r="F477" s="13"/>
      <c r="G477" s="13"/>
    </row>
    <row r="478" spans="1:7">
      <c r="A478" s="11"/>
      <c r="B478" s="10"/>
      <c r="C478" s="10"/>
      <c r="D478" s="10"/>
      <c r="E478" s="13"/>
      <c r="F478" s="13"/>
      <c r="G478" s="13"/>
    </row>
    <row r="479" spans="1:7">
      <c r="A479" s="11"/>
      <c r="B479" s="10"/>
      <c r="C479" s="10"/>
      <c r="D479" s="10"/>
      <c r="E479" s="13"/>
      <c r="F479" s="13"/>
      <c r="G479" s="13"/>
    </row>
    <row r="480" spans="1:7">
      <c r="A480" s="11"/>
      <c r="B480" s="10"/>
      <c r="C480" s="10"/>
      <c r="D480" s="10"/>
      <c r="E480" s="13"/>
      <c r="F480" s="13"/>
      <c r="G480" s="13"/>
    </row>
    <row r="481" spans="1:7">
      <c r="A481" s="11"/>
      <c r="B481" s="10"/>
      <c r="C481" s="10"/>
      <c r="D481" s="10"/>
      <c r="E481" s="13"/>
      <c r="F481" s="13"/>
      <c r="G481" s="13"/>
    </row>
    <row r="482" spans="1:7">
      <c r="A482" s="11"/>
      <c r="B482" s="10"/>
      <c r="C482" s="10"/>
      <c r="D482" s="10"/>
      <c r="E482" s="13"/>
      <c r="F482" s="13"/>
      <c r="G482" s="13"/>
    </row>
    <row r="483" spans="1:7">
      <c r="A483" s="11"/>
      <c r="B483" s="10"/>
      <c r="C483" s="10"/>
      <c r="D483" s="10"/>
      <c r="E483" s="13"/>
      <c r="F483" s="13"/>
      <c r="G483" s="13"/>
    </row>
    <row r="484" spans="1:7">
      <c r="A484" s="11"/>
      <c r="B484" s="10"/>
      <c r="C484" s="10"/>
      <c r="D484" s="10"/>
      <c r="E484" s="13"/>
      <c r="F484" s="13"/>
      <c r="G484" s="13"/>
    </row>
    <row r="485" spans="1:7">
      <c r="A485" s="11"/>
      <c r="B485" s="10"/>
      <c r="C485" s="10"/>
      <c r="D485" s="10"/>
      <c r="E485" s="13"/>
      <c r="F485" s="13"/>
      <c r="G485" s="13"/>
    </row>
    <row r="486" spans="1:7">
      <c r="A486" s="11"/>
      <c r="B486" s="10"/>
      <c r="C486" s="10"/>
      <c r="D486" s="10"/>
      <c r="E486" s="13"/>
      <c r="F486" s="13"/>
      <c r="G486" s="13"/>
    </row>
    <row r="487" spans="1:7">
      <c r="A487" s="11"/>
      <c r="B487" s="10"/>
      <c r="C487" s="10"/>
      <c r="D487" s="10"/>
      <c r="E487" s="13"/>
      <c r="F487" s="13"/>
      <c r="G487" s="13"/>
    </row>
    <row r="488" spans="1:7">
      <c r="A488" s="11"/>
      <c r="B488" s="10"/>
      <c r="C488" s="10"/>
      <c r="D488" s="10"/>
      <c r="E488" s="13"/>
      <c r="F488" s="13"/>
      <c r="G488" s="13"/>
    </row>
    <row r="489" spans="1:7">
      <c r="A489" s="11"/>
      <c r="B489" s="10"/>
      <c r="C489" s="10"/>
      <c r="D489" s="10"/>
      <c r="E489" s="13"/>
      <c r="F489" s="13"/>
      <c r="G489" s="13"/>
    </row>
    <row r="490" spans="1:7">
      <c r="A490" s="11"/>
      <c r="B490" s="10"/>
      <c r="C490" s="10"/>
      <c r="D490" s="10"/>
      <c r="E490" s="13"/>
      <c r="F490" s="13"/>
      <c r="G490" s="13"/>
    </row>
    <row r="491" spans="1:7">
      <c r="A491" s="11"/>
      <c r="B491" s="10"/>
      <c r="C491" s="10"/>
      <c r="D491" s="10"/>
      <c r="E491" s="13"/>
      <c r="F491" s="13"/>
      <c r="G491" s="13"/>
    </row>
    <row r="492" spans="1:7">
      <c r="A492" s="11"/>
      <c r="B492" s="10"/>
      <c r="C492" s="10"/>
      <c r="D492" s="10"/>
      <c r="E492" s="13"/>
      <c r="F492" s="13"/>
      <c r="G492" s="13"/>
    </row>
    <row r="493" spans="1:7">
      <c r="A493" s="11"/>
      <c r="B493" s="10"/>
      <c r="C493" s="10"/>
      <c r="D493" s="10"/>
      <c r="E493" s="13"/>
      <c r="F493" s="13"/>
      <c r="G493" s="13"/>
    </row>
    <row r="494" spans="1:7">
      <c r="A494" s="11"/>
      <c r="B494" s="10"/>
      <c r="C494" s="10"/>
      <c r="D494" s="10"/>
      <c r="E494" s="13"/>
      <c r="F494" s="13"/>
      <c r="G494" s="13"/>
    </row>
    <row r="495" spans="1:7">
      <c r="A495" s="11"/>
      <c r="B495" s="10"/>
      <c r="C495" s="10"/>
      <c r="D495" s="10"/>
      <c r="E495" s="13"/>
      <c r="F495" s="13"/>
      <c r="G495" s="13"/>
    </row>
    <row r="496" spans="1:7">
      <c r="A496" s="11"/>
      <c r="B496" s="10"/>
      <c r="C496" s="10"/>
      <c r="D496" s="10"/>
      <c r="E496" s="13"/>
      <c r="F496" s="13"/>
      <c r="G496" s="13"/>
    </row>
    <row r="497" spans="1:7">
      <c r="A497" s="11"/>
      <c r="B497" s="10"/>
      <c r="C497" s="10"/>
      <c r="D497" s="10"/>
      <c r="E497" s="13"/>
      <c r="F497" s="13"/>
      <c r="G497" s="13"/>
    </row>
    <row r="498" spans="1:7">
      <c r="A498" s="11"/>
      <c r="B498" s="10"/>
      <c r="C498" s="10"/>
      <c r="D498" s="10"/>
      <c r="E498" s="13"/>
      <c r="F498" s="13"/>
      <c r="G498" s="13"/>
    </row>
    <row r="499" spans="1:7">
      <c r="A499" s="11"/>
      <c r="B499" s="10"/>
      <c r="C499" s="10"/>
      <c r="D499" s="10"/>
      <c r="E499" s="13"/>
      <c r="F499" s="13"/>
      <c r="G499" s="13"/>
    </row>
    <row r="500" spans="1:7">
      <c r="A500" s="11"/>
      <c r="B500" s="10"/>
      <c r="C500" s="10"/>
      <c r="D500" s="10"/>
      <c r="E500" s="13"/>
      <c r="F500" s="13"/>
      <c r="G500" s="13"/>
    </row>
    <row r="501" spans="1:7">
      <c r="A501" s="11"/>
      <c r="B501" s="10"/>
      <c r="C501" s="10"/>
      <c r="D501" s="10"/>
      <c r="E501" s="13"/>
      <c r="F501" s="13"/>
      <c r="G501" s="13"/>
    </row>
    <row r="502" spans="1:7">
      <c r="A502" s="11"/>
      <c r="B502" s="10"/>
      <c r="C502" s="10"/>
      <c r="D502" s="10"/>
      <c r="E502" s="13"/>
      <c r="F502" s="13"/>
      <c r="G502" s="13"/>
    </row>
    <row r="503" spans="1:7">
      <c r="A503" s="11"/>
      <c r="B503" s="10"/>
      <c r="C503" s="10"/>
      <c r="D503" s="10"/>
      <c r="E503" s="13"/>
      <c r="F503" s="13"/>
      <c r="G503" s="13"/>
    </row>
    <row r="504" spans="1:7">
      <c r="A504" s="11"/>
      <c r="B504" s="10"/>
      <c r="C504" s="10"/>
      <c r="D504" s="10"/>
      <c r="E504" s="13"/>
      <c r="F504" s="13"/>
      <c r="G504" s="13"/>
    </row>
    <row r="505" spans="1:7">
      <c r="A505" s="11"/>
      <c r="B505" s="10"/>
      <c r="C505" s="10"/>
      <c r="D505" s="10"/>
      <c r="E505" s="13"/>
      <c r="F505" s="13"/>
      <c r="G505" s="13"/>
    </row>
    <row r="506" spans="1:7">
      <c r="A506" s="11"/>
      <c r="B506" s="10"/>
      <c r="C506" s="10"/>
      <c r="D506" s="10"/>
      <c r="E506" s="13"/>
      <c r="F506" s="13"/>
      <c r="G506" s="13"/>
    </row>
    <row r="507" spans="1:7">
      <c r="A507" s="11"/>
      <c r="B507" s="10"/>
      <c r="C507" s="10"/>
      <c r="D507" s="10"/>
      <c r="E507" s="13"/>
      <c r="F507" s="13"/>
      <c r="G507" s="13"/>
    </row>
    <row r="508" spans="1:7">
      <c r="A508" s="11"/>
      <c r="B508" s="10"/>
      <c r="C508" s="10"/>
      <c r="D508" s="10"/>
      <c r="E508" s="13"/>
      <c r="F508" s="13"/>
      <c r="G508" s="13"/>
    </row>
    <row r="509" spans="1:7">
      <c r="A509" s="11"/>
      <c r="B509" s="10"/>
      <c r="C509" s="10"/>
      <c r="D509" s="10"/>
      <c r="E509" s="13"/>
      <c r="F509" s="13"/>
      <c r="G509" s="13"/>
    </row>
    <row r="510" spans="1:7">
      <c r="A510" s="11"/>
      <c r="B510" s="10"/>
      <c r="C510" s="10"/>
      <c r="D510" s="10"/>
      <c r="E510" s="13"/>
      <c r="F510" s="13"/>
      <c r="G510" s="13"/>
    </row>
    <row r="511" spans="1:7">
      <c r="A511" s="11"/>
      <c r="B511" s="10"/>
      <c r="C511" s="10"/>
      <c r="D511" s="10"/>
      <c r="E511" s="13"/>
      <c r="F511" s="13"/>
      <c r="G511" s="13"/>
    </row>
    <row r="512" spans="1:7">
      <c r="A512" s="11"/>
      <c r="B512" s="10"/>
      <c r="C512" s="10"/>
      <c r="D512" s="10"/>
      <c r="E512" s="13"/>
      <c r="F512" s="13"/>
      <c r="G512" s="13"/>
    </row>
    <row r="513" spans="1:7">
      <c r="A513" s="11"/>
      <c r="B513" s="10"/>
      <c r="C513" s="10"/>
      <c r="D513" s="10"/>
      <c r="E513" s="13"/>
      <c r="F513" s="13"/>
      <c r="G513" s="13"/>
    </row>
    <row r="514" spans="1:7">
      <c r="A514" s="11"/>
      <c r="B514" s="10"/>
      <c r="C514" s="10"/>
      <c r="D514" s="10"/>
      <c r="E514" s="13"/>
      <c r="F514" s="13"/>
      <c r="G514" s="13"/>
    </row>
    <row r="515" spans="1:7">
      <c r="A515" s="11"/>
      <c r="B515" s="10"/>
      <c r="C515" s="10"/>
      <c r="D515" s="10"/>
      <c r="E515" s="13"/>
      <c r="F515" s="13"/>
      <c r="G515" s="13"/>
    </row>
    <row r="516" spans="1:7">
      <c r="A516" s="11"/>
      <c r="B516" s="10"/>
      <c r="C516" s="10"/>
      <c r="D516" s="10"/>
      <c r="E516" s="13"/>
      <c r="F516" s="13"/>
      <c r="G516" s="13"/>
    </row>
    <row r="517" spans="1:7">
      <c r="A517" s="11"/>
      <c r="B517" s="10"/>
      <c r="C517" s="10"/>
      <c r="D517" s="10"/>
      <c r="E517" s="13"/>
      <c r="F517" s="13"/>
      <c r="G517" s="13"/>
    </row>
    <row r="518" spans="1:7">
      <c r="A518" s="11"/>
      <c r="B518" s="10"/>
      <c r="C518" s="10"/>
      <c r="D518" s="10"/>
      <c r="E518" s="13"/>
      <c r="F518" s="13"/>
      <c r="G518" s="13"/>
    </row>
    <row r="519" spans="1:7">
      <c r="A519" s="11"/>
      <c r="B519" s="10"/>
      <c r="C519" s="10"/>
      <c r="D519" s="10"/>
      <c r="E519" s="13"/>
      <c r="F519" s="13"/>
      <c r="G519" s="13"/>
    </row>
    <row r="520" spans="1:7">
      <c r="A520" s="11"/>
      <c r="B520" s="10"/>
      <c r="C520" s="10"/>
      <c r="D520" s="10"/>
      <c r="E520" s="13"/>
      <c r="F520" s="13"/>
      <c r="G520" s="13"/>
    </row>
    <row r="521" spans="1:7">
      <c r="A521" s="11"/>
      <c r="B521" s="10"/>
      <c r="C521" s="10"/>
      <c r="D521" s="10"/>
      <c r="E521" s="13"/>
      <c r="F521" s="13"/>
      <c r="G521" s="13"/>
    </row>
    <row r="522" spans="1:7">
      <c r="A522" s="11"/>
      <c r="B522" s="10"/>
      <c r="C522" s="10"/>
      <c r="D522" s="10"/>
      <c r="E522" s="13"/>
      <c r="F522" s="13"/>
      <c r="G522" s="13"/>
    </row>
    <row r="523" spans="1:7">
      <c r="A523" s="11"/>
      <c r="B523" s="10"/>
      <c r="C523" s="10"/>
      <c r="D523" s="10"/>
      <c r="E523" s="13"/>
      <c r="F523" s="13"/>
      <c r="G523" s="13"/>
    </row>
    <row r="524" spans="1:7">
      <c r="A524" s="11"/>
      <c r="B524" s="10"/>
      <c r="C524" s="10"/>
      <c r="D524" s="10"/>
      <c r="E524" s="13"/>
      <c r="F524" s="13"/>
      <c r="G524" s="13"/>
    </row>
    <row r="525" spans="1:7">
      <c r="A525" s="11"/>
      <c r="B525" s="10"/>
      <c r="C525" s="10"/>
      <c r="D525" s="10"/>
      <c r="E525" s="13"/>
      <c r="F525" s="13"/>
      <c r="G525" s="13"/>
    </row>
    <row r="526" spans="1:7">
      <c r="A526" s="11"/>
      <c r="B526" s="10"/>
      <c r="C526" s="10"/>
      <c r="D526" s="10"/>
      <c r="E526" s="13"/>
      <c r="F526" s="13"/>
      <c r="G526" s="13"/>
    </row>
    <row r="527" spans="1:7">
      <c r="A527" s="11"/>
      <c r="B527" s="10"/>
      <c r="C527" s="10"/>
      <c r="D527" s="10"/>
      <c r="E527" s="13"/>
      <c r="F527" s="13"/>
      <c r="G527" s="13"/>
    </row>
    <row r="528" spans="1:7">
      <c r="A528" s="11"/>
      <c r="B528" s="10"/>
      <c r="C528" s="10"/>
      <c r="D528" s="10"/>
      <c r="E528" s="13"/>
      <c r="F528" s="13"/>
      <c r="G528" s="13"/>
    </row>
    <row r="529" spans="1:7">
      <c r="A529" s="11"/>
      <c r="B529" s="10"/>
      <c r="C529" s="10"/>
      <c r="D529" s="10"/>
      <c r="E529" s="13"/>
      <c r="F529" s="13"/>
      <c r="G529" s="13"/>
    </row>
    <row r="530" spans="1:7">
      <c r="A530" s="11"/>
      <c r="B530" s="10"/>
      <c r="C530" s="10"/>
      <c r="D530" s="10"/>
      <c r="E530" s="13"/>
      <c r="F530" s="13"/>
      <c r="G530" s="13"/>
    </row>
    <row r="531" spans="1:7">
      <c r="A531" s="11"/>
      <c r="B531" s="10"/>
      <c r="C531" s="10"/>
      <c r="D531" s="10"/>
      <c r="E531" s="13"/>
      <c r="F531" s="13"/>
      <c r="G531" s="13"/>
    </row>
    <row r="532" spans="1:7">
      <c r="A532" s="11"/>
      <c r="B532" s="10"/>
      <c r="C532" s="10"/>
      <c r="D532" s="10"/>
      <c r="E532" s="13"/>
      <c r="F532" s="13"/>
      <c r="G532" s="13"/>
    </row>
    <row r="533" spans="1:7">
      <c r="A533" s="11"/>
      <c r="B533" s="10"/>
      <c r="C533" s="10"/>
      <c r="D533" s="10"/>
      <c r="E533" s="13"/>
      <c r="F533" s="13"/>
      <c r="G533" s="13"/>
    </row>
    <row r="534" spans="1:7">
      <c r="A534" s="11"/>
      <c r="B534" s="10"/>
      <c r="C534" s="10"/>
      <c r="D534" s="10"/>
      <c r="E534" s="13"/>
      <c r="F534" s="13"/>
      <c r="G534" s="13"/>
    </row>
    <row r="535" spans="1:7">
      <c r="A535" s="11"/>
      <c r="B535" s="10"/>
      <c r="C535" s="10"/>
      <c r="D535" s="10"/>
      <c r="E535" s="13"/>
      <c r="F535" s="13"/>
      <c r="G535" s="13"/>
    </row>
    <row r="536" spans="1:7">
      <c r="A536" s="11"/>
      <c r="B536" s="10"/>
      <c r="C536" s="10"/>
      <c r="D536" s="10"/>
      <c r="E536" s="13"/>
      <c r="F536" s="13"/>
      <c r="G536" s="13"/>
    </row>
    <row r="537" spans="1:7">
      <c r="A537" s="11"/>
      <c r="B537" s="10"/>
      <c r="C537" s="10"/>
      <c r="D537" s="10"/>
      <c r="E537" s="13"/>
      <c r="F537" s="13"/>
      <c r="G537" s="13"/>
    </row>
    <row r="538" spans="1:7">
      <c r="A538" s="11"/>
      <c r="B538" s="10"/>
      <c r="C538" s="10"/>
      <c r="D538" s="10"/>
      <c r="E538" s="13"/>
      <c r="F538" s="13"/>
      <c r="G538" s="13"/>
    </row>
    <row r="539" spans="1:7">
      <c r="A539" s="11"/>
      <c r="B539" s="10"/>
      <c r="C539" s="10"/>
      <c r="D539" s="10"/>
      <c r="E539" s="13"/>
      <c r="F539" s="13"/>
      <c r="G539" s="13"/>
    </row>
    <row r="540" spans="1:7">
      <c r="A540" s="11"/>
      <c r="B540" s="10"/>
      <c r="C540" s="10"/>
      <c r="D540" s="10"/>
      <c r="E540" s="13"/>
      <c r="F540" s="13"/>
      <c r="G540" s="13"/>
    </row>
    <row r="541" spans="1:7">
      <c r="A541" s="11"/>
      <c r="B541" s="10"/>
      <c r="C541" s="10"/>
      <c r="D541" s="10"/>
      <c r="E541" s="13"/>
      <c r="F541" s="13"/>
      <c r="G541" s="13"/>
    </row>
    <row r="542" spans="1:7">
      <c r="A542" s="11"/>
      <c r="B542" s="10"/>
      <c r="C542" s="10"/>
      <c r="D542" s="10"/>
      <c r="E542" s="13"/>
      <c r="F542" s="13"/>
      <c r="G542" s="13"/>
    </row>
    <row r="543" spans="1:7">
      <c r="A543" s="11"/>
      <c r="B543" s="10"/>
      <c r="C543" s="10"/>
      <c r="D543" s="10"/>
      <c r="E543" s="13"/>
      <c r="F543" s="13"/>
      <c r="G543" s="13"/>
    </row>
    <row r="544" spans="1:7">
      <c r="A544" s="11"/>
      <c r="B544" s="10"/>
      <c r="C544" s="10"/>
      <c r="D544" s="10"/>
      <c r="E544" s="13"/>
      <c r="F544" s="13"/>
      <c r="G544" s="13"/>
    </row>
    <row r="545" spans="1:7">
      <c r="A545" s="11"/>
      <c r="B545" s="10"/>
      <c r="C545" s="10"/>
      <c r="D545" s="10"/>
      <c r="E545" s="13"/>
      <c r="F545" s="13"/>
      <c r="G545" s="13"/>
    </row>
    <row r="546" spans="1:7">
      <c r="A546" s="11"/>
      <c r="B546" s="10"/>
      <c r="C546" s="10"/>
      <c r="D546" s="10"/>
      <c r="E546" s="13"/>
      <c r="F546" s="13"/>
      <c r="G546" s="13"/>
    </row>
    <row r="547" spans="1:7">
      <c r="A547" s="11"/>
      <c r="B547" s="10"/>
      <c r="C547" s="10"/>
      <c r="D547" s="10"/>
      <c r="E547" s="13"/>
      <c r="F547" s="13"/>
      <c r="G547" s="13"/>
    </row>
    <row r="548" spans="1:7">
      <c r="A548" s="11"/>
      <c r="B548" s="10"/>
      <c r="C548" s="10"/>
      <c r="D548" s="10"/>
      <c r="E548" s="13"/>
      <c r="F548" s="13"/>
      <c r="G548" s="13"/>
    </row>
    <row r="549" spans="1:7">
      <c r="A549" s="11"/>
      <c r="B549" s="10"/>
      <c r="C549" s="10"/>
      <c r="D549" s="10"/>
      <c r="E549" s="13"/>
      <c r="F549" s="13"/>
      <c r="G549" s="13"/>
    </row>
    <row r="550" spans="1:7">
      <c r="A550" s="11"/>
      <c r="B550" s="10"/>
      <c r="C550" s="10"/>
      <c r="D550" s="10"/>
      <c r="E550" s="13"/>
      <c r="F550" s="13"/>
      <c r="G550" s="13"/>
    </row>
    <row r="551" spans="1:7">
      <c r="A551" s="11"/>
      <c r="B551" s="10"/>
      <c r="C551" s="10"/>
      <c r="D551" s="10"/>
      <c r="E551" s="13"/>
      <c r="F551" s="13"/>
      <c r="G551" s="13"/>
    </row>
    <row r="552" spans="1:7">
      <c r="A552" s="11"/>
      <c r="B552" s="10"/>
      <c r="C552" s="10"/>
      <c r="D552" s="10"/>
      <c r="E552" s="13"/>
      <c r="F552" s="13"/>
      <c r="G552" s="13"/>
    </row>
    <row r="553" spans="1:7">
      <c r="A553" s="11"/>
      <c r="B553" s="10"/>
      <c r="C553" s="10"/>
      <c r="D553" s="10"/>
      <c r="E553" s="13"/>
      <c r="F553" s="13"/>
      <c r="G553" s="13"/>
    </row>
    <row r="554" spans="1:7">
      <c r="A554" s="11"/>
      <c r="B554" s="10"/>
      <c r="C554" s="10"/>
      <c r="D554" s="10"/>
      <c r="E554" s="13"/>
      <c r="F554" s="13"/>
      <c r="G554" s="13"/>
    </row>
    <row r="555" spans="1:7">
      <c r="A555" s="11"/>
      <c r="B555" s="10"/>
      <c r="C555" s="10"/>
      <c r="D555" s="10"/>
      <c r="E555" s="13"/>
      <c r="F555" s="13"/>
      <c r="G555" s="13"/>
    </row>
    <row r="556" spans="1:7">
      <c r="A556" s="11"/>
      <c r="B556" s="10"/>
      <c r="C556" s="10"/>
      <c r="D556" s="10"/>
      <c r="E556" s="13"/>
      <c r="F556" s="13"/>
      <c r="G556" s="13"/>
    </row>
    <row r="557" spans="1:7">
      <c r="A557" s="11"/>
      <c r="B557" s="10"/>
      <c r="C557" s="10"/>
      <c r="D557" s="10"/>
      <c r="E557" s="13"/>
      <c r="F557" s="13"/>
      <c r="G557" s="13"/>
    </row>
    <row r="558" spans="1:7">
      <c r="A558" s="11"/>
      <c r="B558" s="10"/>
      <c r="C558" s="10"/>
      <c r="D558" s="10"/>
      <c r="E558" s="13"/>
      <c r="F558" s="13"/>
      <c r="G558" s="13"/>
    </row>
    <row r="559" spans="1:7">
      <c r="A559" s="11"/>
      <c r="B559" s="10"/>
      <c r="C559" s="10"/>
      <c r="D559" s="10"/>
      <c r="E559" s="13"/>
      <c r="F559" s="13"/>
      <c r="G559" s="13"/>
    </row>
    <row r="560" spans="1:7">
      <c r="A560" s="11"/>
      <c r="B560" s="10"/>
      <c r="C560" s="10"/>
      <c r="D560" s="10"/>
      <c r="E560" s="13"/>
      <c r="F560" s="13"/>
      <c r="G560" s="13"/>
    </row>
    <row r="561" spans="1:7">
      <c r="A561" s="11"/>
      <c r="B561" s="10"/>
      <c r="C561" s="10"/>
      <c r="D561" s="10"/>
      <c r="E561" s="13"/>
      <c r="F561" s="13"/>
      <c r="G561" s="13"/>
    </row>
    <row r="562" spans="1:7">
      <c r="A562" s="11"/>
      <c r="B562" s="10"/>
      <c r="C562" s="10"/>
      <c r="D562" s="10"/>
      <c r="E562" s="13"/>
      <c r="F562" s="13"/>
      <c r="G562" s="13"/>
    </row>
    <row r="563" spans="1:7">
      <c r="A563" s="11"/>
      <c r="B563" s="10"/>
      <c r="C563" s="10"/>
      <c r="D563" s="10"/>
      <c r="E563" s="13"/>
      <c r="F563" s="13"/>
      <c r="G563" s="13"/>
    </row>
    <row r="564" spans="1:7">
      <c r="A564" s="11"/>
      <c r="B564" s="10"/>
      <c r="C564" s="10"/>
      <c r="D564" s="10"/>
      <c r="E564" s="13"/>
      <c r="F564" s="13"/>
      <c r="G564" s="13"/>
    </row>
    <row r="565" spans="1:7">
      <c r="A565" s="11"/>
      <c r="B565" s="10"/>
      <c r="C565" s="10"/>
      <c r="D565" s="10"/>
      <c r="E565" s="13"/>
      <c r="F565" s="13"/>
      <c r="G565" s="13"/>
    </row>
    <row r="566" spans="1:7">
      <c r="A566" s="11"/>
      <c r="B566" s="10"/>
      <c r="C566" s="10"/>
      <c r="D566" s="10"/>
      <c r="E566" s="13"/>
      <c r="F566" s="13"/>
      <c r="G566" s="13"/>
    </row>
    <row r="567" spans="1:7">
      <c r="A567" s="11"/>
      <c r="B567" s="10"/>
      <c r="C567" s="10"/>
      <c r="D567" s="10"/>
      <c r="E567" s="13"/>
      <c r="F567" s="13"/>
      <c r="G567" s="13"/>
    </row>
    <row r="568" spans="1:7">
      <c r="A568" s="11"/>
      <c r="B568" s="10"/>
      <c r="C568" s="10"/>
      <c r="D568" s="10"/>
      <c r="E568" s="13"/>
      <c r="F568" s="13"/>
      <c r="G568" s="13"/>
    </row>
    <row r="569" spans="1:7">
      <c r="A569" s="11"/>
      <c r="B569" s="10"/>
      <c r="C569" s="10"/>
      <c r="D569" s="10"/>
      <c r="E569" s="13"/>
      <c r="F569" s="13"/>
      <c r="G569" s="13"/>
    </row>
    <row r="570" spans="1:7">
      <c r="A570" s="11"/>
      <c r="B570" s="10"/>
      <c r="C570" s="10"/>
      <c r="D570" s="10"/>
      <c r="E570" s="13"/>
      <c r="F570" s="13"/>
      <c r="G570" s="13"/>
    </row>
    <row r="571" spans="1:7">
      <c r="A571" s="11"/>
      <c r="B571" s="10"/>
      <c r="C571" s="10"/>
      <c r="D571" s="10"/>
      <c r="E571" s="13"/>
      <c r="F571" s="13"/>
      <c r="G571" s="13"/>
    </row>
    <row r="572" spans="1:7">
      <c r="A572" s="11"/>
      <c r="B572" s="10"/>
      <c r="C572" s="10"/>
      <c r="D572" s="10"/>
      <c r="E572" s="13"/>
      <c r="F572" s="13"/>
      <c r="G572" s="13"/>
    </row>
    <row r="573" spans="1:7">
      <c r="A573" s="11"/>
      <c r="B573" s="10"/>
      <c r="C573" s="10"/>
      <c r="D573" s="10"/>
      <c r="E573" s="13"/>
      <c r="F573" s="13"/>
      <c r="G573" s="13"/>
    </row>
    <row r="574" spans="1:7">
      <c r="A574" s="11"/>
      <c r="B574" s="10"/>
      <c r="C574" s="10"/>
      <c r="D574" s="10"/>
      <c r="E574" s="13"/>
      <c r="F574" s="13"/>
      <c r="G574" s="13"/>
    </row>
    <row r="575" spans="1:7">
      <c r="A575" s="11"/>
      <c r="B575" s="10"/>
      <c r="C575" s="10"/>
      <c r="D575" s="10"/>
      <c r="E575" s="13"/>
      <c r="F575" s="13"/>
      <c r="G575" s="13"/>
    </row>
    <row r="576" spans="1:7">
      <c r="A576" s="11"/>
      <c r="B576" s="10"/>
      <c r="C576" s="10"/>
      <c r="D576" s="10"/>
      <c r="E576" s="13"/>
      <c r="F576" s="13"/>
      <c r="G576" s="13"/>
    </row>
    <row r="577" spans="1:7">
      <c r="A577" s="11"/>
      <c r="B577" s="10"/>
      <c r="C577" s="10"/>
      <c r="D577" s="10"/>
      <c r="E577" s="13"/>
      <c r="F577" s="13"/>
      <c r="G577" s="13"/>
    </row>
    <row r="578" spans="1:7">
      <c r="A578" s="11"/>
      <c r="B578" s="10"/>
      <c r="C578" s="10"/>
      <c r="D578" s="10"/>
      <c r="E578" s="13"/>
      <c r="F578" s="13"/>
      <c r="G578" s="13"/>
    </row>
    <row r="579" spans="1:7">
      <c r="A579" s="11"/>
      <c r="B579" s="10"/>
      <c r="C579" s="10"/>
      <c r="D579" s="10"/>
      <c r="E579" s="13"/>
      <c r="F579" s="13"/>
      <c r="G579" s="13"/>
    </row>
    <row r="580" spans="1:7">
      <c r="A580" s="11"/>
      <c r="B580" s="10"/>
      <c r="C580" s="10"/>
      <c r="D580" s="10"/>
      <c r="E580" s="13"/>
      <c r="F580" s="13"/>
      <c r="G580" s="13"/>
    </row>
    <row r="581" spans="1:7">
      <c r="A581" s="11"/>
      <c r="B581" s="10"/>
      <c r="C581" s="10"/>
      <c r="D581" s="10"/>
      <c r="E581" s="13"/>
      <c r="F581" s="13"/>
      <c r="G581" s="13"/>
    </row>
    <row r="582" spans="1:7">
      <c r="A582" s="11"/>
      <c r="B582" s="10"/>
      <c r="C582" s="10"/>
      <c r="D582" s="10"/>
      <c r="E582" s="13"/>
      <c r="F582" s="13"/>
      <c r="G582" s="13"/>
    </row>
    <row r="583" spans="1:7">
      <c r="A583" s="11"/>
      <c r="B583" s="10"/>
      <c r="C583" s="10"/>
      <c r="D583" s="10"/>
      <c r="E583" s="13"/>
      <c r="F583" s="13"/>
      <c r="G583" s="13"/>
    </row>
    <row r="584" spans="1:7">
      <c r="A584" s="11"/>
      <c r="B584" s="10"/>
      <c r="C584" s="10"/>
      <c r="D584" s="10"/>
      <c r="E584" s="13"/>
      <c r="F584" s="13"/>
      <c r="G584" s="13"/>
    </row>
    <row r="585" spans="1:7">
      <c r="A585" s="11"/>
      <c r="B585" s="10"/>
      <c r="C585" s="10"/>
      <c r="D585" s="10"/>
      <c r="E585" s="13"/>
      <c r="F585" s="13"/>
      <c r="G585" s="13"/>
    </row>
    <row r="586" spans="1:7">
      <c r="A586" s="11"/>
      <c r="B586" s="10"/>
      <c r="C586" s="10"/>
      <c r="D586" s="10"/>
      <c r="E586" s="13"/>
      <c r="F586" s="13"/>
      <c r="G586" s="13"/>
    </row>
    <row r="587" spans="1:7">
      <c r="A587" s="11"/>
      <c r="B587" s="10"/>
      <c r="C587" s="10"/>
      <c r="D587" s="10"/>
      <c r="E587" s="13"/>
      <c r="F587" s="13"/>
      <c r="G587" s="13"/>
    </row>
    <row r="588" spans="1:7">
      <c r="A588" s="11"/>
      <c r="B588" s="10"/>
      <c r="C588" s="10"/>
      <c r="D588" s="10"/>
      <c r="E588" s="13"/>
      <c r="F588" s="13"/>
      <c r="G588" s="13"/>
    </row>
    <row r="589" spans="1:7">
      <c r="A589" s="11"/>
      <c r="B589" s="10"/>
      <c r="C589" s="10"/>
      <c r="D589" s="10"/>
      <c r="E589" s="13"/>
      <c r="F589" s="13"/>
      <c r="G589" s="13"/>
    </row>
    <row r="590" spans="1:7">
      <c r="A590" s="11"/>
      <c r="B590" s="10"/>
      <c r="C590" s="10"/>
      <c r="D590" s="10"/>
      <c r="E590" s="13"/>
      <c r="F590" s="13"/>
      <c r="G590" s="13"/>
    </row>
    <row r="591" spans="1:7">
      <c r="A591" s="11"/>
      <c r="B591" s="10"/>
      <c r="C591" s="10"/>
      <c r="D591" s="10"/>
      <c r="E591" s="13"/>
      <c r="F591" s="13"/>
      <c r="G591" s="13"/>
    </row>
    <row r="592" spans="1:7">
      <c r="A592" s="11"/>
      <c r="B592" s="10"/>
      <c r="C592" s="10"/>
      <c r="D592" s="10"/>
      <c r="E592" s="13"/>
      <c r="F592" s="13"/>
      <c r="G592" s="13"/>
    </row>
    <row r="593" spans="1:7">
      <c r="A593" s="11"/>
      <c r="B593" s="10"/>
      <c r="C593" s="10"/>
      <c r="D593" s="10"/>
      <c r="E593" s="13"/>
      <c r="F593" s="13"/>
      <c r="G593" s="13"/>
    </row>
    <row r="594" spans="1:7">
      <c r="A594" s="11"/>
      <c r="B594" s="10"/>
      <c r="C594" s="10"/>
      <c r="D594" s="10"/>
      <c r="E594" s="13"/>
      <c r="F594" s="13"/>
      <c r="G594" s="13"/>
    </row>
    <row r="595" spans="1:7">
      <c r="A595" s="11"/>
      <c r="B595" s="10"/>
      <c r="C595" s="10"/>
      <c r="D595" s="10"/>
      <c r="E595" s="13"/>
      <c r="F595" s="13"/>
      <c r="G595" s="13"/>
    </row>
    <row r="596" spans="1:7">
      <c r="A596" s="11"/>
      <c r="B596" s="10"/>
      <c r="C596" s="10"/>
      <c r="D596" s="10"/>
      <c r="E596" s="13"/>
      <c r="F596" s="13"/>
      <c r="G596" s="13"/>
    </row>
    <row r="597" spans="1:7">
      <c r="A597" s="11"/>
      <c r="B597" s="10"/>
      <c r="C597" s="10"/>
      <c r="D597" s="10"/>
      <c r="E597" s="13"/>
      <c r="F597" s="13"/>
      <c r="G597" s="13"/>
    </row>
    <row r="598" spans="1:7">
      <c r="A598" s="11"/>
      <c r="B598" s="10"/>
      <c r="C598" s="10"/>
      <c r="D598" s="10"/>
      <c r="E598" s="13"/>
      <c r="F598" s="13"/>
      <c r="G598" s="13"/>
    </row>
    <row r="599" spans="1:7">
      <c r="A599" s="11"/>
      <c r="B599" s="10"/>
      <c r="C599" s="10"/>
      <c r="D599" s="10"/>
      <c r="E599" s="13"/>
      <c r="F599" s="13"/>
      <c r="G599" s="13"/>
    </row>
    <row r="600" spans="1:7">
      <c r="A600" s="11"/>
      <c r="B600" s="10"/>
      <c r="C600" s="10"/>
      <c r="D600" s="10"/>
      <c r="E600" s="13"/>
      <c r="F600" s="13"/>
      <c r="G600" s="13"/>
    </row>
    <row r="601" spans="1:7">
      <c r="A601" s="11"/>
      <c r="B601" s="10"/>
      <c r="C601" s="10"/>
      <c r="D601" s="10"/>
      <c r="E601" s="13"/>
      <c r="F601" s="13"/>
      <c r="G601" s="13"/>
    </row>
    <row r="602" spans="1:7">
      <c r="A602" s="11"/>
      <c r="B602" s="10"/>
      <c r="C602" s="10"/>
      <c r="D602" s="10"/>
      <c r="E602" s="13"/>
      <c r="F602" s="13"/>
      <c r="G602" s="13"/>
    </row>
    <row r="603" spans="1:7">
      <c r="A603" s="11"/>
      <c r="B603" s="10"/>
      <c r="C603" s="10"/>
      <c r="D603" s="10"/>
      <c r="E603" s="13"/>
      <c r="F603" s="13"/>
      <c r="G603" s="13"/>
    </row>
    <row r="604" spans="1:7">
      <c r="A604" s="11"/>
      <c r="B604" s="10"/>
      <c r="C604" s="10"/>
      <c r="D604" s="10"/>
      <c r="E604" s="13"/>
      <c r="F604" s="13"/>
      <c r="G604" s="13"/>
    </row>
    <row r="605" spans="1:7">
      <c r="A605" s="11"/>
      <c r="B605" s="10"/>
      <c r="C605" s="10"/>
      <c r="D605" s="10"/>
      <c r="E605" s="13"/>
      <c r="F605" s="13"/>
      <c r="G605" s="13"/>
    </row>
    <row r="606" spans="1:7">
      <c r="A606" s="11"/>
      <c r="B606" s="10"/>
      <c r="C606" s="10"/>
      <c r="D606" s="10"/>
      <c r="E606" s="13"/>
      <c r="F606" s="13"/>
      <c r="G606" s="13"/>
    </row>
    <row r="607" spans="1:7">
      <c r="A607" s="11"/>
      <c r="B607" s="10"/>
      <c r="C607" s="10"/>
      <c r="D607" s="10"/>
      <c r="E607" s="13"/>
      <c r="F607" s="13"/>
      <c r="G607" s="13"/>
    </row>
    <row r="608" spans="1:7">
      <c r="A608" s="11"/>
      <c r="B608" s="10"/>
      <c r="C608" s="10"/>
      <c r="D608" s="10"/>
      <c r="E608" s="13"/>
      <c r="F608" s="13"/>
      <c r="G608" s="13"/>
    </row>
    <row r="609" spans="1:7">
      <c r="A609" s="11"/>
      <c r="B609" s="10"/>
      <c r="C609" s="10"/>
      <c r="D609" s="10"/>
      <c r="E609" s="13"/>
      <c r="F609" s="13"/>
      <c r="G609" s="13"/>
    </row>
    <row r="610" spans="1:7">
      <c r="A610" s="11"/>
      <c r="B610" s="10"/>
      <c r="C610" s="10"/>
      <c r="D610" s="10"/>
      <c r="E610" s="13"/>
      <c r="F610" s="13"/>
      <c r="G610" s="13"/>
    </row>
    <row r="611" spans="1:7">
      <c r="A611" s="11"/>
      <c r="B611" s="10"/>
      <c r="C611" s="10"/>
      <c r="D611" s="10"/>
      <c r="E611" s="13"/>
      <c r="F611" s="13"/>
      <c r="G611" s="13"/>
    </row>
    <row r="612" spans="1:7">
      <c r="A612" s="11"/>
      <c r="B612" s="10"/>
      <c r="C612" s="10"/>
      <c r="D612" s="10"/>
      <c r="E612" s="13"/>
      <c r="F612" s="13"/>
      <c r="G612" s="13"/>
    </row>
    <row r="613" spans="1:7">
      <c r="A613" s="11"/>
      <c r="B613" s="10"/>
      <c r="C613" s="10"/>
      <c r="D613" s="10"/>
      <c r="E613" s="13"/>
      <c r="F613" s="13"/>
      <c r="G613" s="13"/>
    </row>
    <row r="614" spans="1:7">
      <c r="A614" s="11"/>
      <c r="B614" s="10"/>
      <c r="C614" s="10"/>
      <c r="D614" s="10"/>
      <c r="E614" s="13"/>
      <c r="F614" s="13"/>
      <c r="G614" s="13"/>
    </row>
    <row r="615" spans="1:7">
      <c r="A615" s="11"/>
      <c r="B615" s="10"/>
      <c r="C615" s="10"/>
      <c r="D615" s="10"/>
      <c r="E615" s="13"/>
      <c r="F615" s="13"/>
      <c r="G615" s="13"/>
    </row>
    <row r="616" spans="1:7">
      <c r="A616" s="11"/>
      <c r="B616" s="10"/>
      <c r="C616" s="10"/>
      <c r="D616" s="10"/>
      <c r="E616" s="13"/>
      <c r="F616" s="13"/>
      <c r="G616" s="13"/>
    </row>
    <row r="617" spans="1:7">
      <c r="A617" s="11"/>
      <c r="B617" s="10"/>
      <c r="C617" s="10"/>
      <c r="D617" s="10"/>
      <c r="E617" s="13"/>
      <c r="F617" s="13"/>
      <c r="G617" s="13"/>
    </row>
    <row r="618" spans="1:7">
      <c r="A618" s="11"/>
      <c r="B618" s="10"/>
      <c r="C618" s="10"/>
      <c r="D618" s="10"/>
      <c r="E618" s="13"/>
      <c r="F618" s="13"/>
      <c r="G618" s="13"/>
    </row>
    <row r="619" spans="1:7">
      <c r="A619" s="11"/>
      <c r="B619" s="10"/>
      <c r="C619" s="10"/>
      <c r="D619" s="10"/>
      <c r="E619" s="13"/>
      <c r="F619" s="13"/>
      <c r="G619" s="13"/>
    </row>
    <row r="620" spans="1:7">
      <c r="A620" s="11"/>
      <c r="B620" s="10"/>
      <c r="C620" s="10"/>
      <c r="D620" s="10"/>
      <c r="E620" s="13"/>
      <c r="F620" s="13"/>
      <c r="G620" s="13"/>
    </row>
    <row r="621" spans="1:7">
      <c r="A621" s="11"/>
      <c r="B621" s="10"/>
      <c r="C621" s="10"/>
      <c r="D621" s="10"/>
      <c r="E621" s="13"/>
      <c r="F621" s="13"/>
      <c r="G621" s="13"/>
    </row>
    <row r="622" spans="1:7">
      <c r="A622" s="11"/>
      <c r="B622" s="10"/>
      <c r="C622" s="10"/>
      <c r="D622" s="10"/>
      <c r="E622" s="13"/>
      <c r="F622" s="13"/>
      <c r="G622" s="13"/>
    </row>
    <row r="623" spans="1:7">
      <c r="A623" s="11"/>
      <c r="B623" s="10"/>
      <c r="C623" s="10"/>
      <c r="D623" s="10"/>
      <c r="E623" s="13"/>
      <c r="F623" s="13"/>
      <c r="G623" s="13"/>
    </row>
    <row r="624" spans="1:7">
      <c r="A624" s="11"/>
      <c r="B624" s="10"/>
      <c r="C624" s="10"/>
      <c r="D624" s="10"/>
      <c r="E624" s="13"/>
      <c r="F624" s="13"/>
      <c r="G624" s="13"/>
    </row>
    <row r="625" spans="1:7">
      <c r="A625" s="11"/>
      <c r="B625" s="10"/>
      <c r="C625" s="10"/>
      <c r="D625" s="10"/>
      <c r="E625" s="13"/>
      <c r="F625" s="13"/>
      <c r="G625" s="13"/>
    </row>
    <row r="626" spans="1:7">
      <c r="A626" s="11"/>
      <c r="B626" s="10"/>
      <c r="C626" s="10"/>
      <c r="D626" s="10"/>
      <c r="E626" s="13"/>
      <c r="F626" s="13"/>
      <c r="G626" s="13"/>
    </row>
    <row r="627" spans="1:7">
      <c r="A627" s="11"/>
      <c r="B627" s="10"/>
      <c r="C627" s="10"/>
      <c r="D627" s="10"/>
      <c r="E627" s="13"/>
      <c r="F627" s="13"/>
      <c r="G627" s="13"/>
    </row>
    <row r="628" spans="1:7">
      <c r="A628" s="11"/>
      <c r="B628" s="10"/>
      <c r="C628" s="10"/>
      <c r="D628" s="10"/>
      <c r="E628" s="13"/>
      <c r="F628" s="13"/>
      <c r="G628" s="13"/>
    </row>
    <row r="629" spans="1:7">
      <c r="A629" s="11"/>
      <c r="B629" s="10"/>
      <c r="C629" s="10"/>
      <c r="D629" s="10"/>
      <c r="E629" s="13"/>
      <c r="F629" s="13"/>
      <c r="G629" s="13"/>
    </row>
    <row r="630" spans="1:7">
      <c r="A630" s="11"/>
      <c r="B630" s="10"/>
      <c r="C630" s="10"/>
      <c r="D630" s="10"/>
      <c r="E630" s="13"/>
      <c r="F630" s="13"/>
      <c r="G630" s="13"/>
    </row>
    <row r="631" spans="1:7">
      <c r="A631" s="11"/>
      <c r="B631" s="10"/>
      <c r="C631" s="10"/>
      <c r="D631" s="10"/>
      <c r="E631" s="13"/>
      <c r="F631" s="13"/>
      <c r="G631" s="13"/>
    </row>
    <row r="632" spans="1:7">
      <c r="A632" s="11"/>
      <c r="B632" s="10"/>
      <c r="C632" s="10"/>
      <c r="D632" s="10"/>
      <c r="E632" s="13"/>
      <c r="F632" s="13"/>
      <c r="G632" s="13"/>
    </row>
    <row r="633" spans="1:7">
      <c r="A633" s="11"/>
      <c r="B633" s="10"/>
      <c r="C633" s="10"/>
      <c r="D633" s="10"/>
      <c r="E633" s="13"/>
      <c r="F633" s="13"/>
      <c r="G633" s="13"/>
    </row>
    <row r="634" spans="1:7">
      <c r="A634" s="11"/>
      <c r="B634" s="10"/>
      <c r="C634" s="10"/>
      <c r="D634" s="10"/>
      <c r="E634" s="13"/>
      <c r="F634" s="13"/>
      <c r="G634" s="13"/>
    </row>
    <row r="635" spans="1:7">
      <c r="A635" s="11"/>
      <c r="B635" s="10"/>
      <c r="C635" s="10"/>
      <c r="D635" s="10"/>
      <c r="E635" s="13"/>
      <c r="F635" s="13"/>
      <c r="G635" s="13"/>
    </row>
    <row r="636" spans="1:7">
      <c r="A636" s="11"/>
      <c r="B636" s="10"/>
      <c r="C636" s="10"/>
      <c r="D636" s="10"/>
      <c r="E636" s="13"/>
      <c r="F636" s="13"/>
      <c r="G636" s="13"/>
    </row>
    <row r="637" spans="1:7">
      <c r="A637" s="11"/>
      <c r="B637" s="10"/>
      <c r="C637" s="10"/>
      <c r="D637" s="10"/>
      <c r="E637" s="13"/>
      <c r="F637" s="13"/>
      <c r="G637" s="13"/>
    </row>
    <row r="638" spans="1:7">
      <c r="A638" s="11"/>
      <c r="B638" s="10"/>
      <c r="C638" s="10"/>
      <c r="D638" s="10"/>
      <c r="E638" s="13"/>
      <c r="F638" s="13"/>
      <c r="G638" s="13"/>
    </row>
    <row r="639" spans="1:7">
      <c r="A639" s="11"/>
      <c r="B639" s="10"/>
      <c r="C639" s="10"/>
      <c r="D639" s="10"/>
      <c r="E639" s="13"/>
      <c r="F639" s="13"/>
      <c r="G639" s="13"/>
    </row>
    <row r="640" spans="1:7">
      <c r="A640" s="11"/>
      <c r="B640" s="10"/>
      <c r="C640" s="10"/>
      <c r="D640" s="10"/>
      <c r="E640" s="13"/>
      <c r="F640" s="13"/>
      <c r="G640" s="13"/>
    </row>
    <row r="641" spans="1:7">
      <c r="A641" s="11"/>
      <c r="B641" s="10"/>
      <c r="C641" s="10"/>
      <c r="D641" s="10"/>
      <c r="E641" s="13"/>
      <c r="F641" s="13"/>
      <c r="G641" s="13"/>
    </row>
    <row r="642" spans="1:7">
      <c r="A642" s="11"/>
      <c r="B642" s="10"/>
      <c r="C642" s="10"/>
      <c r="D642" s="10"/>
      <c r="E642" s="13"/>
      <c r="F642" s="13"/>
      <c r="G642" s="13"/>
    </row>
    <row r="643" spans="1:7">
      <c r="A643" s="11"/>
      <c r="B643" s="10"/>
      <c r="C643" s="10"/>
      <c r="D643" s="10"/>
      <c r="E643" s="13"/>
      <c r="F643" s="13"/>
      <c r="G643" s="13"/>
    </row>
    <row r="644" spans="1:7">
      <c r="A644" s="11"/>
      <c r="B644" s="10"/>
      <c r="C644" s="10"/>
      <c r="D644" s="10"/>
      <c r="E644" s="13"/>
      <c r="F644" s="13"/>
      <c r="G644" s="13"/>
    </row>
    <row r="645" spans="1:7">
      <c r="A645" s="11"/>
      <c r="B645" s="10"/>
      <c r="C645" s="10"/>
      <c r="D645" s="10"/>
      <c r="E645" s="13"/>
      <c r="F645" s="13"/>
      <c r="G645" s="13"/>
    </row>
    <row r="646" spans="1:7">
      <c r="A646" s="11"/>
      <c r="B646" s="10"/>
      <c r="C646" s="10"/>
      <c r="D646" s="10"/>
      <c r="E646" s="13"/>
      <c r="F646" s="13"/>
      <c r="G646" s="13"/>
    </row>
    <row r="647" spans="1:7">
      <c r="A647" s="11"/>
      <c r="B647" s="10"/>
      <c r="C647" s="10"/>
      <c r="D647" s="10"/>
      <c r="E647" s="13"/>
      <c r="F647" s="13"/>
      <c r="G647" s="13"/>
    </row>
    <row r="648" spans="1:7">
      <c r="A648" s="11"/>
      <c r="B648" s="10"/>
      <c r="C648" s="10"/>
      <c r="D648" s="10"/>
      <c r="E648" s="13"/>
      <c r="F648" s="13"/>
      <c r="G648" s="13"/>
    </row>
    <row r="649" spans="1:7">
      <c r="A649" s="11"/>
      <c r="B649" s="10"/>
      <c r="C649" s="10"/>
      <c r="D649" s="10"/>
      <c r="E649" s="13"/>
      <c r="F649" s="13"/>
      <c r="G649" s="13"/>
    </row>
    <row r="650" spans="1:7">
      <c r="A650" s="11"/>
      <c r="B650" s="10"/>
      <c r="C650" s="10"/>
      <c r="D650" s="10"/>
      <c r="E650" s="13"/>
      <c r="F650" s="13"/>
      <c r="G650" s="13"/>
    </row>
    <row r="651" spans="1:7">
      <c r="A651" s="11"/>
      <c r="B651" s="10"/>
      <c r="C651" s="10"/>
      <c r="D651" s="10"/>
      <c r="E651" s="13"/>
      <c r="F651" s="13"/>
      <c r="G651" s="13"/>
    </row>
    <row r="652" spans="1:7">
      <c r="A652" s="11"/>
      <c r="B652" s="10"/>
      <c r="C652" s="10"/>
      <c r="D652" s="10"/>
      <c r="E652" s="13"/>
      <c r="F652" s="13"/>
      <c r="G652" s="13"/>
    </row>
    <row r="653" spans="1:7">
      <c r="A653" s="11"/>
      <c r="B653" s="10"/>
      <c r="C653" s="10"/>
      <c r="D653" s="10"/>
      <c r="E653" s="13"/>
      <c r="F653" s="13"/>
      <c r="G653" s="13"/>
    </row>
    <row r="654" spans="1:7">
      <c r="A654" s="11"/>
      <c r="B654" s="10"/>
      <c r="C654" s="10"/>
      <c r="D654" s="10"/>
      <c r="E654" s="13"/>
      <c r="F654" s="13"/>
      <c r="G654" s="13"/>
    </row>
    <row r="655" spans="1:7">
      <c r="A655" s="11"/>
      <c r="B655" s="10"/>
      <c r="C655" s="10"/>
      <c r="D655" s="10"/>
      <c r="E655" s="13"/>
      <c r="F655" s="13"/>
      <c r="G655" s="13"/>
    </row>
    <row r="656" spans="1:7">
      <c r="A656" s="11"/>
      <c r="B656" s="10"/>
      <c r="C656" s="10"/>
      <c r="D656" s="10"/>
      <c r="E656" s="13"/>
      <c r="F656" s="13"/>
      <c r="G656" s="13"/>
    </row>
    <row r="657" spans="1:7">
      <c r="A657" s="11"/>
      <c r="B657" s="10"/>
      <c r="C657" s="10"/>
      <c r="D657" s="10"/>
      <c r="E657" s="13"/>
      <c r="F657" s="13"/>
      <c r="G657" s="13"/>
    </row>
    <row r="658" spans="1:7">
      <c r="A658" s="11"/>
      <c r="B658" s="10"/>
      <c r="C658" s="10"/>
      <c r="D658" s="10"/>
      <c r="E658" s="13"/>
      <c r="F658" s="13"/>
      <c r="G658" s="13"/>
    </row>
    <row r="659" spans="1:7">
      <c r="A659" s="11"/>
      <c r="B659" s="10"/>
      <c r="C659" s="10"/>
      <c r="D659" s="10"/>
      <c r="E659" s="13"/>
      <c r="F659" s="13"/>
      <c r="G659" s="13"/>
    </row>
    <row r="660" spans="1:7">
      <c r="A660" s="11"/>
      <c r="B660" s="10"/>
      <c r="C660" s="10"/>
      <c r="D660" s="10"/>
      <c r="E660" s="13"/>
      <c r="F660" s="13"/>
      <c r="G660" s="13"/>
    </row>
    <row r="661" spans="1:7">
      <c r="A661" s="11"/>
      <c r="B661" s="10"/>
      <c r="C661" s="10"/>
      <c r="D661" s="10"/>
      <c r="E661" s="13"/>
      <c r="F661" s="13"/>
      <c r="G661" s="13"/>
    </row>
    <row r="662" spans="1:7">
      <c r="A662" s="11"/>
      <c r="B662" s="10"/>
      <c r="C662" s="10"/>
      <c r="D662" s="10"/>
      <c r="E662" s="13"/>
      <c r="F662" s="13"/>
      <c r="G662" s="13"/>
    </row>
    <row r="663" spans="1:7">
      <c r="A663" s="11"/>
      <c r="B663" s="10"/>
      <c r="C663" s="10"/>
      <c r="D663" s="10"/>
      <c r="E663" s="13"/>
      <c r="F663" s="13"/>
      <c r="G663" s="13"/>
    </row>
    <row r="664" spans="1:7">
      <c r="A664" s="11"/>
      <c r="B664" s="10"/>
      <c r="C664" s="10"/>
      <c r="D664" s="10"/>
      <c r="E664" s="13"/>
      <c r="F664" s="13"/>
      <c r="G664" s="13"/>
    </row>
    <row r="665" spans="1:7">
      <c r="A665" s="11"/>
      <c r="B665" s="10"/>
      <c r="C665" s="10"/>
      <c r="D665" s="10"/>
      <c r="E665" s="13"/>
      <c r="F665" s="13"/>
      <c r="G665" s="13"/>
    </row>
    <row r="666" spans="1:7">
      <c r="A666" s="11"/>
      <c r="B666" s="10"/>
      <c r="C666" s="10"/>
      <c r="D666" s="10"/>
      <c r="E666" s="13"/>
      <c r="F666" s="13"/>
      <c r="G666" s="13"/>
    </row>
    <row r="667" spans="1:7">
      <c r="A667" s="11"/>
      <c r="B667" s="10"/>
      <c r="C667" s="10"/>
      <c r="D667" s="10"/>
      <c r="E667" s="13"/>
      <c r="F667" s="13"/>
      <c r="G667" s="13"/>
    </row>
    <row r="668" spans="1:7">
      <c r="A668" s="11"/>
      <c r="B668" s="10"/>
      <c r="C668" s="10"/>
      <c r="D668" s="10"/>
      <c r="E668" s="13"/>
      <c r="F668" s="13"/>
      <c r="G668" s="13"/>
    </row>
    <row r="669" spans="1:7">
      <c r="A669" s="11"/>
      <c r="B669" s="10"/>
      <c r="C669" s="10"/>
      <c r="D669" s="10"/>
      <c r="E669" s="13"/>
      <c r="F669" s="13"/>
      <c r="G669" s="13"/>
    </row>
    <row r="670" spans="1:7">
      <c r="A670" s="11"/>
      <c r="B670" s="10"/>
      <c r="C670" s="10"/>
      <c r="D670" s="10"/>
      <c r="E670" s="13"/>
      <c r="F670" s="13"/>
      <c r="G670" s="13"/>
    </row>
    <row r="671" spans="1:7">
      <c r="A671" s="11"/>
      <c r="B671" s="10"/>
      <c r="C671" s="10"/>
      <c r="D671" s="10"/>
      <c r="E671" s="13"/>
      <c r="F671" s="13"/>
      <c r="G671" s="13"/>
    </row>
    <row r="672" spans="1:7">
      <c r="A672" s="11"/>
      <c r="B672" s="10"/>
      <c r="C672" s="10"/>
      <c r="D672" s="10"/>
      <c r="E672" s="13"/>
      <c r="F672" s="13"/>
      <c r="G672" s="13"/>
    </row>
    <row r="673" spans="1:7">
      <c r="A673" s="11"/>
      <c r="B673" s="10"/>
      <c r="C673" s="10"/>
      <c r="D673" s="10"/>
      <c r="E673" s="13"/>
      <c r="F673" s="13"/>
      <c r="G673" s="13"/>
    </row>
    <row r="674" spans="1:7">
      <c r="A674" s="11"/>
      <c r="B674" s="10"/>
      <c r="C674" s="10"/>
      <c r="D674" s="10"/>
      <c r="E674" s="13"/>
      <c r="F674" s="13"/>
      <c r="G674" s="13"/>
    </row>
    <row r="675" spans="1:7">
      <c r="A675" s="11"/>
      <c r="B675" s="10"/>
      <c r="C675" s="10"/>
      <c r="D675" s="10"/>
      <c r="E675" s="13"/>
      <c r="F675" s="13"/>
      <c r="G675" s="13"/>
    </row>
    <row r="676" spans="1:7">
      <c r="A676" s="11"/>
      <c r="B676" s="10"/>
      <c r="C676" s="10"/>
      <c r="D676" s="10"/>
      <c r="E676" s="13"/>
      <c r="F676" s="13"/>
      <c r="G676" s="13"/>
    </row>
    <row r="677" spans="1:7">
      <c r="A677" s="11"/>
      <c r="B677" s="10"/>
      <c r="C677" s="10"/>
      <c r="D677" s="10"/>
      <c r="E677" s="13"/>
      <c r="F677" s="13"/>
      <c r="G677" s="13"/>
    </row>
    <row r="678" spans="1:7">
      <c r="A678" s="11"/>
      <c r="B678" s="10"/>
      <c r="C678" s="10"/>
      <c r="D678" s="10"/>
      <c r="E678" s="13"/>
      <c r="F678" s="13"/>
      <c r="G678" s="13"/>
    </row>
    <row r="679" spans="1:7">
      <c r="A679" s="11"/>
      <c r="B679" s="10"/>
      <c r="C679" s="10"/>
      <c r="D679" s="10"/>
      <c r="E679" s="13"/>
      <c r="F679" s="13"/>
      <c r="G679" s="13"/>
    </row>
    <row r="680" spans="1:7">
      <c r="A680" s="11"/>
      <c r="B680" s="10"/>
      <c r="C680" s="10"/>
      <c r="D680" s="10"/>
      <c r="E680" s="13"/>
      <c r="F680" s="13"/>
      <c r="G680" s="13"/>
    </row>
    <row r="681" spans="1:7">
      <c r="A681" s="11"/>
      <c r="B681" s="10"/>
      <c r="C681" s="10"/>
      <c r="D681" s="10"/>
      <c r="E681" s="13"/>
      <c r="F681" s="13"/>
      <c r="G681" s="13"/>
    </row>
    <row r="682" spans="1:7">
      <c r="A682" s="11"/>
      <c r="B682" s="10"/>
      <c r="C682" s="10"/>
      <c r="D682" s="10"/>
      <c r="E682" s="13"/>
      <c r="F682" s="13"/>
      <c r="G682" s="13"/>
    </row>
    <row r="683" spans="1:7">
      <c r="A683" s="11"/>
      <c r="B683" s="10"/>
      <c r="C683" s="10"/>
      <c r="D683" s="10"/>
      <c r="E683" s="13"/>
      <c r="F683" s="13"/>
      <c r="G683" s="13"/>
    </row>
    <row r="684" spans="1:7">
      <c r="A684" s="11"/>
      <c r="B684" s="10"/>
      <c r="C684" s="10"/>
      <c r="D684" s="10"/>
      <c r="E684" s="13"/>
      <c r="F684" s="13"/>
      <c r="G684" s="13"/>
    </row>
    <row r="685" spans="1:7">
      <c r="A685" s="11"/>
      <c r="B685" s="10"/>
      <c r="C685" s="10"/>
      <c r="D685" s="10"/>
      <c r="E685" s="13"/>
      <c r="F685" s="13"/>
      <c r="G685" s="13"/>
    </row>
    <row r="686" spans="1:7">
      <c r="A686" s="11"/>
      <c r="B686" s="10"/>
      <c r="C686" s="10"/>
      <c r="D686" s="10"/>
      <c r="E686" s="13"/>
      <c r="F686" s="13"/>
      <c r="G686" s="13"/>
    </row>
    <row r="687" spans="1:7">
      <c r="A687" s="11"/>
      <c r="B687" s="10"/>
      <c r="C687" s="10"/>
      <c r="D687" s="10"/>
      <c r="E687" s="13"/>
      <c r="F687" s="13"/>
      <c r="G687" s="13"/>
    </row>
    <row r="688" spans="1:7">
      <c r="A688" s="11"/>
      <c r="B688" s="10"/>
      <c r="C688" s="10"/>
      <c r="D688" s="10"/>
      <c r="E688" s="13"/>
      <c r="F688" s="13"/>
      <c r="G688" s="13"/>
    </row>
    <row r="689" spans="1:7">
      <c r="A689" s="11"/>
      <c r="B689" s="10"/>
      <c r="C689" s="10"/>
      <c r="D689" s="10"/>
      <c r="E689" s="13"/>
      <c r="F689" s="13"/>
      <c r="G689" s="13"/>
    </row>
    <row r="690" spans="1:7">
      <c r="A690" s="11"/>
      <c r="B690" s="10"/>
      <c r="C690" s="10"/>
      <c r="D690" s="10"/>
      <c r="E690" s="13"/>
      <c r="F690" s="13"/>
      <c r="G690" s="13"/>
    </row>
    <row r="691" spans="1:7">
      <c r="A691" s="11"/>
      <c r="B691" s="10"/>
      <c r="C691" s="10"/>
      <c r="D691" s="10"/>
      <c r="E691" s="13"/>
      <c r="F691" s="13"/>
      <c r="G691" s="13"/>
    </row>
    <row r="692" spans="1:7">
      <c r="A692" s="11"/>
      <c r="B692" s="10"/>
      <c r="C692" s="10"/>
      <c r="D692" s="10"/>
      <c r="E692" s="13"/>
      <c r="F692" s="13"/>
      <c r="G692" s="13"/>
    </row>
    <row r="693" spans="1:7">
      <c r="A693" s="11"/>
      <c r="B693" s="10"/>
      <c r="C693" s="10"/>
      <c r="D693" s="10"/>
      <c r="E693" s="13"/>
      <c r="F693" s="13"/>
      <c r="G693" s="13"/>
    </row>
    <row r="694" spans="1:7">
      <c r="A694" s="11"/>
      <c r="B694" s="10"/>
      <c r="C694" s="10"/>
      <c r="D694" s="10"/>
      <c r="E694" s="13"/>
      <c r="F694" s="13"/>
      <c r="G694" s="13"/>
    </row>
    <row r="695" spans="1:7">
      <c r="A695" s="11"/>
      <c r="B695" s="10"/>
      <c r="C695" s="10"/>
      <c r="D695" s="10"/>
      <c r="E695" s="13"/>
      <c r="F695" s="13"/>
      <c r="G695" s="13"/>
    </row>
    <row r="696" spans="1:7">
      <c r="A696" s="11"/>
      <c r="B696" s="10"/>
      <c r="C696" s="10"/>
      <c r="D696" s="10"/>
      <c r="E696" s="13"/>
      <c r="F696" s="13"/>
      <c r="G696" s="13"/>
    </row>
    <row r="697" spans="1:7">
      <c r="A697" s="11"/>
      <c r="B697" s="10"/>
      <c r="C697" s="10"/>
      <c r="D697" s="10"/>
      <c r="E697" s="13"/>
      <c r="F697" s="13"/>
      <c r="G697" s="13"/>
    </row>
    <row r="698" spans="1:7">
      <c r="A698" s="11"/>
      <c r="B698" s="10"/>
      <c r="C698" s="10"/>
      <c r="D698" s="10"/>
      <c r="E698" s="13"/>
      <c r="F698" s="13"/>
      <c r="G698" s="13"/>
    </row>
    <row r="699" spans="1:7">
      <c r="A699" s="11"/>
      <c r="B699" s="10"/>
      <c r="C699" s="10"/>
      <c r="D699" s="10"/>
      <c r="E699" s="13"/>
      <c r="F699" s="13"/>
      <c r="G699" s="13"/>
    </row>
    <row r="700" spans="1:7">
      <c r="A700" s="11"/>
      <c r="B700" s="10"/>
      <c r="C700" s="10"/>
      <c r="D700" s="10"/>
      <c r="E700" s="13"/>
      <c r="F700" s="13"/>
      <c r="G700" s="13"/>
    </row>
    <row r="701" spans="1:7">
      <c r="A701" s="11"/>
      <c r="B701" s="10"/>
      <c r="C701" s="10"/>
      <c r="D701" s="10"/>
      <c r="E701" s="13"/>
      <c r="F701" s="13"/>
      <c r="G701" s="13"/>
    </row>
    <row r="702" spans="1:7">
      <c r="A702" s="11"/>
      <c r="B702" s="10"/>
      <c r="C702" s="10"/>
      <c r="D702" s="10"/>
      <c r="E702" s="13"/>
      <c r="F702" s="13"/>
      <c r="G702" s="13"/>
    </row>
    <row r="703" spans="1:7">
      <c r="A703" s="11"/>
      <c r="B703" s="10"/>
      <c r="C703" s="10"/>
      <c r="D703" s="10"/>
      <c r="E703" s="13"/>
      <c r="F703" s="13"/>
      <c r="G703" s="13"/>
    </row>
    <row r="704" spans="1:7">
      <c r="A704" s="11"/>
      <c r="B704" s="10"/>
      <c r="C704" s="10"/>
      <c r="D704" s="10"/>
      <c r="E704" s="13"/>
      <c r="F704" s="13"/>
      <c r="G704" s="13"/>
    </row>
    <row r="705" spans="1:7">
      <c r="A705" s="11"/>
      <c r="B705" s="10"/>
      <c r="C705" s="10"/>
      <c r="D705" s="10"/>
      <c r="E705" s="13"/>
      <c r="F705" s="13"/>
      <c r="G705" s="13"/>
    </row>
    <row r="706" spans="1:7">
      <c r="A706" s="11"/>
      <c r="B706" s="10"/>
      <c r="C706" s="10"/>
      <c r="D706" s="10"/>
      <c r="E706" s="13"/>
      <c r="F706" s="13"/>
      <c r="G706" s="13"/>
    </row>
    <row r="707" spans="1:7">
      <c r="A707" s="11"/>
      <c r="B707" s="10"/>
      <c r="C707" s="10"/>
      <c r="D707" s="10"/>
      <c r="E707" s="13"/>
      <c r="F707" s="13"/>
      <c r="G707" s="13"/>
    </row>
    <row r="708" spans="1:7">
      <c r="A708" s="11"/>
      <c r="B708" s="10"/>
      <c r="C708" s="10"/>
      <c r="D708" s="10"/>
      <c r="E708" s="13"/>
      <c r="F708" s="13"/>
      <c r="G708" s="13"/>
    </row>
    <row r="709" spans="1:7">
      <c r="A709" s="11"/>
      <c r="B709" s="10"/>
      <c r="C709" s="10"/>
      <c r="D709" s="10"/>
      <c r="E709" s="13"/>
      <c r="F709" s="13"/>
      <c r="G709" s="13"/>
    </row>
    <row r="710" spans="1:7">
      <c r="A710" s="11"/>
      <c r="B710" s="10"/>
      <c r="C710" s="10"/>
      <c r="D710" s="10"/>
      <c r="E710" s="13"/>
      <c r="F710" s="13"/>
      <c r="G710" s="13"/>
    </row>
    <row r="711" spans="1:7">
      <c r="A711" s="11"/>
      <c r="B711" s="10"/>
      <c r="C711" s="10"/>
      <c r="D711" s="10"/>
      <c r="E711" s="13"/>
      <c r="F711" s="13"/>
      <c r="G711" s="13"/>
    </row>
    <row r="712" spans="1:7">
      <c r="A712" s="11"/>
      <c r="B712" s="10"/>
      <c r="C712" s="10"/>
      <c r="D712" s="10"/>
      <c r="E712" s="13"/>
      <c r="F712" s="13"/>
      <c r="G712" s="13"/>
    </row>
    <row r="713" spans="1:7">
      <c r="A713" s="11"/>
      <c r="B713" s="10"/>
      <c r="C713" s="10"/>
      <c r="D713" s="10"/>
      <c r="E713" s="13"/>
      <c r="F713" s="13"/>
      <c r="G713" s="13"/>
    </row>
    <row r="714" spans="1:7">
      <c r="A714" s="11"/>
      <c r="B714" s="10"/>
      <c r="C714" s="10"/>
      <c r="D714" s="10"/>
      <c r="E714" s="13"/>
      <c r="F714" s="13"/>
      <c r="G714" s="13"/>
    </row>
    <row r="715" spans="1:7">
      <c r="A715" s="11"/>
      <c r="B715" s="10"/>
      <c r="C715" s="10"/>
      <c r="D715" s="10"/>
      <c r="E715" s="13"/>
      <c r="F715" s="13"/>
      <c r="G715" s="13"/>
    </row>
    <row r="716" spans="1:7">
      <c r="A716" s="11"/>
      <c r="B716" s="10"/>
      <c r="C716" s="10"/>
      <c r="D716" s="10"/>
      <c r="E716" s="13"/>
      <c r="F716" s="13"/>
      <c r="G716" s="13"/>
    </row>
    <row r="717" spans="1:7">
      <c r="A717" s="11"/>
      <c r="B717" s="10"/>
      <c r="C717" s="10"/>
      <c r="D717" s="10"/>
      <c r="E717" s="13"/>
      <c r="F717" s="13"/>
      <c r="G717" s="13"/>
    </row>
    <row r="718" spans="1:7">
      <c r="A718" s="11"/>
      <c r="B718" s="10"/>
      <c r="C718" s="10"/>
      <c r="D718" s="10"/>
      <c r="E718" s="13"/>
      <c r="F718" s="13"/>
      <c r="G718" s="13"/>
    </row>
    <row r="719" spans="1:7">
      <c r="A719" s="11"/>
      <c r="B719" s="10"/>
      <c r="C719" s="10"/>
      <c r="D719" s="10"/>
      <c r="E719" s="13"/>
      <c r="F719" s="13"/>
      <c r="G719" s="13"/>
    </row>
    <row r="720" spans="1:7">
      <c r="A720" s="11"/>
      <c r="B720" s="10"/>
      <c r="C720" s="10"/>
      <c r="D720" s="10"/>
      <c r="E720" s="13"/>
      <c r="F720" s="13"/>
      <c r="G720" s="13"/>
    </row>
    <row r="721" spans="1:7">
      <c r="A721" s="11"/>
      <c r="B721" s="10"/>
      <c r="C721" s="10"/>
      <c r="D721" s="10"/>
      <c r="E721" s="13"/>
      <c r="F721" s="13"/>
      <c r="G721" s="13"/>
    </row>
    <row r="722" spans="1:7">
      <c r="A722" s="11"/>
      <c r="B722" s="10"/>
      <c r="C722" s="10"/>
      <c r="D722" s="10"/>
      <c r="E722" s="13"/>
      <c r="F722" s="13"/>
      <c r="G722" s="13"/>
    </row>
    <row r="723" spans="1:7">
      <c r="A723" s="11"/>
      <c r="B723" s="10"/>
      <c r="C723" s="10"/>
      <c r="D723" s="10"/>
      <c r="E723" s="13"/>
      <c r="F723" s="13"/>
      <c r="G723" s="13"/>
    </row>
    <row r="724" spans="1:7">
      <c r="A724" s="11"/>
      <c r="B724" s="10"/>
      <c r="C724" s="10"/>
      <c r="D724" s="10"/>
      <c r="E724" s="13"/>
      <c r="F724" s="13"/>
      <c r="G724" s="13"/>
    </row>
    <row r="725" spans="1:7">
      <c r="A725" s="11"/>
      <c r="B725" s="10"/>
      <c r="C725" s="10"/>
      <c r="D725" s="10"/>
      <c r="E725" s="13"/>
      <c r="F725" s="13"/>
      <c r="G725" s="13"/>
    </row>
    <row r="726" spans="1:7">
      <c r="A726" s="11"/>
      <c r="B726" s="10"/>
      <c r="C726" s="10"/>
      <c r="D726" s="10"/>
      <c r="E726" s="13"/>
      <c r="F726" s="13"/>
      <c r="G726" s="13"/>
    </row>
    <row r="727" spans="1:7">
      <c r="A727" s="11"/>
      <c r="B727" s="10"/>
      <c r="C727" s="10"/>
      <c r="D727" s="10"/>
      <c r="E727" s="13"/>
      <c r="F727" s="13"/>
      <c r="G727" s="13"/>
    </row>
    <row r="728" spans="1:7">
      <c r="A728" s="11"/>
      <c r="B728" s="10"/>
      <c r="C728" s="10"/>
      <c r="D728" s="10"/>
      <c r="E728" s="13"/>
      <c r="F728" s="13"/>
      <c r="G728" s="13"/>
    </row>
    <row r="729" spans="1:7">
      <c r="A729" s="11"/>
      <c r="B729" s="10"/>
      <c r="C729" s="10"/>
      <c r="D729" s="10"/>
      <c r="E729" s="13"/>
      <c r="F729" s="13"/>
      <c r="G729" s="13"/>
    </row>
    <row r="730" spans="1:7">
      <c r="A730" s="11"/>
      <c r="B730" s="10"/>
      <c r="C730" s="10"/>
      <c r="D730" s="10"/>
      <c r="E730" s="13"/>
      <c r="F730" s="13"/>
      <c r="G730" s="13"/>
    </row>
    <row r="731" spans="1:7">
      <c r="A731" s="11"/>
      <c r="B731" s="10"/>
      <c r="C731" s="10"/>
      <c r="D731" s="10"/>
      <c r="E731" s="13"/>
      <c r="F731" s="13"/>
      <c r="G731" s="13"/>
    </row>
    <row r="732" spans="1:7">
      <c r="A732" s="11"/>
      <c r="B732" s="10"/>
      <c r="C732" s="10"/>
      <c r="D732" s="10"/>
      <c r="E732" s="13"/>
      <c r="F732" s="13"/>
      <c r="G732" s="13"/>
    </row>
    <row r="733" spans="1:7">
      <c r="A733" s="11"/>
      <c r="B733" s="10"/>
      <c r="C733" s="10"/>
      <c r="D733" s="10"/>
      <c r="E733" s="13"/>
      <c r="F733" s="13"/>
      <c r="G733" s="13"/>
    </row>
    <row r="734" spans="1:7">
      <c r="A734" s="11"/>
      <c r="B734" s="10"/>
      <c r="C734" s="10"/>
      <c r="D734" s="10"/>
      <c r="E734" s="13"/>
      <c r="F734" s="13"/>
      <c r="G734" s="13"/>
    </row>
    <row r="735" spans="1:7">
      <c r="A735" s="11"/>
      <c r="B735" s="10"/>
      <c r="C735" s="10"/>
      <c r="D735" s="10"/>
      <c r="E735" s="13"/>
      <c r="F735" s="13"/>
      <c r="G735" s="13"/>
    </row>
    <row r="736" spans="1:7">
      <c r="A736" s="11"/>
      <c r="B736" s="10"/>
      <c r="C736" s="10"/>
      <c r="D736" s="10"/>
      <c r="E736" s="13"/>
      <c r="F736" s="13"/>
      <c r="G736" s="13"/>
    </row>
    <row r="737" spans="1:7">
      <c r="A737" s="11"/>
      <c r="B737" s="10"/>
      <c r="C737" s="10"/>
      <c r="D737" s="10"/>
      <c r="E737" s="13"/>
      <c r="F737" s="13"/>
      <c r="G737" s="13"/>
    </row>
    <row r="738" spans="1:7">
      <c r="A738" s="11"/>
      <c r="B738" s="10"/>
      <c r="C738" s="10"/>
      <c r="D738" s="10"/>
      <c r="E738" s="13"/>
      <c r="F738" s="13"/>
      <c r="G738" s="13"/>
    </row>
    <row r="739" spans="1:7">
      <c r="A739" s="11"/>
      <c r="B739" s="10"/>
      <c r="C739" s="10"/>
      <c r="D739" s="10"/>
      <c r="E739" s="13"/>
      <c r="F739" s="13"/>
      <c r="G739" s="13"/>
    </row>
    <row r="740" spans="1:7">
      <c r="A740" s="11"/>
      <c r="B740" s="10"/>
      <c r="C740" s="10"/>
      <c r="D740" s="10"/>
      <c r="E740" s="13"/>
      <c r="F740" s="13"/>
      <c r="G740" s="13"/>
    </row>
    <row r="741" spans="1:7">
      <c r="A741" s="11"/>
      <c r="B741" s="10"/>
      <c r="C741" s="10"/>
      <c r="D741" s="10"/>
      <c r="E741" s="13"/>
      <c r="F741" s="13"/>
      <c r="G741" s="13"/>
    </row>
    <row r="742" spans="1:7">
      <c r="A742" s="11"/>
      <c r="B742" s="10"/>
      <c r="C742" s="10"/>
      <c r="D742" s="10"/>
      <c r="E742" s="13"/>
      <c r="F742" s="13"/>
      <c r="G742" s="13"/>
    </row>
    <row r="743" spans="1:7">
      <c r="A743" s="11"/>
      <c r="B743" s="10"/>
      <c r="C743" s="10"/>
      <c r="D743" s="10"/>
      <c r="E743" s="13"/>
      <c r="F743" s="13"/>
      <c r="G743" s="13"/>
    </row>
    <row r="744" spans="1:7">
      <c r="A744" s="11"/>
      <c r="B744" s="10"/>
      <c r="C744" s="10"/>
      <c r="D744" s="10"/>
      <c r="E744" s="13"/>
      <c r="F744" s="13"/>
      <c r="G744" s="13"/>
    </row>
    <row r="745" spans="1:7">
      <c r="A745" s="11"/>
      <c r="B745" s="10"/>
      <c r="C745" s="10"/>
      <c r="D745" s="10"/>
      <c r="E745" s="13"/>
      <c r="F745" s="13"/>
      <c r="G745" s="13"/>
    </row>
    <row r="746" spans="1:7">
      <c r="A746" s="11"/>
      <c r="B746" s="10"/>
      <c r="C746" s="10"/>
      <c r="D746" s="10"/>
      <c r="E746" s="13"/>
      <c r="F746" s="13"/>
      <c r="G746" s="13"/>
    </row>
    <row r="747" spans="1:7">
      <c r="A747" s="11"/>
      <c r="B747" s="10"/>
      <c r="C747" s="10"/>
      <c r="D747" s="10"/>
      <c r="E747" s="13"/>
      <c r="F747" s="13"/>
      <c r="G747" s="13"/>
    </row>
    <row r="748" spans="1:7">
      <c r="A748" s="11"/>
      <c r="B748" s="10"/>
      <c r="C748" s="10"/>
      <c r="D748" s="10"/>
      <c r="E748" s="13"/>
      <c r="F748" s="13"/>
      <c r="G748" s="13"/>
    </row>
    <row r="749" spans="1:7">
      <c r="A749" s="11"/>
      <c r="B749" s="10"/>
      <c r="C749" s="10"/>
      <c r="D749" s="10"/>
      <c r="E749" s="13"/>
      <c r="F749" s="13"/>
      <c r="G749" s="13"/>
    </row>
    <row r="750" spans="1:7">
      <c r="A750" s="11"/>
      <c r="B750" s="10"/>
      <c r="C750" s="10"/>
      <c r="D750" s="10"/>
      <c r="E750" s="13"/>
      <c r="F750" s="13"/>
      <c r="G750" s="13"/>
    </row>
    <row r="751" spans="1:7">
      <c r="A751" s="11"/>
      <c r="B751" s="10"/>
      <c r="C751" s="10"/>
      <c r="D751" s="10"/>
      <c r="E751" s="13"/>
      <c r="F751" s="13"/>
      <c r="G751" s="13"/>
    </row>
    <row r="752" spans="1:7">
      <c r="A752" s="11"/>
      <c r="B752" s="10"/>
      <c r="C752" s="10"/>
      <c r="D752" s="10"/>
      <c r="E752" s="13"/>
      <c r="F752" s="13"/>
      <c r="G752" s="13"/>
    </row>
    <row r="753" spans="1:7">
      <c r="A753" s="11"/>
      <c r="B753" s="10"/>
      <c r="C753" s="10"/>
      <c r="D753" s="10"/>
      <c r="E753" s="13"/>
      <c r="F753" s="13"/>
      <c r="G753" s="13"/>
    </row>
    <row r="754" spans="1:7">
      <c r="A754" s="11"/>
      <c r="B754" s="10"/>
      <c r="C754" s="10"/>
      <c r="D754" s="10"/>
      <c r="E754" s="13"/>
      <c r="F754" s="13"/>
      <c r="G754" s="13"/>
    </row>
    <row r="755" spans="1:7">
      <c r="A755" s="11"/>
      <c r="B755" s="10"/>
      <c r="C755" s="10"/>
      <c r="D755" s="10"/>
      <c r="E755" s="13"/>
      <c r="F755" s="13"/>
      <c r="G755" s="13"/>
    </row>
    <row r="756" spans="1:7">
      <c r="A756" s="11"/>
      <c r="B756" s="10"/>
      <c r="C756" s="10"/>
      <c r="D756" s="10"/>
      <c r="E756" s="13"/>
      <c r="F756" s="13"/>
      <c r="G756" s="13"/>
    </row>
    <row r="757" spans="1:7">
      <c r="A757" s="11"/>
      <c r="B757" s="10"/>
      <c r="C757" s="10"/>
      <c r="D757" s="10"/>
      <c r="E757" s="13"/>
      <c r="F757" s="13"/>
      <c r="G757" s="13"/>
    </row>
    <row r="758" spans="1:7">
      <c r="A758" s="11"/>
      <c r="B758" s="10"/>
      <c r="C758" s="10"/>
      <c r="D758" s="10"/>
      <c r="E758" s="13"/>
      <c r="F758" s="13"/>
      <c r="G758" s="13"/>
    </row>
    <row r="759" spans="1:7">
      <c r="A759" s="11"/>
      <c r="B759" s="10"/>
      <c r="C759" s="10"/>
      <c r="D759" s="10"/>
      <c r="E759" s="13"/>
      <c r="F759" s="13"/>
      <c r="G759" s="13"/>
    </row>
    <row r="760" spans="1:7">
      <c r="A760" s="11"/>
      <c r="B760" s="10"/>
      <c r="C760" s="10"/>
      <c r="D760" s="10"/>
      <c r="E760" s="13"/>
      <c r="F760" s="13"/>
      <c r="G760" s="13"/>
    </row>
    <row r="761" spans="1:7">
      <c r="A761" s="11"/>
      <c r="B761" s="10"/>
      <c r="C761" s="10"/>
      <c r="D761" s="10"/>
      <c r="E761" s="13"/>
      <c r="F761" s="13"/>
      <c r="G761" s="13"/>
    </row>
    <row r="762" spans="1:7">
      <c r="A762" s="11"/>
      <c r="B762" s="10"/>
      <c r="C762" s="10"/>
      <c r="D762" s="10"/>
      <c r="E762" s="13"/>
      <c r="F762" s="13"/>
      <c r="G762" s="13"/>
    </row>
    <row r="763" spans="1:7">
      <c r="A763" s="11"/>
      <c r="B763" s="10"/>
      <c r="C763" s="10"/>
      <c r="D763" s="10"/>
      <c r="E763" s="13"/>
      <c r="F763" s="13"/>
      <c r="G763" s="13"/>
    </row>
    <row r="764" spans="1:7">
      <c r="A764" s="11"/>
      <c r="B764" s="10"/>
      <c r="C764" s="10"/>
      <c r="D764" s="10"/>
      <c r="E764" s="13"/>
      <c r="F764" s="13"/>
      <c r="G764" s="13"/>
    </row>
    <row r="765" spans="1:7">
      <c r="A765" s="11"/>
      <c r="B765" s="10"/>
      <c r="C765" s="10"/>
      <c r="D765" s="10"/>
      <c r="E765" s="13"/>
      <c r="F765" s="13"/>
      <c r="G765" s="13"/>
    </row>
    <row r="766" spans="1:7">
      <c r="A766" s="11"/>
      <c r="B766" s="10"/>
      <c r="C766" s="10"/>
      <c r="D766" s="10"/>
      <c r="E766" s="13"/>
      <c r="F766" s="13"/>
      <c r="G766" s="13"/>
    </row>
    <row r="767" spans="1:7">
      <c r="A767" s="11"/>
      <c r="B767" s="10"/>
      <c r="C767" s="10"/>
      <c r="D767" s="10"/>
      <c r="E767" s="13"/>
      <c r="F767" s="13"/>
      <c r="G767" s="13"/>
    </row>
    <row r="768" spans="1:7">
      <c r="A768" s="11"/>
      <c r="B768" s="10"/>
      <c r="C768" s="10"/>
      <c r="D768" s="10"/>
      <c r="E768" s="13"/>
      <c r="F768" s="13"/>
      <c r="G768" s="13"/>
    </row>
    <row r="769" spans="1:7">
      <c r="A769" s="11"/>
      <c r="B769" s="10"/>
      <c r="C769" s="10"/>
      <c r="D769" s="10"/>
      <c r="E769" s="13"/>
      <c r="F769" s="13"/>
      <c r="G769" s="13"/>
    </row>
    <row r="770" spans="1:7">
      <c r="A770" s="11"/>
      <c r="B770" s="10"/>
      <c r="C770" s="10"/>
      <c r="D770" s="10"/>
      <c r="E770" s="13"/>
      <c r="F770" s="13"/>
      <c r="G770" s="13"/>
    </row>
    <row r="771" spans="1:7">
      <c r="A771" s="11"/>
      <c r="B771" s="10"/>
      <c r="C771" s="10"/>
      <c r="D771" s="10"/>
      <c r="E771" s="13"/>
      <c r="F771" s="13"/>
      <c r="G771" s="13"/>
    </row>
    <row r="772" spans="1:7">
      <c r="A772" s="11"/>
      <c r="B772" s="10"/>
      <c r="C772" s="10"/>
      <c r="D772" s="10"/>
      <c r="E772" s="13"/>
      <c r="F772" s="13"/>
      <c r="G772" s="13"/>
    </row>
    <row r="773" spans="1:7">
      <c r="A773" s="11"/>
      <c r="B773" s="10"/>
      <c r="C773" s="10"/>
      <c r="D773" s="10"/>
      <c r="E773" s="13"/>
      <c r="F773" s="13"/>
      <c r="G773" s="13"/>
    </row>
    <row r="774" spans="1:7">
      <c r="A774" s="11"/>
      <c r="B774" s="10"/>
      <c r="C774" s="10"/>
      <c r="D774" s="10"/>
      <c r="E774" s="13"/>
      <c r="F774" s="13"/>
      <c r="G774" s="13"/>
    </row>
    <row r="775" spans="1:7">
      <c r="A775" s="11"/>
      <c r="B775" s="10"/>
      <c r="C775" s="10"/>
      <c r="D775" s="10"/>
      <c r="E775" s="13"/>
      <c r="F775" s="13"/>
      <c r="G775" s="13"/>
    </row>
    <row r="776" spans="1:7">
      <c r="A776" s="11"/>
      <c r="B776" s="10"/>
      <c r="C776" s="10"/>
      <c r="D776" s="10"/>
      <c r="E776" s="13"/>
      <c r="F776" s="13"/>
      <c r="G776" s="13"/>
    </row>
    <row r="777" spans="1:7">
      <c r="A777" s="11"/>
      <c r="B777" s="10"/>
      <c r="C777" s="10"/>
      <c r="D777" s="10"/>
      <c r="E777" s="13"/>
      <c r="F777" s="13"/>
      <c r="G777" s="13"/>
    </row>
    <row r="778" spans="1:7">
      <c r="A778" s="11"/>
      <c r="B778" s="10"/>
      <c r="C778" s="10"/>
      <c r="D778" s="10"/>
      <c r="E778" s="13"/>
      <c r="F778" s="13"/>
      <c r="G778" s="13"/>
    </row>
    <row r="779" spans="1:7">
      <c r="A779" s="11"/>
      <c r="B779" s="10"/>
      <c r="C779" s="10"/>
      <c r="D779" s="10"/>
      <c r="E779" s="13"/>
      <c r="F779" s="13"/>
      <c r="G779" s="13"/>
    </row>
    <row r="780" spans="1:7">
      <c r="A780" s="11"/>
      <c r="B780" s="10"/>
      <c r="C780" s="10"/>
      <c r="D780" s="10"/>
      <c r="E780" s="13"/>
      <c r="F780" s="13"/>
      <c r="G780" s="13"/>
    </row>
    <row r="781" spans="1:7">
      <c r="A781" s="11"/>
      <c r="B781" s="10"/>
      <c r="C781" s="10"/>
      <c r="D781" s="10"/>
      <c r="E781" s="13"/>
      <c r="F781" s="13"/>
      <c r="G781" s="13"/>
    </row>
    <row r="782" spans="1:7">
      <c r="A782" s="11"/>
      <c r="B782" s="10"/>
      <c r="C782" s="10"/>
      <c r="D782" s="10"/>
      <c r="E782" s="13"/>
      <c r="F782" s="13"/>
      <c r="G782" s="13"/>
    </row>
    <row r="783" spans="1:7">
      <c r="A783" s="11"/>
      <c r="B783" s="10"/>
      <c r="C783" s="10"/>
      <c r="D783" s="10"/>
      <c r="E783" s="13"/>
      <c r="F783" s="13"/>
      <c r="G783" s="13"/>
    </row>
    <row r="784" spans="1:7">
      <c r="A784" s="11"/>
      <c r="B784" s="10"/>
      <c r="C784" s="10"/>
      <c r="D784" s="10"/>
      <c r="E784" s="13"/>
      <c r="F784" s="13"/>
      <c r="G784" s="13"/>
    </row>
    <row r="785" spans="1:7">
      <c r="A785" s="11"/>
      <c r="B785" s="10"/>
      <c r="C785" s="10"/>
      <c r="D785" s="10"/>
      <c r="E785" s="13"/>
      <c r="F785" s="13"/>
      <c r="G785" s="13"/>
    </row>
    <row r="786" spans="1:7">
      <c r="A786" s="11"/>
      <c r="B786" s="10"/>
      <c r="C786" s="10"/>
      <c r="D786" s="10"/>
      <c r="E786" s="13"/>
      <c r="F786" s="13"/>
      <c r="G786" s="13"/>
    </row>
    <row r="787" spans="1:7">
      <c r="A787" s="11"/>
      <c r="B787" s="10"/>
      <c r="C787" s="10"/>
      <c r="D787" s="10"/>
      <c r="E787" s="13"/>
      <c r="F787" s="13"/>
      <c r="G787" s="13"/>
    </row>
    <row r="788" spans="1:7">
      <c r="A788" s="11"/>
      <c r="B788" s="10"/>
      <c r="C788" s="10"/>
      <c r="D788" s="10"/>
      <c r="E788" s="13"/>
      <c r="F788" s="13"/>
      <c r="G788" s="13"/>
    </row>
    <row r="789" spans="1:7">
      <c r="A789" s="11"/>
      <c r="B789" s="10"/>
      <c r="C789" s="10"/>
      <c r="D789" s="10"/>
      <c r="E789" s="13"/>
      <c r="F789" s="13"/>
      <c r="G789" s="13"/>
    </row>
    <row r="790" spans="1:7">
      <c r="A790" s="11"/>
      <c r="B790" s="10"/>
      <c r="C790" s="10"/>
      <c r="D790" s="10"/>
      <c r="E790" s="13"/>
      <c r="F790" s="13"/>
      <c r="G790" s="13"/>
    </row>
    <row r="791" spans="1:7">
      <c r="A791" s="11"/>
      <c r="B791" s="10"/>
      <c r="C791" s="10"/>
      <c r="D791" s="10"/>
      <c r="E791" s="13"/>
      <c r="F791" s="13"/>
      <c r="G791" s="13"/>
    </row>
    <row r="792" spans="1:7">
      <c r="A792" s="11"/>
      <c r="B792" s="10"/>
      <c r="C792" s="10"/>
      <c r="D792" s="10"/>
      <c r="E792" s="13"/>
      <c r="F792" s="13"/>
      <c r="G792" s="13"/>
    </row>
    <row r="793" spans="1:7">
      <c r="A793" s="11"/>
      <c r="B793" s="10"/>
      <c r="C793" s="10"/>
      <c r="D793" s="10"/>
      <c r="E793" s="13"/>
      <c r="F793" s="13"/>
      <c r="G793" s="13"/>
    </row>
    <row r="794" spans="1:7">
      <c r="A794" s="11"/>
      <c r="B794" s="10"/>
      <c r="C794" s="10"/>
      <c r="D794" s="10"/>
      <c r="E794" s="13"/>
      <c r="F794" s="13"/>
      <c r="G794" s="13"/>
    </row>
    <row r="795" spans="1:7">
      <c r="A795" s="11"/>
      <c r="B795" s="10"/>
      <c r="C795" s="10"/>
      <c r="D795" s="10"/>
      <c r="E795" s="13"/>
      <c r="F795" s="13"/>
      <c r="G795" s="13"/>
    </row>
    <row r="796" spans="1:7">
      <c r="A796" s="11"/>
      <c r="B796" s="10"/>
      <c r="C796" s="10"/>
      <c r="D796" s="10"/>
      <c r="E796" s="13"/>
      <c r="F796" s="13"/>
      <c r="G796" s="13"/>
    </row>
    <row r="797" spans="1:7">
      <c r="A797" s="11"/>
      <c r="B797" s="10"/>
      <c r="C797" s="10"/>
      <c r="D797" s="10"/>
      <c r="E797" s="13"/>
      <c r="F797" s="13"/>
      <c r="G797" s="13"/>
    </row>
    <row r="798" spans="1:7">
      <c r="A798" s="11"/>
      <c r="B798" s="10"/>
      <c r="C798" s="10"/>
      <c r="D798" s="10"/>
      <c r="E798" s="13"/>
      <c r="F798" s="13"/>
      <c r="G798" s="13"/>
    </row>
    <row r="799" spans="1:7">
      <c r="A799" s="11"/>
      <c r="B799" s="10"/>
      <c r="C799" s="10"/>
      <c r="D799" s="10"/>
      <c r="E799" s="13"/>
      <c r="F799" s="13"/>
      <c r="G799" s="13"/>
    </row>
    <row r="800" spans="1:7">
      <c r="A800" s="11"/>
      <c r="B800" s="10"/>
      <c r="C800" s="10"/>
      <c r="D800" s="10"/>
      <c r="E800" s="13"/>
      <c r="F800" s="13"/>
      <c r="G800" s="13"/>
    </row>
    <row r="801" spans="1:7">
      <c r="A801" s="11"/>
      <c r="B801" s="10"/>
      <c r="C801" s="10"/>
      <c r="D801" s="10"/>
      <c r="E801" s="13"/>
      <c r="F801" s="13"/>
      <c r="G801" s="13"/>
    </row>
    <row r="802" spans="1:7">
      <c r="A802" s="11"/>
      <c r="B802" s="10"/>
      <c r="C802" s="10"/>
      <c r="D802" s="10"/>
      <c r="E802" s="13"/>
      <c r="F802" s="13"/>
      <c r="G802" s="13"/>
    </row>
    <row r="803" spans="1:7">
      <c r="A803" s="11"/>
      <c r="B803" s="10"/>
      <c r="C803" s="10"/>
      <c r="D803" s="10"/>
      <c r="E803" s="13"/>
      <c r="F803" s="13"/>
      <c r="G803" s="13"/>
    </row>
    <row r="804" spans="1:7">
      <c r="A804" s="11"/>
      <c r="B804" s="10"/>
      <c r="C804" s="10"/>
      <c r="D804" s="10"/>
      <c r="E804" s="13"/>
      <c r="F804" s="13"/>
      <c r="G804" s="13"/>
    </row>
    <row r="805" spans="1:7">
      <c r="A805" s="11"/>
      <c r="B805" s="10"/>
      <c r="C805" s="10"/>
      <c r="D805" s="10"/>
      <c r="E805" s="13"/>
      <c r="F805" s="13"/>
      <c r="G805" s="13"/>
    </row>
    <row r="806" spans="1:7">
      <c r="A806" s="11"/>
      <c r="B806" s="10"/>
      <c r="C806" s="10"/>
      <c r="D806" s="10"/>
      <c r="E806" s="13"/>
      <c r="F806" s="13"/>
      <c r="G806" s="13"/>
    </row>
    <row r="807" spans="1:7">
      <c r="A807" s="11"/>
      <c r="B807" s="10"/>
      <c r="C807" s="10"/>
      <c r="D807" s="10"/>
      <c r="E807" s="13"/>
      <c r="F807" s="13"/>
      <c r="G807" s="13"/>
    </row>
    <row r="808" spans="1:7">
      <c r="A808" s="11"/>
      <c r="B808" s="10"/>
      <c r="C808" s="10"/>
      <c r="D808" s="10"/>
      <c r="E808" s="13"/>
      <c r="F808" s="13"/>
      <c r="G808" s="13"/>
    </row>
    <row r="809" spans="1:7">
      <c r="A809" s="11"/>
      <c r="B809" s="10"/>
      <c r="C809" s="10"/>
      <c r="D809" s="10"/>
      <c r="E809" s="13"/>
      <c r="F809" s="13"/>
      <c r="G809" s="13"/>
    </row>
    <row r="810" spans="1:7">
      <c r="A810" s="11"/>
      <c r="B810" s="10"/>
      <c r="C810" s="10"/>
      <c r="D810" s="10"/>
      <c r="E810" s="13"/>
      <c r="F810" s="13"/>
      <c r="G810" s="13"/>
    </row>
    <row r="811" spans="1:7">
      <c r="A811" s="11"/>
      <c r="B811" s="10"/>
      <c r="C811" s="10"/>
      <c r="D811" s="10"/>
      <c r="E811" s="13"/>
      <c r="F811" s="13"/>
      <c r="G811" s="13"/>
    </row>
    <row r="812" spans="1:7">
      <c r="A812" s="11"/>
      <c r="B812" s="10"/>
      <c r="C812" s="10"/>
      <c r="D812" s="10"/>
      <c r="E812" s="13"/>
      <c r="F812" s="13"/>
      <c r="G812" s="13"/>
    </row>
    <row r="813" spans="1:7">
      <c r="A813" s="11"/>
      <c r="B813" s="10"/>
      <c r="C813" s="10"/>
      <c r="D813" s="10"/>
      <c r="E813" s="13"/>
      <c r="F813" s="13"/>
      <c r="G813" s="13"/>
    </row>
    <row r="814" spans="1:7">
      <c r="A814" s="11"/>
      <c r="B814" s="10"/>
      <c r="C814" s="10"/>
      <c r="D814" s="10"/>
      <c r="E814" s="13"/>
      <c r="F814" s="13"/>
      <c r="G814" s="13"/>
    </row>
    <row r="815" spans="1:7">
      <c r="A815" s="11"/>
      <c r="B815" s="10"/>
      <c r="C815" s="10"/>
      <c r="D815" s="10"/>
      <c r="E815" s="13"/>
      <c r="F815" s="13"/>
      <c r="G815" s="13"/>
    </row>
    <row r="816" spans="1:7">
      <c r="A816" s="11"/>
      <c r="B816" s="10"/>
      <c r="C816" s="10"/>
      <c r="D816" s="10"/>
      <c r="E816" s="13"/>
      <c r="F816" s="13"/>
      <c r="G816" s="13"/>
    </row>
    <row r="817" spans="1:7">
      <c r="A817" s="11"/>
      <c r="B817" s="10"/>
      <c r="C817" s="10"/>
      <c r="D817" s="10"/>
      <c r="E817" s="13"/>
      <c r="F817" s="13"/>
      <c r="G817" s="13"/>
    </row>
    <row r="818" spans="1:7">
      <c r="A818" s="11"/>
      <c r="B818" s="10"/>
      <c r="C818" s="10"/>
      <c r="D818" s="10"/>
      <c r="E818" s="13"/>
      <c r="F818" s="13"/>
      <c r="G818" s="13"/>
    </row>
    <row r="819" spans="1:7">
      <c r="A819" s="11"/>
      <c r="B819" s="10"/>
      <c r="C819" s="10"/>
      <c r="D819" s="10"/>
      <c r="E819" s="13"/>
      <c r="F819" s="13"/>
      <c r="G819" s="13"/>
    </row>
    <row r="820" spans="1:7">
      <c r="A820" s="11"/>
      <c r="B820" s="10"/>
      <c r="C820" s="10"/>
      <c r="D820" s="10"/>
      <c r="E820" s="13"/>
      <c r="F820" s="13"/>
      <c r="G820" s="13"/>
    </row>
    <row r="821" spans="1:7">
      <c r="A821" s="11"/>
      <c r="B821" s="10"/>
      <c r="C821" s="10"/>
      <c r="D821" s="10"/>
      <c r="E821" s="13"/>
      <c r="F821" s="13"/>
      <c r="G821" s="13"/>
    </row>
    <row r="822" spans="1:7">
      <c r="A822" s="11"/>
      <c r="B822" s="10"/>
      <c r="C822" s="10"/>
      <c r="D822" s="10"/>
      <c r="E822" s="13"/>
      <c r="F822" s="13"/>
      <c r="G822" s="13"/>
    </row>
    <row r="823" spans="1:7">
      <c r="A823" s="11"/>
      <c r="B823" s="10"/>
      <c r="C823" s="10"/>
      <c r="D823" s="10"/>
      <c r="E823" s="13"/>
      <c r="F823" s="13"/>
      <c r="G823" s="13"/>
    </row>
    <row r="824" spans="1:7">
      <c r="A824" s="11"/>
      <c r="B824" s="10"/>
      <c r="C824" s="10"/>
      <c r="D824" s="10"/>
      <c r="E824" s="13"/>
      <c r="F824" s="13"/>
      <c r="G824" s="13"/>
    </row>
    <row r="825" spans="1:7">
      <c r="A825" s="11"/>
      <c r="B825" s="10"/>
      <c r="C825" s="10"/>
      <c r="D825" s="10"/>
      <c r="E825" s="13"/>
      <c r="F825" s="13"/>
      <c r="G825" s="13"/>
    </row>
    <row r="826" spans="1:7">
      <c r="A826" s="11"/>
      <c r="B826" s="10"/>
      <c r="C826" s="10"/>
      <c r="D826" s="10"/>
      <c r="E826" s="13"/>
      <c r="F826" s="13"/>
      <c r="G826" s="13"/>
    </row>
    <row r="827" spans="1:7">
      <c r="A827" s="11"/>
      <c r="B827" s="10"/>
      <c r="C827" s="10"/>
      <c r="D827" s="10"/>
      <c r="E827" s="13"/>
      <c r="F827" s="13"/>
      <c r="G827" s="13"/>
    </row>
    <row r="828" spans="1:7">
      <c r="A828" s="11"/>
      <c r="B828" s="10"/>
      <c r="C828" s="10"/>
      <c r="D828" s="10"/>
      <c r="E828" s="13"/>
      <c r="F828" s="13"/>
      <c r="G828" s="13"/>
    </row>
    <row r="829" spans="1:7">
      <c r="A829" s="11"/>
      <c r="B829" s="10"/>
      <c r="C829" s="10"/>
      <c r="D829" s="10"/>
      <c r="E829" s="13"/>
      <c r="F829" s="13"/>
      <c r="G829" s="13"/>
    </row>
    <row r="830" spans="1:7">
      <c r="A830" s="11"/>
      <c r="B830" s="10"/>
      <c r="C830" s="10"/>
      <c r="D830" s="10"/>
      <c r="E830" s="13"/>
      <c r="F830" s="13"/>
      <c r="G830" s="13"/>
    </row>
    <row r="831" spans="1:7">
      <c r="A831" s="11"/>
      <c r="B831" s="10"/>
      <c r="C831" s="10"/>
      <c r="D831" s="10"/>
      <c r="E831" s="13"/>
      <c r="F831" s="13"/>
      <c r="G831" s="13"/>
    </row>
    <row r="832" spans="1:7">
      <c r="A832" s="11"/>
      <c r="B832" s="10"/>
      <c r="C832" s="10"/>
      <c r="D832" s="10"/>
      <c r="E832" s="13"/>
      <c r="F832" s="13"/>
      <c r="G832" s="13"/>
    </row>
    <row r="833" spans="1:7">
      <c r="A833" s="11"/>
      <c r="B833" s="10"/>
      <c r="C833" s="10"/>
      <c r="D833" s="10"/>
      <c r="E833" s="13"/>
      <c r="F833" s="13"/>
      <c r="G833" s="13"/>
    </row>
    <row r="834" spans="1:7">
      <c r="A834" s="11"/>
      <c r="B834" s="10"/>
      <c r="C834" s="10"/>
      <c r="D834" s="10"/>
      <c r="E834" s="13"/>
      <c r="F834" s="13"/>
      <c r="G834" s="13"/>
    </row>
    <row r="835" spans="1:7">
      <c r="A835" s="11"/>
      <c r="B835" s="10"/>
      <c r="C835" s="10"/>
      <c r="D835" s="10"/>
      <c r="E835" s="13"/>
      <c r="F835" s="13"/>
      <c r="G835" s="13"/>
    </row>
    <row r="836" spans="1:7">
      <c r="A836" s="11"/>
      <c r="B836" s="10"/>
      <c r="C836" s="10"/>
      <c r="D836" s="10"/>
      <c r="E836" s="13"/>
      <c r="F836" s="13"/>
      <c r="G836" s="13"/>
    </row>
    <row r="837" spans="1:7">
      <c r="A837" s="11"/>
      <c r="B837" s="10"/>
      <c r="C837" s="10"/>
      <c r="D837" s="10"/>
      <c r="E837" s="13"/>
      <c r="F837" s="13"/>
      <c r="G837" s="13"/>
    </row>
    <row r="838" spans="1:7">
      <c r="A838" s="11"/>
      <c r="B838" s="10"/>
      <c r="C838" s="10"/>
      <c r="D838" s="10"/>
      <c r="E838" s="13"/>
      <c r="F838" s="13"/>
      <c r="G838" s="13"/>
    </row>
    <row r="839" spans="1:7">
      <c r="A839" s="11"/>
      <c r="B839" s="10"/>
      <c r="C839" s="10"/>
      <c r="D839" s="10"/>
      <c r="E839" s="13"/>
      <c r="F839" s="13"/>
      <c r="G839" s="13"/>
    </row>
    <row r="840" spans="1:7">
      <c r="A840" s="11"/>
      <c r="B840" s="10"/>
      <c r="C840" s="10"/>
      <c r="D840" s="10"/>
      <c r="E840" s="13"/>
      <c r="F840" s="13"/>
      <c r="G840" s="13"/>
    </row>
    <row r="841" spans="1:7">
      <c r="A841" s="11"/>
      <c r="B841" s="10"/>
      <c r="C841" s="10"/>
      <c r="D841" s="10"/>
      <c r="E841" s="13"/>
      <c r="F841" s="13"/>
      <c r="G841" s="13"/>
    </row>
    <row r="842" spans="1:7">
      <c r="A842" s="11"/>
      <c r="B842" s="10"/>
      <c r="C842" s="10"/>
      <c r="D842" s="10"/>
      <c r="E842" s="13"/>
      <c r="F842" s="13"/>
      <c r="G842" s="13"/>
    </row>
    <row r="843" spans="1:7">
      <c r="A843" s="11"/>
      <c r="B843" s="10"/>
      <c r="C843" s="10"/>
      <c r="D843" s="10"/>
      <c r="E843" s="13"/>
      <c r="F843" s="13"/>
      <c r="G843" s="13"/>
    </row>
    <row r="844" spans="1:7">
      <c r="A844" s="11"/>
      <c r="B844" s="10"/>
      <c r="C844" s="10"/>
      <c r="D844" s="10"/>
      <c r="E844" s="13"/>
      <c r="F844" s="13"/>
      <c r="G844" s="13"/>
    </row>
    <row r="845" spans="1:7">
      <c r="A845" s="11"/>
      <c r="B845" s="10"/>
      <c r="C845" s="10"/>
      <c r="D845" s="10"/>
      <c r="E845" s="13"/>
      <c r="F845" s="13"/>
      <c r="G845" s="13"/>
    </row>
    <row r="846" spans="1:7">
      <c r="A846" s="11"/>
      <c r="B846" s="10"/>
      <c r="C846" s="10"/>
      <c r="D846" s="10"/>
      <c r="E846" s="13"/>
      <c r="F846" s="13"/>
      <c r="G846" s="13"/>
    </row>
    <row r="847" spans="1:7">
      <c r="A847" s="11"/>
      <c r="B847" s="10"/>
      <c r="C847" s="10"/>
      <c r="D847" s="10"/>
      <c r="E847" s="13"/>
      <c r="F847" s="13"/>
      <c r="G847" s="13"/>
    </row>
    <row r="848" spans="1:7">
      <c r="A848" s="11"/>
      <c r="B848" s="10"/>
      <c r="C848" s="10"/>
      <c r="D848" s="10"/>
      <c r="E848" s="13"/>
      <c r="F848" s="13"/>
      <c r="G848" s="13"/>
    </row>
    <row r="849" spans="1:7">
      <c r="A849" s="11"/>
      <c r="B849" s="10"/>
      <c r="C849" s="10"/>
      <c r="D849" s="10"/>
      <c r="E849" s="13"/>
      <c r="F849" s="13"/>
      <c r="G849" s="13"/>
    </row>
    <row r="850" spans="1:7">
      <c r="A850" s="11"/>
      <c r="B850" s="10"/>
      <c r="C850" s="10"/>
      <c r="D850" s="10"/>
      <c r="E850" s="13"/>
      <c r="F850" s="13"/>
      <c r="G850" s="13"/>
    </row>
    <row r="851" spans="1:7">
      <c r="A851" s="11"/>
      <c r="B851" s="10"/>
      <c r="C851" s="10"/>
      <c r="D851" s="10"/>
      <c r="E851" s="13"/>
      <c r="F851" s="13"/>
      <c r="G851" s="13"/>
    </row>
    <row r="852" spans="1:7">
      <c r="A852" s="11"/>
      <c r="B852" s="10"/>
      <c r="C852" s="10"/>
      <c r="D852" s="10"/>
      <c r="E852" s="13"/>
      <c r="F852" s="13"/>
      <c r="G852" s="13"/>
    </row>
    <row r="853" spans="1:7">
      <c r="A853" s="11"/>
      <c r="B853" s="10"/>
      <c r="C853" s="10"/>
      <c r="D853" s="10"/>
      <c r="E853" s="13"/>
      <c r="F853" s="13"/>
      <c r="G853" s="13"/>
    </row>
    <row r="854" spans="1:7">
      <c r="A854" s="11"/>
      <c r="B854" s="10"/>
      <c r="C854" s="10"/>
      <c r="D854" s="10"/>
      <c r="E854" s="13"/>
      <c r="F854" s="13"/>
      <c r="G854" s="13"/>
    </row>
    <row r="855" spans="1:7">
      <c r="A855" s="11"/>
      <c r="B855" s="10"/>
      <c r="C855" s="10"/>
      <c r="D855" s="10"/>
      <c r="E855" s="13"/>
      <c r="F855" s="13"/>
      <c r="G855" s="13"/>
    </row>
    <row r="856" spans="1:7">
      <c r="A856" s="11"/>
      <c r="B856" s="10"/>
      <c r="C856" s="10"/>
      <c r="D856" s="10"/>
      <c r="E856" s="13"/>
      <c r="F856" s="13"/>
      <c r="G856" s="13"/>
    </row>
    <row r="857" spans="1:7">
      <c r="A857" s="11"/>
      <c r="B857" s="10"/>
      <c r="C857" s="10"/>
      <c r="D857" s="10"/>
      <c r="E857" s="13"/>
      <c r="F857" s="13"/>
      <c r="G857" s="13"/>
    </row>
    <row r="858" spans="1:7">
      <c r="A858" s="11"/>
      <c r="B858" s="10"/>
      <c r="C858" s="10"/>
      <c r="D858" s="10"/>
      <c r="E858" s="13"/>
      <c r="F858" s="13"/>
      <c r="G858" s="13"/>
    </row>
    <row r="859" spans="1:7">
      <c r="A859" s="11"/>
      <c r="B859" s="10"/>
      <c r="C859" s="10"/>
      <c r="D859" s="10"/>
      <c r="E859" s="13"/>
      <c r="F859" s="13"/>
      <c r="G859" s="13"/>
    </row>
    <row r="860" spans="1:7">
      <c r="A860" s="11"/>
      <c r="B860" s="10"/>
      <c r="C860" s="10"/>
      <c r="D860" s="10"/>
      <c r="E860" s="13"/>
      <c r="F860" s="13"/>
      <c r="G860" s="13"/>
    </row>
    <row r="861" spans="1:7">
      <c r="A861" s="11"/>
      <c r="B861" s="10"/>
      <c r="C861" s="10"/>
      <c r="D861" s="10"/>
      <c r="E861" s="13"/>
      <c r="F861" s="13"/>
      <c r="G861" s="13"/>
    </row>
    <row r="862" spans="1:7">
      <c r="A862" s="11"/>
      <c r="B862" s="10"/>
      <c r="C862" s="10"/>
      <c r="D862" s="10"/>
      <c r="E862" s="13"/>
      <c r="F862" s="13"/>
      <c r="G862" s="13"/>
    </row>
    <row r="863" spans="1:7">
      <c r="A863" s="11"/>
      <c r="B863" s="10"/>
      <c r="C863" s="10"/>
      <c r="D863" s="10"/>
      <c r="E863" s="13"/>
      <c r="F863" s="13"/>
      <c r="G863" s="13"/>
    </row>
    <row r="864" spans="1:7">
      <c r="A864" s="11"/>
      <c r="B864" s="10"/>
      <c r="C864" s="10"/>
      <c r="D864" s="10"/>
      <c r="E864" s="13"/>
      <c r="F864" s="13"/>
      <c r="G864" s="13"/>
    </row>
    <row r="865" spans="1:7">
      <c r="A865" s="11"/>
      <c r="B865" s="10"/>
      <c r="C865" s="10"/>
      <c r="D865" s="10"/>
      <c r="E865" s="13"/>
      <c r="F865" s="13"/>
      <c r="G865" s="13"/>
    </row>
    <row r="866" spans="1:7">
      <c r="A866" s="11"/>
      <c r="B866" s="10"/>
      <c r="C866" s="10"/>
      <c r="D866" s="10"/>
      <c r="E866" s="13"/>
      <c r="F866" s="13"/>
      <c r="G866" s="13"/>
    </row>
    <row r="867" spans="1:7">
      <c r="A867" s="11"/>
      <c r="B867" s="10"/>
      <c r="C867" s="10"/>
      <c r="D867" s="10"/>
      <c r="E867" s="13"/>
      <c r="F867" s="13"/>
      <c r="G867" s="13"/>
    </row>
  </sheetData>
  <sheetProtection algorithmName="SHA-512" hashValue="5Nd9JhfjNEOohTBli3QobMQpiQKbJYcCRc8MglY8B/olS3mVPBjTkvFvNC+v/5HwrXZfNfRxXeyBdfNNELsa3g==" saltValue="XrjBHRp0yzCtYOLbIWVHnA==" spinCount="100000" sheet="1" objects="1" scenarios="1"/>
  <mergeCells count="15">
    <mergeCell ref="B2:B5"/>
    <mergeCell ref="A58:A64"/>
    <mergeCell ref="A65:A71"/>
    <mergeCell ref="A42:A48"/>
    <mergeCell ref="A49:A57"/>
    <mergeCell ref="A26:A34"/>
    <mergeCell ref="A35:A41"/>
    <mergeCell ref="A6:A18"/>
    <mergeCell ref="A19:A25"/>
    <mergeCell ref="A2:A5"/>
    <mergeCell ref="S56:T56"/>
    <mergeCell ref="A84:A92"/>
    <mergeCell ref="A93:A99"/>
    <mergeCell ref="A72:A78"/>
    <mergeCell ref="A79:A83"/>
  </mergeCells>
  <conditionalFormatting sqref="B2:B100">
    <cfRule type="containsText" dxfId="267" priority="51" operator="containsText" text="Select One">
      <formula>NOT(ISERROR(SEARCH("Select One",B2)))</formula>
    </cfRule>
  </conditionalFormatting>
  <conditionalFormatting sqref="C2">
    <cfRule type="expression" dxfId="266" priority="43">
      <formula>C2=$B$2</formula>
    </cfRule>
  </conditionalFormatting>
  <conditionalFormatting sqref="C7:C18">
    <cfRule type="expression" dxfId="265" priority="42">
      <formula>C7=$B$6</formula>
    </cfRule>
  </conditionalFormatting>
  <conditionalFormatting sqref="C20:C25">
    <cfRule type="expression" dxfId="264" priority="41">
      <formula>C20=$B$19</formula>
    </cfRule>
  </conditionalFormatting>
  <conditionalFormatting sqref="C27:C34">
    <cfRule type="expression" dxfId="263" priority="40">
      <formula>C27=$B$26</formula>
    </cfRule>
  </conditionalFormatting>
  <conditionalFormatting sqref="C36:C41">
    <cfRule type="expression" dxfId="262" priority="39">
      <formula>C36=$B$35</formula>
    </cfRule>
  </conditionalFormatting>
  <conditionalFormatting sqref="C43:C48">
    <cfRule type="expression" dxfId="261" priority="38">
      <formula>C43=$B$42</formula>
    </cfRule>
  </conditionalFormatting>
  <conditionalFormatting sqref="C50:C57">
    <cfRule type="expression" dxfId="260" priority="5">
      <formula>C50=$B$49</formula>
    </cfRule>
  </conditionalFormatting>
  <conditionalFormatting sqref="C59:C64">
    <cfRule type="expression" dxfId="259" priority="36">
      <formula>C59=$B$58</formula>
    </cfRule>
  </conditionalFormatting>
  <conditionalFormatting sqref="C66:C71">
    <cfRule type="expression" dxfId="258" priority="35">
      <formula>C66=$B$65</formula>
    </cfRule>
  </conditionalFormatting>
  <conditionalFormatting sqref="C73:C78">
    <cfRule type="expression" dxfId="257" priority="34">
      <formula>C73=$B$72</formula>
    </cfRule>
  </conditionalFormatting>
  <conditionalFormatting sqref="C80:C83">
    <cfRule type="expression" dxfId="256" priority="33">
      <formula>C80=$B$79</formula>
    </cfRule>
  </conditionalFormatting>
  <conditionalFormatting sqref="C85:C92">
    <cfRule type="expression" dxfId="255" priority="32">
      <formula>C85=$B$84</formula>
    </cfRule>
  </conditionalFormatting>
  <conditionalFormatting sqref="C94:C99">
    <cfRule type="expression" dxfId="254" priority="31">
      <formula>C94=$B$93</formula>
    </cfRule>
  </conditionalFormatting>
  <conditionalFormatting sqref="D100">
    <cfRule type="expression" dxfId="253" priority="50">
      <formula>B100&gt;0</formula>
    </cfRule>
  </conditionalFormatting>
  <conditionalFormatting sqref="D109:D145">
    <cfRule type="expression" dxfId="252" priority="2">
      <formula>D109="HS Code: 9027904500"</formula>
    </cfRule>
  </conditionalFormatting>
  <conditionalFormatting sqref="E104:G1048576 E41:G46 E49:G56 E58:G62 E65:G82">
    <cfRule type="cellIs" dxfId="251" priority="30" operator="equal">
      <formula>0</formula>
    </cfRule>
  </conditionalFormatting>
  <conditionalFormatting sqref="E1:E38 E84:E102 G1:G38 F4:F38 K4:K38 K41:K46 K49:K62 K65:K82 F83:F99 K84:K99 G84:G102">
    <cfRule type="cellIs" dxfId="250" priority="136" operator="equal">
      <formula>0</formula>
    </cfRule>
  </conditionalFormatting>
  <conditionalFormatting sqref="E6">
    <cfRule type="expression" dxfId="249" priority="24">
      <formula>$E6=0</formula>
    </cfRule>
  </conditionalFormatting>
  <conditionalFormatting sqref="E19">
    <cfRule type="expression" dxfId="248" priority="23">
      <formula>$E19=0</formula>
    </cfRule>
  </conditionalFormatting>
  <conditionalFormatting sqref="E26">
    <cfRule type="expression" dxfId="247" priority="22">
      <formula>$E26=0</formula>
    </cfRule>
  </conditionalFormatting>
  <conditionalFormatting sqref="E35">
    <cfRule type="expression" dxfId="246" priority="21">
      <formula>$E35=0</formula>
    </cfRule>
  </conditionalFormatting>
  <conditionalFormatting sqref="E42">
    <cfRule type="expression" dxfId="245" priority="20">
      <formula>$E42=0</formula>
    </cfRule>
  </conditionalFormatting>
  <conditionalFormatting sqref="E49">
    <cfRule type="expression" dxfId="244" priority="19">
      <formula>$E49=0</formula>
    </cfRule>
  </conditionalFormatting>
  <conditionalFormatting sqref="E58">
    <cfRule type="expression" dxfId="243" priority="18">
      <formula>$E58=0</formula>
    </cfRule>
  </conditionalFormatting>
  <conditionalFormatting sqref="E79">
    <cfRule type="expression" dxfId="242" priority="17">
      <formula>$E79=0</formula>
    </cfRule>
  </conditionalFormatting>
  <conditionalFormatting sqref="E84">
    <cfRule type="expression" dxfId="241" priority="16">
      <formula>$E84=0</formula>
    </cfRule>
  </conditionalFormatting>
  <conditionalFormatting sqref="E93">
    <cfRule type="expression" dxfId="240" priority="15">
      <formula>$E93=0</formula>
    </cfRule>
  </conditionalFormatting>
  <conditionalFormatting sqref="F1:F2">
    <cfRule type="cellIs" dxfId="239" priority="127" operator="equal">
      <formula>0</formula>
    </cfRule>
  </conditionalFormatting>
  <conditionalFormatting sqref="F47:F48">
    <cfRule type="cellIs" dxfId="238" priority="29" operator="equal">
      <formula>0</formula>
    </cfRule>
  </conditionalFormatting>
  <conditionalFormatting sqref="F57">
    <cfRule type="cellIs" dxfId="237" priority="27" operator="equal">
      <formula>0</formula>
    </cfRule>
  </conditionalFormatting>
  <conditionalFormatting sqref="F63:F64">
    <cfRule type="cellIs" dxfId="236" priority="25" operator="equal">
      <formula>0</formula>
    </cfRule>
  </conditionalFormatting>
  <conditionalFormatting sqref="F101:F102">
    <cfRule type="cellIs" dxfId="235" priority="119" operator="equal">
      <formula>0</formula>
    </cfRule>
  </conditionalFormatting>
  <conditionalFormatting sqref="K1:K2">
    <cfRule type="cellIs" dxfId="234" priority="91" operator="equal">
      <formula>0</formula>
    </cfRule>
  </conditionalFormatting>
  <dataValidations count="9">
    <dataValidation type="list" showInputMessage="1" showErrorMessage="1" sqref="B8:B18" xr:uid="{4DA0D61F-F579-403B-BEC8-400C4F64877D}">
      <formula1>"Select One,H,F,E,D,I,J,A,B,C,G"</formula1>
    </dataValidation>
    <dataValidation type="list" showInputMessage="1" showErrorMessage="1" sqref="B42" xr:uid="{E7A7BA70-E9B8-467B-90DA-D07C79D4C43C}">
      <formula1>"Select One,X,H,C"</formula1>
    </dataValidation>
    <dataValidation type="list" showInputMessage="1" showErrorMessage="1" sqref="B49" xr:uid="{0783BCA7-046A-4BCA-B6E2-08446032655B}">
      <formula1>"Select One,XXX,RMX"</formula1>
    </dataValidation>
    <dataValidation type="list" showInputMessage="1" showErrorMessage="1" sqref="B58" xr:uid="{7E93A4D7-E5A0-4F2B-8744-5311D825C6DE}">
      <formula1>"Select One,X,M,V"</formula1>
    </dataValidation>
    <dataValidation type="list" showInputMessage="1" showErrorMessage="1" sqref="B79 B72 B39:B41 B35 B65 B93 B99" xr:uid="{A3F75806-F48F-4931-BE1F-41A17F3922ED}">
      <formula1>"X"</formula1>
    </dataValidation>
    <dataValidation type="list" showInputMessage="1" showErrorMessage="1" sqref="B84" xr:uid="{E297920E-030C-443A-854B-803310EC88BD}">
      <formula1>"XX"</formula1>
    </dataValidation>
    <dataValidation type="list" showInputMessage="1" showErrorMessage="1" sqref="B19" xr:uid="{54AAAC23-7EF3-4008-B41A-576AB1DB7442}">
      <formula1>"L"</formula1>
    </dataValidation>
    <dataValidation type="list" showInputMessage="1" showErrorMessage="1" sqref="B26" xr:uid="{8B6325EF-6526-4921-BBAA-2DCD02110717}">
      <formula1>"STD"</formula1>
    </dataValidation>
    <dataValidation type="list" showInputMessage="1" showErrorMessage="1" sqref="B6" xr:uid="{F265B07A-C142-46FB-BB5C-3D133D9B5808}">
      <formula1>"Select One,F,E,D"</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3" id="{00000000-000E-0000-0C00-000002000000}">
            <xm:f>Contents!$S$1=FALSE</xm:f>
            <x14:dxf>
              <font>
                <color theme="0"/>
              </font>
            </x14:dxf>
          </x14:cfRule>
          <xm:sqref>M100 L101:N101</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B89A9-FCA9-455F-8771-1455F59E731B}">
  <sheetPr codeName="Sheet11"/>
  <dimension ref="A1:R865"/>
  <sheetViews>
    <sheetView workbookViewId="0">
      <pane ySplit="1" topLeftCell="A2" activePane="bottomLeft" state="frozen"/>
      <selection activeCell="D2" sqref="D2"/>
      <selection pane="bottomLeft"/>
    </sheetView>
  </sheetViews>
  <sheetFormatPr baseColWidth="10" defaultColWidth="8.83203125" defaultRowHeight="15"/>
  <cols>
    <col min="1" max="1" width="7.6640625" style="2" customWidth="1"/>
    <col min="2" max="2" width="12.33203125" customWidth="1"/>
    <col min="3" max="3" width="9.33203125" customWidth="1"/>
    <col min="4" max="4" width="85.6640625" customWidth="1"/>
    <col min="5" max="5" width="14.33203125" style="4" customWidth="1"/>
    <col min="6" max="6" width="14" style="4" hidden="1" customWidth="1"/>
    <col min="7" max="8" width="14.33203125" style="4" customWidth="1"/>
    <col min="9" max="9" width="16.33203125" style="4" hidden="1" customWidth="1"/>
    <col min="10" max="10" width="18.6640625" style="4" hidden="1" customWidth="1"/>
    <col min="11" max="11" width="13.33203125" style="159" hidden="1" customWidth="1"/>
    <col min="12" max="12" width="16.83203125" style="49" hidden="1" customWidth="1"/>
    <col min="13" max="13" width="14.83203125" style="82" hidden="1" customWidth="1"/>
    <col min="14" max="14" width="14.33203125" customWidth="1"/>
    <col min="15" max="15" width="19.1640625" style="10" hidden="1" customWidth="1"/>
    <col min="16" max="16" width="20.6640625" style="10" customWidth="1"/>
    <col min="17" max="17" width="9.1640625" style="10"/>
    <col min="18" max="18" width="14.6640625" style="10" customWidth="1"/>
  </cols>
  <sheetData>
    <row r="1" spans="1:18" s="1" customFormat="1" ht="50" customHeight="1">
      <c r="A1" s="3"/>
      <c r="B1" s="5" t="s">
        <v>30</v>
      </c>
      <c r="C1" s="5" t="s">
        <v>102</v>
      </c>
      <c r="D1" s="5" t="s">
        <v>31</v>
      </c>
      <c r="E1" s="6" t="s">
        <v>33</v>
      </c>
      <c r="F1" s="6" t="s">
        <v>349</v>
      </c>
      <c r="G1" s="6" t="e">
        <f>Contents!#REF! &amp; " Domestic List Price"</f>
        <v>#REF!</v>
      </c>
      <c r="H1" s="6" t="s">
        <v>460</v>
      </c>
      <c r="I1" s="6" t="s">
        <v>105</v>
      </c>
      <c r="J1" s="6" t="s">
        <v>106</v>
      </c>
      <c r="K1" s="80" t="s">
        <v>107</v>
      </c>
      <c r="L1" s="51" t="s">
        <v>108</v>
      </c>
      <c r="M1" s="80" t="s">
        <v>109</v>
      </c>
      <c r="N1" s="5" t="s">
        <v>32</v>
      </c>
      <c r="O1" s="88"/>
      <c r="P1" s="88"/>
      <c r="Q1" s="88"/>
      <c r="R1" s="80"/>
    </row>
    <row r="2" spans="1:18" ht="62.25" customHeight="1">
      <c r="A2" s="493" t="s">
        <v>111</v>
      </c>
      <c r="B2" s="499">
        <v>3500</v>
      </c>
      <c r="C2" s="7">
        <v>3500</v>
      </c>
      <c r="D2" s="9" t="s">
        <v>501</v>
      </c>
      <c r="E2" s="121">
        <v>3507.69</v>
      </c>
      <c r="F2" s="8">
        <f>_xlfn.XLOOKUP($B$2,$C$2:$C$4,E2:E4,0)</f>
        <v>3507.69</v>
      </c>
      <c r="G2" s="59">
        <v>3507</v>
      </c>
      <c r="H2" s="8">
        <f>_xlfn.XLOOKUP($B$2,$C$2:$C$4,G2:G4,0)</f>
        <v>3507</v>
      </c>
      <c r="I2" s="8">
        <v>2952.6</v>
      </c>
      <c r="J2" s="8">
        <f>_xlfn.XLOOKUP($B$2,$C$2:$C$4,I2:I4,0)</f>
        <v>2952.6</v>
      </c>
      <c r="K2" s="159" t="s">
        <v>502</v>
      </c>
      <c r="M2" s="82">
        <f>IF(N2="Call Factory",100,N2)</f>
        <v>100</v>
      </c>
      <c r="N2" s="7" t="s">
        <v>158</v>
      </c>
      <c r="O2" s="89"/>
      <c r="P2" s="90"/>
      <c r="Q2" s="91"/>
      <c r="R2" s="87"/>
    </row>
    <row r="3" spans="1:18" ht="18" customHeight="1">
      <c r="A3" s="493"/>
      <c r="B3" s="499"/>
      <c r="D3" s="100" t="s">
        <v>115</v>
      </c>
      <c r="E3" s="119"/>
      <c r="F3" s="101"/>
      <c r="G3" s="102"/>
      <c r="H3" s="101"/>
      <c r="I3" s="101"/>
      <c r="J3" s="101"/>
      <c r="N3" s="187"/>
    </row>
    <row r="4" spans="1:18" ht="26.25" customHeight="1">
      <c r="A4" s="493"/>
      <c r="B4" s="499"/>
      <c r="D4" s="103" t="s">
        <v>503</v>
      </c>
      <c r="E4" s="120"/>
      <c r="F4" s="8"/>
      <c r="G4" s="105"/>
      <c r="H4" s="8"/>
      <c r="I4" s="104"/>
      <c r="J4" s="8"/>
      <c r="N4" s="188"/>
    </row>
    <row r="5" spans="1:18" ht="15" customHeight="1">
      <c r="A5" s="493"/>
      <c r="B5" s="499"/>
      <c r="D5" s="103" t="s">
        <v>42</v>
      </c>
      <c r="E5" s="120"/>
      <c r="F5" s="8"/>
      <c r="G5" s="169"/>
      <c r="H5" s="8"/>
      <c r="I5" s="13"/>
      <c r="J5" s="8"/>
    </row>
    <row r="6" spans="1:18" ht="35.25" customHeight="1">
      <c r="A6" s="493" t="s">
        <v>117</v>
      </c>
      <c r="B6" s="183" t="s">
        <v>141</v>
      </c>
      <c r="C6" s="42"/>
      <c r="D6" s="42" t="s">
        <v>293</v>
      </c>
      <c r="E6" s="172"/>
      <c r="F6" s="57">
        <f>_xlfn.XLOOKUP($B$6,$C$7:$C$18,E7:E18,0)</f>
        <v>0</v>
      </c>
      <c r="G6" s="57"/>
      <c r="H6" s="57">
        <f>_xlfn.XLOOKUP($B$6,$C$7:$C$18,G7:G18,0)</f>
        <v>0</v>
      </c>
      <c r="I6" s="57"/>
      <c r="J6" s="57">
        <f>_xlfn.XLOOKUP($B$6,$C$7:$C$18,I7:I18,0)</f>
        <v>0</v>
      </c>
      <c r="K6" s="159" t="str">
        <f>_xlfn.XLOOKUP($B$6,$C$7:$C$18,L7:L18,"Select One")</f>
        <v>Select One</v>
      </c>
      <c r="N6" s="42"/>
    </row>
    <row r="7" spans="1:18" ht="20" customHeight="1">
      <c r="A7" s="493"/>
      <c r="B7" s="7"/>
      <c r="C7" s="7" t="s">
        <v>124</v>
      </c>
      <c r="D7" s="7" t="s">
        <v>465</v>
      </c>
      <c r="E7" s="121"/>
      <c r="F7" s="8"/>
      <c r="G7" s="59"/>
      <c r="H7" s="8"/>
      <c r="I7" s="8"/>
      <c r="J7" s="8"/>
      <c r="L7" s="49" t="s">
        <v>466</v>
      </c>
      <c r="N7" s="7" t="s">
        <v>76</v>
      </c>
    </row>
    <row r="8" spans="1:18" ht="20" customHeight="1">
      <c r="A8" s="493"/>
      <c r="B8" s="7"/>
      <c r="C8" s="7" t="s">
        <v>118</v>
      </c>
      <c r="D8" s="7" t="s">
        <v>467</v>
      </c>
      <c r="E8" s="121"/>
      <c r="F8" s="8"/>
      <c r="G8" s="59"/>
      <c r="H8" s="8"/>
      <c r="I8" s="8"/>
      <c r="J8" s="8"/>
      <c r="L8" s="49" t="s">
        <v>468</v>
      </c>
      <c r="N8" s="7" t="s">
        <v>76</v>
      </c>
    </row>
    <row r="9" spans="1:18" ht="20" customHeight="1">
      <c r="A9" s="493"/>
      <c r="B9" s="7"/>
      <c r="C9" s="7" t="s">
        <v>298</v>
      </c>
      <c r="D9" s="7" t="s">
        <v>469</v>
      </c>
      <c r="E9" s="121"/>
      <c r="F9" s="8"/>
      <c r="G9" s="59"/>
      <c r="H9" s="8"/>
      <c r="I9" s="8"/>
      <c r="J9" s="8"/>
      <c r="L9" s="49" t="s">
        <v>470</v>
      </c>
      <c r="N9" s="7" t="s">
        <v>76</v>
      </c>
    </row>
    <row r="10" spans="1:18" ht="20" customHeight="1">
      <c r="A10" s="493"/>
      <c r="B10" s="7"/>
      <c r="C10" s="7" t="s">
        <v>137</v>
      </c>
      <c r="D10" s="7" t="s">
        <v>471</v>
      </c>
      <c r="E10" s="121"/>
      <c r="F10" s="8"/>
      <c r="G10" s="59"/>
      <c r="H10" s="8"/>
      <c r="I10" s="8"/>
      <c r="J10" s="8"/>
      <c r="L10" s="49" t="s">
        <v>472</v>
      </c>
      <c r="N10" s="7" t="s">
        <v>76</v>
      </c>
    </row>
    <row r="11" spans="1:18" ht="20" hidden="1" customHeight="1">
      <c r="A11" s="493"/>
      <c r="B11" s="7"/>
      <c r="C11" s="217" t="s">
        <v>420</v>
      </c>
      <c r="D11" s="217" t="s">
        <v>473</v>
      </c>
      <c r="E11" s="218"/>
      <c r="F11" s="219"/>
      <c r="G11" s="219"/>
      <c r="H11" s="8"/>
      <c r="I11" s="8"/>
      <c r="J11" s="8"/>
      <c r="L11" s="49" t="s">
        <v>474</v>
      </c>
      <c r="N11" s="7" t="s">
        <v>76</v>
      </c>
      <c r="O11" s="10" t="s">
        <v>475</v>
      </c>
    </row>
    <row r="12" spans="1:18" ht="20" hidden="1" customHeight="1">
      <c r="A12" s="493"/>
      <c r="B12" s="7"/>
      <c r="C12" s="217" t="s">
        <v>476</v>
      </c>
      <c r="D12" s="217" t="s">
        <v>477</v>
      </c>
      <c r="E12" s="218"/>
      <c r="F12" s="219"/>
      <c r="G12" s="219"/>
      <c r="H12" s="8"/>
      <c r="I12" s="8"/>
      <c r="J12" s="8"/>
      <c r="L12" s="49" t="s">
        <v>478</v>
      </c>
      <c r="N12" s="7" t="s">
        <v>76</v>
      </c>
      <c r="O12" s="10" t="s">
        <v>475</v>
      </c>
    </row>
    <row r="13" spans="1:18" ht="20" customHeight="1">
      <c r="A13" s="493"/>
      <c r="B13" s="7"/>
      <c r="C13" s="7" t="s">
        <v>128</v>
      </c>
      <c r="D13" s="7" t="s">
        <v>479</v>
      </c>
      <c r="E13" s="121">
        <v>648.65</v>
      </c>
      <c r="F13" s="8"/>
      <c r="G13" s="59">
        <v>649</v>
      </c>
      <c r="H13" s="128"/>
      <c r="I13" s="8">
        <v>546</v>
      </c>
      <c r="J13" s="8"/>
      <c r="L13" s="49" t="s">
        <v>480</v>
      </c>
      <c r="N13" s="7" t="s">
        <v>76</v>
      </c>
    </row>
    <row r="14" spans="1:18" ht="20" customHeight="1">
      <c r="A14" s="493"/>
      <c r="B14" s="7"/>
      <c r="C14" s="7" t="s">
        <v>131</v>
      </c>
      <c r="D14" s="7" t="s">
        <v>481</v>
      </c>
      <c r="E14" s="121">
        <v>648.65</v>
      </c>
      <c r="F14" s="8"/>
      <c r="G14" s="59">
        <v>649</v>
      </c>
      <c r="H14" s="128"/>
      <c r="I14" s="8">
        <v>546</v>
      </c>
      <c r="J14" s="8"/>
      <c r="L14" s="49" t="s">
        <v>482</v>
      </c>
      <c r="N14" s="7" t="s">
        <v>76</v>
      </c>
    </row>
    <row r="15" spans="1:18" ht="20" customHeight="1">
      <c r="A15" s="493"/>
      <c r="B15" s="7"/>
      <c r="C15" s="7" t="s">
        <v>134</v>
      </c>
      <c r="D15" s="7" t="s">
        <v>483</v>
      </c>
      <c r="E15" s="121">
        <v>0</v>
      </c>
      <c r="F15" s="8"/>
      <c r="G15" s="59">
        <v>0</v>
      </c>
      <c r="H15" s="128"/>
      <c r="I15" s="8">
        <v>546</v>
      </c>
      <c r="J15" s="8"/>
      <c r="L15" s="49" t="s">
        <v>484</v>
      </c>
      <c r="N15" s="7" t="s">
        <v>76</v>
      </c>
    </row>
    <row r="16" spans="1:18" ht="20" customHeight="1">
      <c r="A16" s="493"/>
      <c r="B16" s="7"/>
      <c r="C16" s="7" t="s">
        <v>121</v>
      </c>
      <c r="D16" s="7" t="s">
        <v>485</v>
      </c>
      <c r="E16" s="121">
        <v>0</v>
      </c>
      <c r="F16" s="8"/>
      <c r="G16" s="59">
        <v>0</v>
      </c>
      <c r="H16" s="128"/>
      <c r="I16" s="8">
        <v>546</v>
      </c>
      <c r="J16" s="8"/>
      <c r="L16" s="49" t="s">
        <v>486</v>
      </c>
      <c r="N16" s="7" t="s">
        <v>76</v>
      </c>
    </row>
    <row r="17" spans="1:14" ht="20" hidden="1" customHeight="1">
      <c r="A17" s="493"/>
      <c r="B17" s="7"/>
      <c r="C17" s="7"/>
      <c r="D17" s="7"/>
      <c r="E17" s="121"/>
      <c r="F17" s="8"/>
      <c r="G17" s="59"/>
      <c r="H17" s="128"/>
      <c r="I17" s="8"/>
      <c r="J17" s="8"/>
      <c r="N17" s="7"/>
    </row>
    <row r="18" spans="1:14" ht="20" hidden="1" customHeight="1">
      <c r="A18" s="493"/>
      <c r="B18" s="7"/>
      <c r="C18" s="7"/>
      <c r="D18" s="7"/>
      <c r="E18" s="121"/>
      <c r="F18" s="8"/>
      <c r="G18" s="59"/>
      <c r="H18" s="8"/>
      <c r="I18" s="8"/>
      <c r="J18" s="8"/>
      <c r="N18" s="7"/>
    </row>
    <row r="19" spans="1:14" ht="20" customHeight="1">
      <c r="A19" s="493" t="s">
        <v>140</v>
      </c>
      <c r="B19" s="183" t="s">
        <v>307</v>
      </c>
      <c r="C19" s="42"/>
      <c r="D19" s="42" t="s">
        <v>142</v>
      </c>
      <c r="E19" s="172"/>
      <c r="F19" s="57">
        <f>_xlfn.XLOOKUP($B$19,$C$20:$C$25,E20:E25,0)</f>
        <v>0</v>
      </c>
      <c r="G19" s="57"/>
      <c r="H19" s="57">
        <f>_xlfn.XLOOKUP($B$19,$C$20:$C$25,G20:G25,0)</f>
        <v>0</v>
      </c>
      <c r="I19" s="57"/>
      <c r="J19" s="57">
        <f>_xlfn.XLOOKUP($B$19,$C$20:$C$25,I20:I25,0)</f>
        <v>0</v>
      </c>
      <c r="K19" s="159" t="str">
        <f>_xlfn.XLOOKUP($B$19,$C$20:$C$25,L20:L25,"Select One")</f>
        <v xml:space="preserve">Includes internal terminal block for power connection. Loop powered (14-32vdc - provided by user). </v>
      </c>
      <c r="N19" s="42"/>
    </row>
    <row r="20" spans="1:14" ht="28.5" customHeight="1">
      <c r="A20" s="493"/>
      <c r="B20" s="7"/>
      <c r="C20" s="7" t="s">
        <v>307</v>
      </c>
      <c r="D20" s="9" t="s">
        <v>308</v>
      </c>
      <c r="E20" s="121">
        <v>0</v>
      </c>
      <c r="F20" s="8"/>
      <c r="G20" s="59"/>
      <c r="H20" s="8"/>
      <c r="I20" s="8"/>
      <c r="J20" s="8"/>
      <c r="L20" s="49" t="s">
        <v>309</v>
      </c>
      <c r="N20" s="7" t="s">
        <v>76</v>
      </c>
    </row>
    <row r="21" spans="1:14" ht="28.5" hidden="1" customHeight="1">
      <c r="A21" s="493"/>
      <c r="B21" s="7"/>
      <c r="C21" s="7"/>
      <c r="D21" s="9"/>
      <c r="E21" s="121"/>
      <c r="F21" s="8"/>
      <c r="G21" s="59"/>
      <c r="H21" s="8"/>
      <c r="I21" s="8"/>
      <c r="J21" s="8"/>
      <c r="N21" s="7"/>
    </row>
    <row r="22" spans="1:14" ht="28.5" hidden="1" customHeight="1">
      <c r="A22" s="493"/>
      <c r="B22" s="7"/>
      <c r="C22" s="7"/>
      <c r="D22" s="9"/>
      <c r="E22" s="121"/>
      <c r="F22" s="8"/>
      <c r="G22" s="59"/>
      <c r="H22" s="8"/>
      <c r="I22" s="8"/>
      <c r="J22" s="8"/>
      <c r="N22" s="7"/>
    </row>
    <row r="23" spans="1:14" ht="20" hidden="1" customHeight="1">
      <c r="A23" s="493"/>
      <c r="B23" s="7"/>
      <c r="C23" s="7"/>
      <c r="D23" s="7"/>
      <c r="E23" s="121"/>
      <c r="F23" s="8"/>
      <c r="G23" s="59"/>
      <c r="H23" s="8"/>
      <c r="I23" s="8"/>
      <c r="J23" s="8"/>
      <c r="N23" s="7"/>
    </row>
    <row r="24" spans="1:14" ht="20" hidden="1" customHeight="1">
      <c r="A24" s="493"/>
      <c r="B24" s="7"/>
      <c r="C24" s="7"/>
      <c r="D24" s="7"/>
      <c r="E24" s="121"/>
      <c r="F24" s="8"/>
      <c r="G24" s="59"/>
      <c r="H24" s="8"/>
      <c r="I24" s="8"/>
      <c r="J24" s="8"/>
      <c r="N24" s="7"/>
    </row>
    <row r="25" spans="1:14" ht="20" hidden="1" customHeight="1">
      <c r="A25" s="493"/>
      <c r="B25" s="7"/>
      <c r="C25" s="7"/>
      <c r="D25" s="7"/>
      <c r="E25" s="121"/>
      <c r="F25" s="8"/>
      <c r="G25" s="59"/>
      <c r="H25" s="8"/>
      <c r="I25" s="8"/>
      <c r="J25" s="8"/>
      <c r="N25" s="7"/>
    </row>
    <row r="26" spans="1:14" ht="20" customHeight="1">
      <c r="A26" s="493" t="s">
        <v>145</v>
      </c>
      <c r="B26" s="183" t="s">
        <v>313</v>
      </c>
      <c r="C26" s="42"/>
      <c r="D26" s="42" t="s">
        <v>146</v>
      </c>
      <c r="E26" s="172"/>
      <c r="F26" s="57">
        <f>_xlfn.XLOOKUP($B$26,$C$27:$C$34,E27:E34,0)</f>
        <v>2569.64</v>
      </c>
      <c r="G26" s="57"/>
      <c r="H26" s="57">
        <f>_xlfn.XLOOKUP($B$26,$C$27:$C$34,G27:G34,0)</f>
        <v>2570</v>
      </c>
      <c r="I26" s="57"/>
      <c r="J26" s="57">
        <f>_xlfn.XLOOKUP($B$26,$C$27:$C$34,I27:I34,0)</f>
        <v>2569.64</v>
      </c>
      <c r="K26" s="159" t="str">
        <f>_xlfn.XLOOKUP($B$26,$C$27:$C$34,L27:L34,"Select One")</f>
        <v xml:space="preserve">Features an explosion proof copper-free aluminum enclosure rated NEMA 7 for use in areas requiring compliances to Class. I. Div. 1 &amp; 2 Groups B, C, &amp; D; Class II. Div. 1 &amp; 2 Groups E, F &amp; G; and Class. III protection. The enclosure is UL Classified, CAS Certified and FM Class No. 3615 approved. Includes flame arrestors, a conduit seal wye fitting with can of sealing compound and fiber. </v>
      </c>
      <c r="N26" s="42"/>
    </row>
    <row r="27" spans="1:14" ht="20" hidden="1" customHeight="1">
      <c r="A27" s="493"/>
      <c r="B27" s="7"/>
      <c r="C27" s="7" t="s">
        <v>310</v>
      </c>
      <c r="D27" s="7" t="s">
        <v>330</v>
      </c>
      <c r="E27" s="121">
        <f>_xlfn.XLOOKUP($C27,'Configurator Options'!$B$2:$B$15,'Configurator Options'!$C$2:$C$15,0)</f>
        <v>0</v>
      </c>
      <c r="F27" s="8"/>
      <c r="G27" s="59">
        <f>_xlfn.XLOOKUP($C27,'Configurator Options'!$B$2:$B$15,'Configurator Options'!$D$2:$D$15,0)</f>
        <v>0</v>
      </c>
      <c r="H27" s="8"/>
      <c r="I27" s="8">
        <f>_xlfn.XLOOKUP($C27,'Configurator Options'!$B$2:$B$15,'Configurator Options'!$E$2:$E$15,0)</f>
        <v>0</v>
      </c>
      <c r="J27" s="8"/>
      <c r="L27" s="49" t="s">
        <v>331</v>
      </c>
      <c r="N27" s="7" t="s">
        <v>76</v>
      </c>
    </row>
    <row r="28" spans="1:14" ht="87.75" customHeight="1">
      <c r="A28" s="493"/>
      <c r="B28" s="7"/>
      <c r="C28" s="7" t="s">
        <v>313</v>
      </c>
      <c r="D28" s="9" t="s">
        <v>332</v>
      </c>
      <c r="E28" s="121">
        <f>_xlfn.XLOOKUP($C28,'Configurator Options'!$B$2:$B$15,'Configurator Options'!$C$2:$C$15,0)</f>
        <v>2569.64</v>
      </c>
      <c r="F28" s="8"/>
      <c r="G28" s="59">
        <f>_xlfn.XLOOKUP($C28,'Configurator Options'!$B$2:$B$15,'Configurator Options'!$D$2:$D$15,0)</f>
        <v>2570</v>
      </c>
      <c r="H28" s="8"/>
      <c r="I28" s="8">
        <f>_xlfn.XLOOKUP($C28,'Configurator Options'!$B$2:$B$15,'Configurator Options'!$E$2:$E$15,0)</f>
        <v>2569.64</v>
      </c>
      <c r="J28" s="8"/>
      <c r="L28" s="49" t="s">
        <v>333</v>
      </c>
      <c r="N28" s="185" t="s">
        <v>76</v>
      </c>
    </row>
    <row r="29" spans="1:14" ht="21" hidden="1" customHeight="1">
      <c r="A29" s="493"/>
      <c r="B29" s="7"/>
      <c r="C29" s="7"/>
      <c r="D29" s="9"/>
      <c r="E29" s="121">
        <f>_xlfn.XLOOKUP($C29,'Configurator Options'!$B$2:$B$15,'Configurator Options'!$C$2:$C$15,0)</f>
        <v>0</v>
      </c>
      <c r="F29" s="8"/>
      <c r="G29" s="59">
        <f>_xlfn.XLOOKUP($C29,'Configurator Options'!$B$2:$B$15,'Configurator Options'!$D$2:$D$15,0)</f>
        <v>0</v>
      </c>
      <c r="H29" s="8"/>
      <c r="I29" s="8">
        <f>_xlfn.XLOOKUP($C29,'Configurator Options'!$B$2:$B$15,'Configurator Options'!$E$2:$E$15,0)</f>
        <v>0</v>
      </c>
      <c r="J29" s="8"/>
      <c r="N29" s="185"/>
    </row>
    <row r="30" spans="1:14" ht="20" hidden="1" customHeight="1">
      <c r="A30" s="493"/>
      <c r="B30" s="7"/>
      <c r="C30" s="7"/>
      <c r="D30" s="7"/>
      <c r="E30" s="121">
        <f>_xlfn.XLOOKUP($C30,'Configurator Options'!$B$2:$B$15,'Configurator Options'!$C$2:$C$15,0)</f>
        <v>0</v>
      </c>
      <c r="F30" s="8"/>
      <c r="G30" s="59">
        <f>_xlfn.XLOOKUP($C30,'Configurator Options'!$B$2:$B$15,'Configurator Options'!$D$2:$D$15,0)</f>
        <v>0</v>
      </c>
      <c r="H30" s="8"/>
      <c r="I30" s="8">
        <f>_xlfn.XLOOKUP($C30,'Configurator Options'!$B$2:$B$15,'Configurator Options'!$E$2:$E$15,0)</f>
        <v>0</v>
      </c>
      <c r="J30" s="8"/>
      <c r="N30" s="7"/>
    </row>
    <row r="31" spans="1:14" ht="20" hidden="1" customHeight="1">
      <c r="A31" s="493"/>
      <c r="B31" s="7"/>
      <c r="C31" s="7"/>
      <c r="D31" s="7"/>
      <c r="E31" s="121">
        <f>_xlfn.XLOOKUP($C31,'Configurator Options'!$B$2:$B$15,'Configurator Options'!$C$2:$C$15,0)</f>
        <v>0</v>
      </c>
      <c r="F31" s="8"/>
      <c r="G31" s="59">
        <f>_xlfn.XLOOKUP($C31,'Configurator Options'!$B$2:$B$15,'Configurator Options'!$D$2:$D$15,0)</f>
        <v>0</v>
      </c>
      <c r="H31" s="8"/>
      <c r="I31" s="8">
        <f>_xlfn.XLOOKUP($C31,'Configurator Options'!$B$2:$B$15,'Configurator Options'!$E$2:$E$15,0)</f>
        <v>0</v>
      </c>
      <c r="J31" s="8"/>
      <c r="N31" s="7"/>
    </row>
    <row r="32" spans="1:14" ht="20" hidden="1" customHeight="1">
      <c r="A32" s="493"/>
      <c r="B32" s="7"/>
      <c r="C32" s="7"/>
      <c r="D32" s="7"/>
      <c r="E32" s="121">
        <f>_xlfn.XLOOKUP($C32,'Configurator Options'!$B$2:$B$15,'Configurator Options'!$C$2:$C$15,0)</f>
        <v>0</v>
      </c>
      <c r="F32" s="8"/>
      <c r="G32" s="59">
        <f>_xlfn.XLOOKUP($C32,'Configurator Options'!$B$2:$B$15,'Configurator Options'!$D$2:$D$15,0)</f>
        <v>0</v>
      </c>
      <c r="H32" s="8"/>
      <c r="I32" s="8">
        <f>_xlfn.XLOOKUP($C32,'Configurator Options'!$B$2:$B$15,'Configurator Options'!$E$2:$E$15,0)</f>
        <v>0</v>
      </c>
      <c r="J32" s="8"/>
      <c r="N32" s="7"/>
    </row>
    <row r="33" spans="1:14" ht="20" hidden="1" customHeight="1">
      <c r="A33" s="493"/>
      <c r="B33" s="7"/>
      <c r="C33" s="7"/>
      <c r="D33" s="7"/>
      <c r="E33" s="121">
        <f>_xlfn.XLOOKUP($C33,'Configurator Options'!$B$2:$B$15,'Configurator Options'!$C$2:$C$15,0)</f>
        <v>0</v>
      </c>
      <c r="F33" s="8"/>
      <c r="G33" s="59">
        <f>_xlfn.XLOOKUP($C33,'Configurator Options'!$B$2:$B$15,'Configurator Options'!$D$2:$D$15,0)</f>
        <v>0</v>
      </c>
      <c r="H33" s="8"/>
      <c r="I33" s="8">
        <f>_xlfn.XLOOKUP($C33,'Configurator Options'!$B$2:$B$15,'Configurator Options'!$E$2:$E$15,0)</f>
        <v>0</v>
      </c>
      <c r="J33" s="8"/>
      <c r="N33" s="7"/>
    </row>
    <row r="34" spans="1:14" ht="20" hidden="1" customHeight="1">
      <c r="A34" s="493"/>
      <c r="B34" s="7"/>
      <c r="C34" s="7"/>
      <c r="D34" s="7"/>
      <c r="E34" s="121">
        <f>_xlfn.XLOOKUP($C34,'Configurator Options'!$B$2:$B$15,'Configurator Options'!$C$2:$C$15,0)</f>
        <v>0</v>
      </c>
      <c r="F34" s="8"/>
      <c r="G34" s="59">
        <f>_xlfn.XLOOKUP($C34,'Configurator Options'!$B$2:$B$15,'Configurator Options'!$D$2:$D$15,0)</f>
        <v>0</v>
      </c>
      <c r="H34" s="8"/>
      <c r="I34" s="8">
        <f>_xlfn.XLOOKUP($C34,'Configurator Options'!$B$2:$B$15,'Configurator Options'!$E$2:$E$15,0)</f>
        <v>0</v>
      </c>
      <c r="J34" s="8"/>
      <c r="N34" s="7"/>
    </row>
    <row r="35" spans="1:14" ht="30.75" customHeight="1">
      <c r="A35" s="495" t="s">
        <v>167</v>
      </c>
      <c r="B35" s="183" t="s">
        <v>168</v>
      </c>
      <c r="C35" s="42"/>
      <c r="D35" s="5" t="s">
        <v>376</v>
      </c>
      <c r="E35" s="172"/>
      <c r="F35" s="57">
        <f>_xlfn.XLOOKUP($B$35,$C$36:$C$41,E36:E41,0)</f>
        <v>0</v>
      </c>
      <c r="G35" s="57"/>
      <c r="H35" s="57">
        <f>_xlfn.XLOOKUP($B$35,$C$36:$C$41,G36:G41,0)</f>
        <v>0</v>
      </c>
      <c r="I35" s="57"/>
      <c r="J35" s="57">
        <f>_xlfn.XLOOKUP($B$35,$C$36:$C$41,I36:I41,0)</f>
        <v>0</v>
      </c>
      <c r="K35" s="159" t="str">
        <f>_xlfn.XLOOKUP($B$35,$C$36:$C$41,L36:L41,"Select One")</f>
        <v>Includes 1/4 inch stainless steel compression gas connection on the inlet</v>
      </c>
      <c r="N35" s="42"/>
    </row>
    <row r="36" spans="1:14" ht="30.75" customHeight="1">
      <c r="A36" s="495"/>
      <c r="B36" s="7"/>
      <c r="C36" s="7" t="s">
        <v>168</v>
      </c>
      <c r="D36" s="9" t="s">
        <v>334</v>
      </c>
      <c r="E36" s="121">
        <v>0</v>
      </c>
      <c r="F36" s="8"/>
      <c r="G36" s="59"/>
      <c r="H36" s="8"/>
      <c r="I36" s="8"/>
      <c r="J36" s="8"/>
      <c r="L36" s="49" t="s">
        <v>170</v>
      </c>
      <c r="N36" s="7" t="s">
        <v>76</v>
      </c>
    </row>
    <row r="37" spans="1:14" ht="30.75" hidden="1" customHeight="1">
      <c r="A37" s="495"/>
      <c r="B37" s="7"/>
      <c r="C37" s="7">
        <v>1</v>
      </c>
      <c r="D37" s="7" t="s">
        <v>335</v>
      </c>
      <c r="E37" s="121">
        <v>0</v>
      </c>
      <c r="F37" s="8"/>
      <c r="G37" s="59"/>
      <c r="H37" s="8"/>
      <c r="I37" s="8"/>
      <c r="J37" s="8"/>
      <c r="L37" s="49" t="s">
        <v>256</v>
      </c>
      <c r="N37" s="7" t="s">
        <v>76</v>
      </c>
    </row>
    <row r="38" spans="1:14" ht="30.75" hidden="1" customHeight="1">
      <c r="A38" s="495"/>
      <c r="B38" s="7"/>
      <c r="C38" s="7">
        <v>2</v>
      </c>
      <c r="D38" s="7" t="s">
        <v>336</v>
      </c>
      <c r="E38" s="121">
        <v>0</v>
      </c>
      <c r="F38" s="8"/>
      <c r="G38" s="59"/>
      <c r="H38" s="8"/>
      <c r="I38" s="8"/>
      <c r="J38" s="8"/>
      <c r="L38" s="49" t="s">
        <v>258</v>
      </c>
      <c r="N38" s="7" t="s">
        <v>76</v>
      </c>
    </row>
    <row r="39" spans="1:14" ht="20" hidden="1" customHeight="1">
      <c r="A39" s="495"/>
      <c r="B39" s="7"/>
      <c r="E39"/>
      <c r="F39"/>
      <c r="G39" s="59"/>
      <c r="H39"/>
      <c r="I39"/>
      <c r="J39"/>
      <c r="K39" s="203"/>
      <c r="L39"/>
      <c r="M39"/>
    </row>
    <row r="40" spans="1:14" ht="20" hidden="1" customHeight="1">
      <c r="A40" s="495"/>
      <c r="B40" s="7"/>
      <c r="E40"/>
      <c r="F40"/>
      <c r="G40" s="59"/>
      <c r="H40"/>
      <c r="I40"/>
      <c r="J40"/>
      <c r="K40" s="203"/>
      <c r="L40"/>
      <c r="M40"/>
    </row>
    <row r="41" spans="1:14" ht="20" hidden="1" customHeight="1">
      <c r="A41" s="495"/>
      <c r="B41" s="7"/>
      <c r="C41" s="7"/>
      <c r="D41" s="7"/>
      <c r="E41" s="121"/>
      <c r="F41" s="8"/>
      <c r="G41" s="59"/>
      <c r="H41" s="8"/>
      <c r="I41" s="8"/>
      <c r="J41" s="8"/>
      <c r="N41" s="7"/>
    </row>
    <row r="42" spans="1:14" ht="36.75" customHeight="1">
      <c r="A42" s="493" t="s">
        <v>177</v>
      </c>
      <c r="B42" s="183" t="s">
        <v>141</v>
      </c>
      <c r="C42" s="42"/>
      <c r="D42" s="5" t="s">
        <v>178</v>
      </c>
      <c r="E42" s="172"/>
      <c r="F42" s="57">
        <f>_xlfn.XLOOKUP($B$42,$C$43:$C$48,E43:E48,0)</f>
        <v>0</v>
      </c>
      <c r="G42" s="57"/>
      <c r="H42" s="57">
        <f>_xlfn.XLOOKUP($B$42,$C$43:$C$48,G43:G48,0)</f>
        <v>0</v>
      </c>
      <c r="I42" s="57"/>
      <c r="J42" s="57">
        <f>_xlfn.XLOOKUP($B$42,$C$43:$C$48,I43:I48,0)</f>
        <v>0</v>
      </c>
      <c r="K42" s="159" t="str">
        <f>_xlfn.XLOOKUP($B$42,$C$43:$C$46,L43:L46,"Select One")</f>
        <v>Select One</v>
      </c>
      <c r="N42" s="42"/>
    </row>
    <row r="43" spans="1:14" ht="27" customHeight="1">
      <c r="A43" s="493"/>
      <c r="B43" s="7"/>
      <c r="C43" s="7" t="s">
        <v>168</v>
      </c>
      <c r="D43" s="7" t="s">
        <v>179</v>
      </c>
      <c r="E43" s="121">
        <f>_xlfn.XLOOKUP($C43,'Configurator Options'!$B$16:$B$25,'Configurator Options'!$C$16:$C$25,0)</f>
        <v>0</v>
      </c>
      <c r="F43" s="8"/>
      <c r="G43" s="59">
        <f>_xlfn.XLOOKUP($C43,'Configurator Options'!$B$16:$B$25,'Configurator Options'!$D$16:$D$25,0)</f>
        <v>0</v>
      </c>
      <c r="H43" s="8"/>
      <c r="I43" s="8">
        <f>_xlfn.XLOOKUP($C43,'Configurator Options'!$B$16:$B$25,'Configurator Options'!$E$16:$E$25,0)</f>
        <v>0</v>
      </c>
      <c r="J43" s="8"/>
      <c r="L43" s="108" t="s">
        <v>180</v>
      </c>
      <c r="M43" s="111"/>
      <c r="N43" s="7" t="s">
        <v>76</v>
      </c>
    </row>
    <row r="44" spans="1:14" ht="27" customHeight="1">
      <c r="A44" s="493"/>
      <c r="B44" s="7"/>
      <c r="C44" s="7" t="s">
        <v>124</v>
      </c>
      <c r="D44" s="9" t="s">
        <v>181</v>
      </c>
      <c r="E44" s="121">
        <f>_xlfn.XLOOKUP($C44,'Configurator Options'!$B$16:$B$25,'Configurator Options'!$C$16:$C$25,0)</f>
        <v>571.30999999999995</v>
      </c>
      <c r="F44" s="8"/>
      <c r="G44" s="59">
        <f>_xlfn.XLOOKUP($C44,'Configurator Options'!$B$16:$B$25,'Configurator Options'!$D$16:$D$25,0)</f>
        <v>525</v>
      </c>
      <c r="H44" s="8"/>
      <c r="I44" s="8">
        <f>_xlfn.XLOOKUP($C44,'Configurator Options'!$B$16:$B$25,'Configurator Options'!$E$16:$E$25,0)</f>
        <v>571.30999999999995</v>
      </c>
      <c r="J44" s="8"/>
      <c r="L44" s="49" t="s">
        <v>182</v>
      </c>
      <c r="N44" s="7" t="s">
        <v>76</v>
      </c>
    </row>
    <row r="45" spans="1:14" ht="27" customHeight="1">
      <c r="A45" s="493"/>
      <c r="B45" s="7"/>
      <c r="C45" s="7" t="s">
        <v>134</v>
      </c>
      <c r="D45" s="9" t="s">
        <v>183</v>
      </c>
      <c r="E45" s="121">
        <f>_xlfn.XLOOKUP($C45,'Configurator Options'!$B$16:$B$25,'Configurator Options'!$C$16:$C$25,0)</f>
        <v>495.22</v>
      </c>
      <c r="F45" s="8"/>
      <c r="G45" s="59">
        <f>_xlfn.XLOOKUP($C45,'Configurator Options'!$B$16:$B$25,'Configurator Options'!$D$16:$D$25,0)</f>
        <v>450</v>
      </c>
      <c r="H45" s="8"/>
      <c r="I45" s="8">
        <f>_xlfn.XLOOKUP($C45,'Configurator Options'!$B$16:$B$25,'Configurator Options'!$E$16:$E$25,0)</f>
        <v>495.22</v>
      </c>
      <c r="J45" s="8"/>
      <c r="L45" s="49" t="s">
        <v>184</v>
      </c>
      <c r="N45" s="7" t="s">
        <v>76</v>
      </c>
    </row>
    <row r="46" spans="1:14" ht="27" customHeight="1">
      <c r="A46" s="493"/>
      <c r="B46" s="7"/>
      <c r="C46" s="7" t="s">
        <v>131</v>
      </c>
      <c r="D46" s="9" t="s">
        <v>185</v>
      </c>
      <c r="E46" s="121">
        <f>_xlfn.XLOOKUP($C46,'Configurator Options'!$B$16:$B$25,'Configurator Options'!$C$16:$C$25,0)</f>
        <v>950.52</v>
      </c>
      <c r="F46" s="8"/>
      <c r="G46" s="59">
        <f>_xlfn.XLOOKUP($C46,'Configurator Options'!$B$16:$B$25,'Configurator Options'!$D$16:$D$25,0)</f>
        <v>950</v>
      </c>
      <c r="H46" s="8"/>
      <c r="I46" s="8">
        <f>_xlfn.XLOOKUP($C46,'Configurator Options'!$B$16:$B$25,'Configurator Options'!$E$16:$E$25,0)</f>
        <v>950.52</v>
      </c>
      <c r="J46" s="8"/>
      <c r="L46" s="49" t="s">
        <v>186</v>
      </c>
      <c r="M46" s="82" t="str">
        <f>IF($B$42="B",N46,"")</f>
        <v/>
      </c>
      <c r="N46" s="185">
        <v>6</v>
      </c>
    </row>
    <row r="47" spans="1:14" ht="27" hidden="1" customHeight="1">
      <c r="A47" s="493"/>
      <c r="B47" s="7"/>
      <c r="E47" s="121">
        <f>_xlfn.XLOOKUP($C47,'Configurator Options'!$B$16:$B$25,'Configurator Options'!$C$16:$C$25,0)</f>
        <v>0</v>
      </c>
      <c r="F47"/>
      <c r="G47" s="59">
        <f>_xlfn.XLOOKUP($C47,'Configurator Options'!$B$16:$B$25,'Configurator Options'!$D$16:$D$25,0)</f>
        <v>0</v>
      </c>
      <c r="H47"/>
      <c r="I47" s="8">
        <f>_xlfn.XLOOKUP($C47,'Configurator Options'!$B$16:$B$25,'Configurator Options'!$E$16:$E$25,0)</f>
        <v>0</v>
      </c>
      <c r="J47"/>
      <c r="K47" s="203"/>
      <c r="L47"/>
      <c r="M47"/>
    </row>
    <row r="48" spans="1:14" ht="27" hidden="1" customHeight="1">
      <c r="A48" s="493"/>
      <c r="B48" s="7"/>
      <c r="E48" s="121">
        <f>_xlfn.XLOOKUP($C48,'Configurator Options'!$B$16:$B$25,'Configurator Options'!$C$16:$C$25,0)</f>
        <v>0</v>
      </c>
      <c r="F48"/>
      <c r="G48" s="59">
        <f>_xlfn.XLOOKUP($C48,'Configurator Options'!$B$16:$B$25,'Configurator Options'!$D$16:$D$25,0)</f>
        <v>0</v>
      </c>
      <c r="H48"/>
      <c r="I48" s="8">
        <f>_xlfn.XLOOKUP($C48,'Configurator Options'!$B$16:$B$25,'Configurator Options'!$E$16:$E$25,0)</f>
        <v>0</v>
      </c>
      <c r="J48"/>
      <c r="K48" s="203"/>
      <c r="L48"/>
      <c r="M48"/>
    </row>
    <row r="49" spans="1:14" ht="33.75" customHeight="1">
      <c r="A49" s="493" t="s">
        <v>187</v>
      </c>
      <c r="B49" s="183" t="s">
        <v>141</v>
      </c>
      <c r="C49" s="42"/>
      <c r="D49" s="5" t="s">
        <v>188</v>
      </c>
      <c r="E49" s="172"/>
      <c r="F49" s="57">
        <f>_xlfn.XLOOKUP($B$49,$C$50:$C$55,E50:E55,0)</f>
        <v>0</v>
      </c>
      <c r="G49" s="57"/>
      <c r="H49" s="57">
        <f>_xlfn.XLOOKUP($B$49,$C$50:$C$55,G50:G55,0)</f>
        <v>0</v>
      </c>
      <c r="I49" s="57"/>
      <c r="J49" s="57">
        <f>_xlfn.XLOOKUP($B$49,$C$50:$C$55,I50:I55,0)</f>
        <v>0</v>
      </c>
      <c r="K49" s="159" t="str">
        <f>_xlfn.XLOOKUP($B$49,$C$50:$C$54,L50:L54,"Select One")</f>
        <v>Select One</v>
      </c>
      <c r="N49" s="42"/>
    </row>
    <row r="50" spans="1:14" ht="27" customHeight="1">
      <c r="A50" s="493"/>
      <c r="B50" s="7"/>
      <c r="C50" s="7" t="s">
        <v>168</v>
      </c>
      <c r="D50" s="7" t="s">
        <v>179</v>
      </c>
      <c r="E50" s="121">
        <f>_xlfn.XLOOKUP($C50,'Configurator Options'!$B$26:$B$35,'Configurator Options'!$C$26:$C$35,0)</f>
        <v>0</v>
      </c>
      <c r="F50" s="8"/>
      <c r="G50" s="59">
        <f>_xlfn.XLOOKUP($C50,'Configurator Options'!$B$26:$B$35,'Configurator Options'!$D$26:$D$35,0)</f>
        <v>0</v>
      </c>
      <c r="H50" s="8"/>
      <c r="I50" s="8">
        <f>_xlfn.XLOOKUP($C50,'Configurator Options'!$B$26:$B$35,'Configurator Options'!$E$26:$E$35,0)</f>
        <v>0</v>
      </c>
      <c r="J50" s="8"/>
      <c r="L50" s="108" t="s">
        <v>180</v>
      </c>
      <c r="M50" s="111"/>
      <c r="N50" s="7" t="s">
        <v>76</v>
      </c>
    </row>
    <row r="51" spans="1:14" ht="27" customHeight="1">
      <c r="A51" s="493"/>
      <c r="B51" s="7"/>
      <c r="C51" s="7" t="s">
        <v>189</v>
      </c>
      <c r="D51" s="9" t="s">
        <v>190</v>
      </c>
      <c r="E51" s="121">
        <f>_xlfn.XLOOKUP($C51,'Configurator Options'!$B$26:$B$35,'Configurator Options'!$C$26:$C$35,0)</f>
        <v>752.18</v>
      </c>
      <c r="F51" s="8"/>
      <c r="G51" s="59">
        <f>_xlfn.XLOOKUP($C51,'Configurator Options'!$B$26:$B$35,'Configurator Options'!$D$26:$D$35,0)</f>
        <v>752</v>
      </c>
      <c r="H51" s="8"/>
      <c r="I51" s="8">
        <f>_xlfn.XLOOKUP($C51,'Configurator Options'!$B$26:$B$35,'Configurator Options'!$E$26:$E$35,0)</f>
        <v>0</v>
      </c>
      <c r="J51" s="8"/>
      <c r="L51" s="49" t="s">
        <v>191</v>
      </c>
      <c r="N51" s="7" t="s">
        <v>76</v>
      </c>
    </row>
    <row r="52" spans="1:14" ht="27" customHeight="1">
      <c r="A52" s="493"/>
      <c r="B52" s="7"/>
      <c r="C52" s="7" t="s">
        <v>192</v>
      </c>
      <c r="D52" s="9" t="s">
        <v>193</v>
      </c>
      <c r="E52" s="121">
        <f>_xlfn.XLOOKUP($C52,'Configurator Options'!$B$26:$B$35,'Configurator Options'!$C$26:$C$35,0)</f>
        <v>1092.72</v>
      </c>
      <c r="F52" s="8"/>
      <c r="G52" s="59">
        <f>_xlfn.XLOOKUP($C52,'Configurator Options'!$B$26:$B$35,'Configurator Options'!$D$26:$D$35,0)</f>
        <v>1093</v>
      </c>
      <c r="H52" s="8"/>
      <c r="I52" s="8">
        <f>_xlfn.XLOOKUP($C52,'Configurator Options'!$B$26:$B$35,'Configurator Options'!$E$26:$E$35,0)</f>
        <v>0</v>
      </c>
      <c r="J52" s="8"/>
      <c r="L52" s="49" t="s">
        <v>194</v>
      </c>
      <c r="N52" s="7" t="s">
        <v>76</v>
      </c>
    </row>
    <row r="53" spans="1:14" ht="27" customHeight="1">
      <c r="A53" s="493"/>
      <c r="B53" s="7"/>
      <c r="C53" s="7" t="s">
        <v>124</v>
      </c>
      <c r="D53" s="9" t="s">
        <v>195</v>
      </c>
      <c r="E53" s="121">
        <f>_xlfn.XLOOKUP($C53,'Configurator Options'!$B$26:$B$35,'Configurator Options'!$C$26:$C$35,0)</f>
        <v>1496.88</v>
      </c>
      <c r="F53" s="8"/>
      <c r="G53" s="59">
        <f>_xlfn.XLOOKUP($C53,'Configurator Options'!$B$26:$B$35,'Configurator Options'!$D$26:$D$35,0)</f>
        <v>1497</v>
      </c>
      <c r="H53" s="8"/>
      <c r="I53" s="8">
        <f>_xlfn.XLOOKUP($C53,'Configurator Options'!$B$26:$B$35,'Configurator Options'!$E$26:$E$35,0)</f>
        <v>0</v>
      </c>
      <c r="J53" s="8"/>
      <c r="L53" s="49" t="s">
        <v>196</v>
      </c>
      <c r="N53" s="7" t="s">
        <v>76</v>
      </c>
    </row>
    <row r="54" spans="1:14" ht="27" customHeight="1">
      <c r="A54" s="493"/>
      <c r="B54" s="7"/>
      <c r="C54" s="7" t="s">
        <v>197</v>
      </c>
      <c r="D54" s="7" t="s">
        <v>337</v>
      </c>
      <c r="E54" s="121">
        <f>_xlfn.XLOOKUP($C54,'Configurator Options'!$B$26:$B$35,'Configurator Options'!$C$26:$C$35,0)</f>
        <v>301.87</v>
      </c>
      <c r="F54" s="8"/>
      <c r="G54" s="59">
        <f>_xlfn.XLOOKUP($C54,'Configurator Options'!$B$26:$B$35,'Configurator Options'!$D$26:$D$35,0)</f>
        <v>302</v>
      </c>
      <c r="H54" s="8"/>
      <c r="I54" s="8">
        <f>_xlfn.XLOOKUP($C54,'Configurator Options'!$B$26:$B$35,'Configurator Options'!$E$26:$E$35,0)</f>
        <v>0</v>
      </c>
      <c r="J54" s="8"/>
      <c r="L54" s="49" t="s">
        <v>199</v>
      </c>
      <c r="N54" s="7" t="s">
        <v>76</v>
      </c>
    </row>
    <row r="55" spans="1:14" ht="27" hidden="1" customHeight="1">
      <c r="A55" s="493"/>
      <c r="B55" s="7"/>
      <c r="E55" s="121">
        <f>_xlfn.XLOOKUP($C55,'Configurator Options'!$B$26:$B$35,'Configurator Options'!$C$26:$C$35,0)</f>
        <v>0</v>
      </c>
      <c r="F55"/>
      <c r="G55" s="59">
        <f>_xlfn.XLOOKUP($C55,'Configurator Options'!$B$26:$B$35,'Configurator Options'!$D$26:$D$35,0)</f>
        <v>0</v>
      </c>
      <c r="H55"/>
      <c r="I55" s="8">
        <f>_xlfn.XLOOKUP($C55,'Configurator Options'!$B$26:$B$35,'Configurator Options'!$E$26:$E$35,0)</f>
        <v>0</v>
      </c>
      <c r="J55"/>
      <c r="K55" s="203"/>
      <c r="L55"/>
      <c r="M55"/>
    </row>
    <row r="56" spans="1:14" ht="41.25" customHeight="1">
      <c r="A56" s="493" t="s">
        <v>200</v>
      </c>
      <c r="B56" s="183" t="s">
        <v>141</v>
      </c>
      <c r="C56" s="42"/>
      <c r="D56" s="5" t="s">
        <v>201</v>
      </c>
      <c r="E56" s="172"/>
      <c r="F56" s="57">
        <f>_xlfn.XLOOKUP($B$56,$C$57:$C$62,E57:E62,0)</f>
        <v>0</v>
      </c>
      <c r="G56" s="57"/>
      <c r="H56" s="57">
        <f>_xlfn.XLOOKUP($B$56,$C$57:$C$62,G57:G62,0)</f>
        <v>0</v>
      </c>
      <c r="I56" s="57"/>
      <c r="J56" s="57">
        <f>_xlfn.XLOOKUP($B$56,$C$57:$C$62,I57:I62,0)</f>
        <v>0</v>
      </c>
      <c r="K56" s="159" t="str">
        <f>_xlfn.XLOOKUP($B$56,$C$57:$C$60,L57:L60,"Select One")</f>
        <v>Select One</v>
      </c>
      <c r="N56" s="42"/>
    </row>
    <row r="57" spans="1:14" ht="20" customHeight="1">
      <c r="A57" s="493"/>
      <c r="B57" s="7"/>
      <c r="C57" s="7" t="s">
        <v>168</v>
      </c>
      <c r="D57" s="7" t="s">
        <v>179</v>
      </c>
      <c r="E57" s="121">
        <f>_xlfn.XLOOKUP($C57,'Configurator Options'!$B$38:$B$47,'Configurator Options'!$C$38:$C$47,0)</f>
        <v>0</v>
      </c>
      <c r="F57" s="8"/>
      <c r="G57" s="59">
        <f>_xlfn.XLOOKUP($C57,'Configurator Options'!$B$38:$B$47,'Configurator Options'!$D$38:$D$47,0)</f>
        <v>0</v>
      </c>
      <c r="H57" s="8"/>
      <c r="I57" s="8" t="str">
        <f>_xlfn.XLOOKUP($C57,'Configurator Options'!$B$38:$B$47,'Configurator Options'!$E$38:$E$47,0)</f>
        <v>$</v>
      </c>
      <c r="J57" s="8"/>
      <c r="L57" s="49" t="s">
        <v>338</v>
      </c>
      <c r="N57" s="7" t="s">
        <v>76</v>
      </c>
    </row>
    <row r="58" spans="1:14" ht="32.25" customHeight="1">
      <c r="A58" s="493"/>
      <c r="B58" s="7"/>
      <c r="C58" s="7" t="s">
        <v>192</v>
      </c>
      <c r="D58" s="9" t="s">
        <v>339</v>
      </c>
      <c r="E58" s="121">
        <f>_xlfn.XLOOKUP($C58,'Configurator Options'!$B$38:$B$47,'Configurator Options'!$C$38:$C$47,0)</f>
        <v>263.2</v>
      </c>
      <c r="F58" s="8"/>
      <c r="G58" s="59">
        <f>_xlfn.XLOOKUP($C58,'Configurator Options'!$B$38:$B$47,'Configurator Options'!$D$38:$D$47,0)</f>
        <v>263</v>
      </c>
      <c r="H58" s="8"/>
      <c r="I58" s="8">
        <f>_xlfn.XLOOKUP($C58,'Configurator Options'!$B$38:$B$47,'Configurator Options'!$E$38:$E$47,0)</f>
        <v>0</v>
      </c>
      <c r="J58" s="8"/>
      <c r="L58" s="49" t="s">
        <v>340</v>
      </c>
      <c r="N58" s="7" t="s">
        <v>76</v>
      </c>
    </row>
    <row r="59" spans="1:14" ht="27.75" customHeight="1">
      <c r="A59" s="493"/>
      <c r="B59" s="7"/>
      <c r="C59" s="7" t="s">
        <v>204</v>
      </c>
      <c r="D59" s="9" t="s">
        <v>341</v>
      </c>
      <c r="E59" s="121">
        <f>_xlfn.XLOOKUP($C59,'Configurator Options'!$B$38:$B$47,'Configurator Options'!$C$38:$C$47,0)</f>
        <v>289.39999999999998</v>
      </c>
      <c r="F59" s="8"/>
      <c r="G59" s="59">
        <f>_xlfn.XLOOKUP($C59,'Configurator Options'!$B$38:$B$47,'Configurator Options'!$D$38:$D$47,0)</f>
        <v>289</v>
      </c>
      <c r="H59" s="8"/>
      <c r="I59" s="8">
        <f>_xlfn.XLOOKUP($C59,'Configurator Options'!$B$38:$B$47,'Configurator Options'!$E$38:$E$47,0)</f>
        <v>0</v>
      </c>
      <c r="J59" s="8"/>
      <c r="L59" s="49" t="s">
        <v>342</v>
      </c>
      <c r="N59" s="7" t="s">
        <v>76</v>
      </c>
    </row>
    <row r="60" spans="1:14" ht="20" hidden="1" customHeight="1">
      <c r="A60" s="493"/>
      <c r="B60" s="7"/>
      <c r="C60" s="7"/>
      <c r="D60" s="7"/>
      <c r="E60" s="121">
        <f>_xlfn.XLOOKUP($C60,'Configurator Options'!$B$38:$B$47,'Configurator Options'!$C$38:$C$47,0)</f>
        <v>0</v>
      </c>
      <c r="F60" s="8"/>
      <c r="G60" s="59">
        <f>_xlfn.XLOOKUP($C60,'Configurator Options'!$B$38:$B$47,'Configurator Options'!$D$38:$D$47,0)</f>
        <v>0</v>
      </c>
      <c r="H60" s="8"/>
      <c r="I60" s="8">
        <f>_xlfn.XLOOKUP($C60,'Configurator Options'!$B$38:$B$47,'Configurator Options'!$E$38:$E$47,0)</f>
        <v>0</v>
      </c>
      <c r="J60" s="8"/>
      <c r="N60" s="7"/>
    </row>
    <row r="61" spans="1:14" ht="29.25" hidden="1" customHeight="1">
      <c r="A61" s="493"/>
      <c r="B61" s="7"/>
      <c r="E61" s="121">
        <f>_xlfn.XLOOKUP($C61,'Configurator Options'!$B$38:$B$47,'Configurator Options'!$C$38:$C$47,0)</f>
        <v>0</v>
      </c>
      <c r="F61"/>
      <c r="G61" s="59">
        <f>_xlfn.XLOOKUP($C61,'Configurator Options'!$B$38:$B$47,'Configurator Options'!$D$38:$D$47,0)</f>
        <v>0</v>
      </c>
      <c r="H61"/>
      <c r="I61" s="8">
        <f>_xlfn.XLOOKUP($C61,'Configurator Options'!$B$38:$B$47,'Configurator Options'!$E$38:$E$47,0)</f>
        <v>0</v>
      </c>
      <c r="J61"/>
      <c r="K61" s="203"/>
      <c r="L61"/>
      <c r="M61"/>
    </row>
    <row r="62" spans="1:14" ht="30.75" hidden="1" customHeight="1">
      <c r="A62" s="493"/>
      <c r="B62" s="7"/>
      <c r="E62" s="121">
        <f>_xlfn.XLOOKUP($C62,'Configurator Options'!$B$38:$B$47,'Configurator Options'!$C$38:$C$47,0)</f>
        <v>0</v>
      </c>
      <c r="F62"/>
      <c r="G62" s="59">
        <f>_xlfn.XLOOKUP($C62,'Configurator Options'!$B$38:$B$47,'Configurator Options'!$D$38:$D$47,0)</f>
        <v>0</v>
      </c>
      <c r="H62"/>
      <c r="I62" s="8">
        <f>_xlfn.XLOOKUP($C62,'Configurator Options'!$B$38:$B$47,'Configurator Options'!$E$38:$E$47,0)</f>
        <v>0</v>
      </c>
      <c r="J62"/>
      <c r="K62" s="203"/>
      <c r="L62"/>
      <c r="M62"/>
    </row>
    <row r="63" spans="1:14" ht="20" hidden="1" customHeight="1">
      <c r="A63" s="493" t="s">
        <v>207</v>
      </c>
      <c r="B63" s="183" t="s">
        <v>168</v>
      </c>
      <c r="C63" s="42"/>
      <c r="D63" s="42" t="s">
        <v>277</v>
      </c>
      <c r="E63" s="172"/>
      <c r="F63" s="57"/>
      <c r="G63" s="57"/>
      <c r="H63" s="57"/>
      <c r="I63" s="57"/>
      <c r="J63" s="57"/>
      <c r="K63" s="159" t="str">
        <f>_xlfn.XLOOKUP($B$63,$C$64:$C$69,L64:L69,"Select One")</f>
        <v/>
      </c>
      <c r="N63" s="42"/>
    </row>
    <row r="64" spans="1:14" ht="20" hidden="1" customHeight="1">
      <c r="A64" s="493"/>
      <c r="B64" s="7"/>
      <c r="C64" s="7" t="s">
        <v>168</v>
      </c>
      <c r="D64" s="7" t="s">
        <v>179</v>
      </c>
      <c r="E64" s="121">
        <f>_xlfn.XLOOKUP($C64,'Configurator Options'!$B$48:$B$57,'Configurator Options'!$C$48:$C$57,0)</f>
        <v>0</v>
      </c>
      <c r="F64" s="8"/>
      <c r="G64" s="59">
        <f>_xlfn.XLOOKUP($C64,'Configurator Options'!$B$48:$B$57,'Configurator Options'!$D$48:$D$57,0)</f>
        <v>0</v>
      </c>
      <c r="H64" s="8"/>
      <c r="I64" s="8">
        <f>_xlfn.XLOOKUP($C64,'Configurator Options'!$B$48:$B$57,'Configurator Options'!$E$48:$E$57,0)</f>
        <v>0</v>
      </c>
      <c r="J64" s="8"/>
      <c r="L64" s="108" t="s">
        <v>180</v>
      </c>
      <c r="N64" s="7" t="s">
        <v>76</v>
      </c>
    </row>
    <row r="65" spans="1:14" ht="20" hidden="1" customHeight="1">
      <c r="A65" s="493"/>
      <c r="B65" s="7"/>
      <c r="C65" s="7"/>
      <c r="D65" s="7"/>
      <c r="E65" s="121">
        <f>_xlfn.XLOOKUP($C65,'Configurator Options'!$B$48:$B$57,'Configurator Options'!$C$48:$C$57,0)</f>
        <v>0</v>
      </c>
      <c r="F65" s="8"/>
      <c r="G65" s="59">
        <f>_xlfn.XLOOKUP($C65,'Configurator Options'!$B$48:$B$57,'Configurator Options'!$D$48:$D$57,0)</f>
        <v>0</v>
      </c>
      <c r="H65" s="8"/>
      <c r="I65" s="8">
        <f>_xlfn.XLOOKUP($C65,'Configurator Options'!$B$48:$B$57,'Configurator Options'!$E$48:$E$57,0)</f>
        <v>0</v>
      </c>
      <c r="J65" s="8"/>
      <c r="N65" s="7"/>
    </row>
    <row r="66" spans="1:14" ht="20" hidden="1" customHeight="1">
      <c r="A66" s="493"/>
      <c r="B66" s="7"/>
      <c r="C66" s="7"/>
      <c r="D66" s="7"/>
      <c r="E66" s="121">
        <f>_xlfn.XLOOKUP($C66,'Configurator Options'!$B$48:$B$57,'Configurator Options'!$C$48:$C$57,0)</f>
        <v>0</v>
      </c>
      <c r="F66" s="8"/>
      <c r="G66" s="59">
        <f>_xlfn.XLOOKUP($C66,'Configurator Options'!$B$48:$B$57,'Configurator Options'!$D$48:$D$57,0)</f>
        <v>0</v>
      </c>
      <c r="H66" s="8"/>
      <c r="I66" s="8">
        <f>_xlfn.XLOOKUP($C66,'Configurator Options'!$B$48:$B$57,'Configurator Options'!$E$48:$E$57,0)</f>
        <v>0</v>
      </c>
      <c r="J66" s="8"/>
      <c r="N66" s="7"/>
    </row>
    <row r="67" spans="1:14" ht="20" hidden="1" customHeight="1">
      <c r="A67" s="493"/>
      <c r="B67" s="7"/>
      <c r="C67" s="7"/>
      <c r="D67" s="7"/>
      <c r="E67" s="121">
        <f>_xlfn.XLOOKUP($C67,'Configurator Options'!$B$48:$B$57,'Configurator Options'!$C$48:$C$57,0)</f>
        <v>0</v>
      </c>
      <c r="F67" s="8"/>
      <c r="G67" s="59">
        <f>_xlfn.XLOOKUP($C67,'Configurator Options'!$B$48:$B$57,'Configurator Options'!$D$48:$D$57,0)</f>
        <v>0</v>
      </c>
      <c r="H67" s="8"/>
      <c r="I67" s="8">
        <f>_xlfn.XLOOKUP($C67,'Configurator Options'!$B$48:$B$57,'Configurator Options'!$E$48:$E$57,0)</f>
        <v>0</v>
      </c>
      <c r="J67" s="8"/>
      <c r="N67" s="7"/>
    </row>
    <row r="68" spans="1:14" ht="20" hidden="1" customHeight="1">
      <c r="A68" s="493"/>
      <c r="B68" s="7"/>
      <c r="C68" s="7"/>
      <c r="D68" s="7"/>
      <c r="E68" s="121">
        <f>_xlfn.XLOOKUP($C68,'Configurator Options'!$B$48:$B$57,'Configurator Options'!$C$48:$C$57,0)</f>
        <v>0</v>
      </c>
      <c r="F68" s="8"/>
      <c r="G68" s="59">
        <f>_xlfn.XLOOKUP($C68,'Configurator Options'!$B$48:$B$57,'Configurator Options'!$D$48:$D$57,0)</f>
        <v>0</v>
      </c>
      <c r="H68" s="8"/>
      <c r="I68" s="8">
        <f>_xlfn.XLOOKUP($C68,'Configurator Options'!$B$48:$B$57,'Configurator Options'!$E$48:$E$57,0)</f>
        <v>0</v>
      </c>
      <c r="J68" s="8"/>
      <c r="N68" s="7"/>
    </row>
    <row r="69" spans="1:14" ht="20" hidden="1" customHeight="1">
      <c r="A69" s="493"/>
      <c r="B69" s="7"/>
      <c r="C69" s="7"/>
      <c r="D69" s="7"/>
      <c r="E69" s="121">
        <f>_xlfn.XLOOKUP($C69,'Configurator Options'!$B$48:$B$57,'Configurator Options'!$C$48:$C$57,0)</f>
        <v>0</v>
      </c>
      <c r="F69" s="8"/>
      <c r="G69" s="59">
        <f>_xlfn.XLOOKUP($C69,'Configurator Options'!$B$48:$B$57,'Configurator Options'!$D$48:$D$57,0)</f>
        <v>0</v>
      </c>
      <c r="H69" s="8"/>
      <c r="I69" s="8">
        <f>_xlfn.XLOOKUP($C69,'Configurator Options'!$B$48:$B$57,'Configurator Options'!$E$48:$E$57,0)</f>
        <v>0</v>
      </c>
      <c r="J69" s="8"/>
      <c r="N69" s="7"/>
    </row>
    <row r="70" spans="1:14" ht="27.75" hidden="1" customHeight="1">
      <c r="A70" s="493" t="s">
        <v>212</v>
      </c>
      <c r="B70" s="183" t="s">
        <v>168</v>
      </c>
      <c r="C70" s="42"/>
      <c r="D70" s="42" t="s">
        <v>213</v>
      </c>
      <c r="E70" s="172"/>
      <c r="F70" s="57"/>
      <c r="G70" s="57"/>
      <c r="H70" s="57"/>
      <c r="I70" s="57"/>
      <c r="J70" s="57"/>
      <c r="K70" s="159" t="str">
        <f>_xlfn.XLOOKUP($B$70,$C$71:$C$76,L71:L76,"Select One")</f>
        <v/>
      </c>
      <c r="N70" s="42"/>
    </row>
    <row r="71" spans="1:14" ht="25.5" hidden="1" customHeight="1">
      <c r="A71" s="493"/>
      <c r="B71" s="7"/>
      <c r="C71" s="7" t="s">
        <v>168</v>
      </c>
      <c r="D71" s="7" t="s">
        <v>179</v>
      </c>
      <c r="E71" s="121">
        <f>_xlfn.XLOOKUP($C71,'Configurator Options'!$B$58:$B$67,'Configurator Options'!$C$58:$C$67,0)</f>
        <v>0</v>
      </c>
      <c r="F71" s="8"/>
      <c r="G71" s="59">
        <f>_xlfn.XLOOKUP($C71,'Configurator Options'!$B$58:$B$67,'Configurator Options'!$D$58:$D$67,0)</f>
        <v>0</v>
      </c>
      <c r="H71" s="8"/>
      <c r="I71" s="8">
        <f>_xlfn.XLOOKUP($C71,'Configurator Options'!$B$58:$B$67,'Configurator Options'!$E$58:$E$67,0)</f>
        <v>0</v>
      </c>
      <c r="J71" s="8"/>
      <c r="L71" s="108" t="s">
        <v>180</v>
      </c>
      <c r="N71" s="7" t="s">
        <v>76</v>
      </c>
    </row>
    <row r="72" spans="1:14" ht="25.5" hidden="1" customHeight="1">
      <c r="A72" s="493"/>
      <c r="B72" s="7"/>
      <c r="C72" s="7"/>
      <c r="D72" s="7"/>
      <c r="E72" s="121">
        <f>_xlfn.XLOOKUP($C72,'Configurator Options'!$B$58:$B$67,'Configurator Options'!$C$58:$C$67,0)</f>
        <v>0</v>
      </c>
      <c r="F72" s="8"/>
      <c r="G72" s="59">
        <f>_xlfn.XLOOKUP($C72,'Configurator Options'!$B$58:$B$67,'Configurator Options'!$D$58:$D$67,0)</f>
        <v>0</v>
      </c>
      <c r="H72" s="8"/>
      <c r="I72" s="8">
        <f>_xlfn.XLOOKUP($C72,'Configurator Options'!$B$58:$B$67,'Configurator Options'!$E$58:$E$67,0)</f>
        <v>0</v>
      </c>
      <c r="J72" s="8"/>
      <c r="N72" s="7"/>
    </row>
    <row r="73" spans="1:14" ht="25.5" hidden="1" customHeight="1">
      <c r="A73" s="493"/>
      <c r="B73" s="7"/>
      <c r="C73" s="7"/>
      <c r="D73" s="7"/>
      <c r="E73" s="121">
        <f>_xlfn.XLOOKUP($C73,'Configurator Options'!$B$58:$B$67,'Configurator Options'!$C$58:$C$67,0)</f>
        <v>0</v>
      </c>
      <c r="F73" s="8"/>
      <c r="G73" s="59">
        <f>_xlfn.XLOOKUP($C73,'Configurator Options'!$B$58:$B$67,'Configurator Options'!$D$58:$D$67,0)</f>
        <v>0</v>
      </c>
      <c r="H73" s="8"/>
      <c r="I73" s="8">
        <f>_xlfn.XLOOKUP($C73,'Configurator Options'!$B$58:$B$67,'Configurator Options'!$E$58:$E$67,0)</f>
        <v>0</v>
      </c>
      <c r="J73" s="8"/>
      <c r="N73" s="7"/>
    </row>
    <row r="74" spans="1:14" ht="20" hidden="1" customHeight="1">
      <c r="A74" s="493"/>
      <c r="B74" s="7"/>
      <c r="C74" s="7"/>
      <c r="D74" s="7"/>
      <c r="E74" s="121">
        <f>_xlfn.XLOOKUP($C74,'Configurator Options'!$B$58:$B$67,'Configurator Options'!$C$58:$C$67,0)</f>
        <v>0</v>
      </c>
      <c r="F74" s="8"/>
      <c r="G74" s="59">
        <f>_xlfn.XLOOKUP($C74,'Configurator Options'!$B$58:$B$67,'Configurator Options'!$D$58:$D$67,0)</f>
        <v>0</v>
      </c>
      <c r="H74" s="8"/>
      <c r="I74" s="8">
        <f>_xlfn.XLOOKUP($C74,'Configurator Options'!$B$58:$B$67,'Configurator Options'!$E$58:$E$67,0)</f>
        <v>0</v>
      </c>
      <c r="J74" s="8"/>
      <c r="N74" s="7"/>
    </row>
    <row r="75" spans="1:14" ht="20" hidden="1" customHeight="1">
      <c r="A75" s="493"/>
      <c r="B75" s="7"/>
      <c r="C75" s="7"/>
      <c r="D75" s="7"/>
      <c r="E75" s="121">
        <f>_xlfn.XLOOKUP($C75,'Configurator Options'!$B$58:$B$67,'Configurator Options'!$C$58:$C$67,0)</f>
        <v>0</v>
      </c>
      <c r="F75" s="8"/>
      <c r="G75" s="59">
        <f>_xlfn.XLOOKUP($C75,'Configurator Options'!$B$58:$B$67,'Configurator Options'!$D$58:$D$67,0)</f>
        <v>0</v>
      </c>
      <c r="H75" s="8"/>
      <c r="I75" s="8">
        <f>_xlfn.XLOOKUP($C75,'Configurator Options'!$B$58:$B$67,'Configurator Options'!$E$58:$E$67,0)</f>
        <v>0</v>
      </c>
      <c r="J75" s="8"/>
      <c r="N75" s="7"/>
    </row>
    <row r="76" spans="1:14" ht="20" hidden="1" customHeight="1">
      <c r="A76" s="493"/>
      <c r="B76" s="7"/>
      <c r="C76" s="7"/>
      <c r="D76" s="7"/>
      <c r="E76" s="121">
        <f>_xlfn.XLOOKUP($C76,'Configurator Options'!$B$58:$B$67,'Configurator Options'!$C$58:$C$67,0)</f>
        <v>0</v>
      </c>
      <c r="F76" s="8"/>
      <c r="G76" s="59">
        <f>_xlfn.XLOOKUP($C76,'Configurator Options'!$B$58:$B$67,'Configurator Options'!$D$58:$D$67,0)</f>
        <v>0</v>
      </c>
      <c r="H76" s="8"/>
      <c r="I76" s="8">
        <f>_xlfn.XLOOKUP($C76,'Configurator Options'!$B$58:$B$67,'Configurator Options'!$E$58:$E$67,0)</f>
        <v>0</v>
      </c>
      <c r="J76" s="8"/>
      <c r="N76" s="7"/>
    </row>
    <row r="77" spans="1:14" ht="35.25" customHeight="1">
      <c r="A77" s="493" t="s">
        <v>214</v>
      </c>
      <c r="B77" s="183" t="s">
        <v>141</v>
      </c>
      <c r="C77" s="42"/>
      <c r="D77" s="42" t="s">
        <v>214</v>
      </c>
      <c r="E77" s="172"/>
      <c r="F77" s="57">
        <f>_xlfn.XLOOKUP($B$77,$C$78:$C$80,E78:E80,0)</f>
        <v>0</v>
      </c>
      <c r="G77" s="57"/>
      <c r="H77" s="57">
        <f>_xlfn.XLOOKUP($B$77,$C$78:$C$80,G78:G80,0)</f>
        <v>0</v>
      </c>
      <c r="I77" s="57"/>
      <c r="J77" s="57">
        <f>_xlfn.XLOOKUP($B$77,$C$78:$C$80,I78:I80,0)</f>
        <v>0</v>
      </c>
      <c r="K77" s="159" t="str">
        <f>_xlfn.XLOOKUP($B$77,$C$78:$C$81,L78:L81,"Select One")</f>
        <v>Select One</v>
      </c>
      <c r="N77" s="42"/>
    </row>
    <row r="78" spans="1:14" ht="26.25" customHeight="1">
      <c r="A78" s="493"/>
      <c r="B78" s="7"/>
      <c r="C78" s="7" t="s">
        <v>168</v>
      </c>
      <c r="D78" s="7" t="s">
        <v>452</v>
      </c>
      <c r="E78" s="121">
        <f>_xlfn.XLOOKUP($C78,'Configurator Options'!$B$68:$B$72,'Configurator Options'!$C$68:$C$72,0)</f>
        <v>0</v>
      </c>
      <c r="F78" s="8"/>
      <c r="G78" s="59">
        <f>_xlfn.XLOOKUP($C78,'Configurator Options'!$B$68:$B$72,'Configurator Options'!$D$68:$D$72,0)</f>
        <v>0</v>
      </c>
      <c r="H78" s="8"/>
      <c r="I78" s="8">
        <f>_xlfn.XLOOKUP($C78,'Configurator Options'!$B$68:$B$72,'Configurator Options'!$E$68:$E$72,0)</f>
        <v>0</v>
      </c>
      <c r="J78" s="8"/>
      <c r="L78" s="49" t="s">
        <v>491</v>
      </c>
      <c r="N78" s="7" t="s">
        <v>76</v>
      </c>
    </row>
    <row r="79" spans="1:14" ht="26.25" customHeight="1">
      <c r="A79" s="493"/>
      <c r="B79" s="7"/>
      <c r="C79" s="7" t="s">
        <v>134</v>
      </c>
      <c r="D79" s="9" t="s">
        <v>454</v>
      </c>
      <c r="E79" s="121">
        <f>_xlfn.XLOOKUP($C79,'Configurator Options'!$B$68:$B$72,'Configurator Options'!$C$68:$C$72,0)</f>
        <v>243</v>
      </c>
      <c r="F79" s="8"/>
      <c r="G79" s="59">
        <f>_xlfn.XLOOKUP($C79,'Configurator Options'!$B$68:$B$72,'Configurator Options'!$D$68:$D$72,0)</f>
        <v>220</v>
      </c>
      <c r="H79" s="8"/>
      <c r="I79" s="8">
        <f>_xlfn.XLOOKUP($C79,'Configurator Options'!$B$68:$B$72,'Configurator Options'!$E$68:$E$72,0)</f>
        <v>0</v>
      </c>
      <c r="J79" s="8"/>
      <c r="L79" s="49" t="s">
        <v>492</v>
      </c>
      <c r="N79" s="7" t="s">
        <v>76</v>
      </c>
    </row>
    <row r="80" spans="1:14" ht="26.25" customHeight="1">
      <c r="A80" s="493"/>
      <c r="B80" s="7"/>
      <c r="C80" s="7"/>
      <c r="D80" s="7"/>
      <c r="E80" s="121">
        <f>_xlfn.XLOOKUP($C80,'Configurator Options'!$B$68:$B$72,'Configurator Options'!$C$68:$C$72,0)</f>
        <v>0</v>
      </c>
      <c r="F80" s="8"/>
      <c r="G80" s="59">
        <f>_xlfn.XLOOKUP($C80,'Configurator Options'!$B$68:$B$72,'Configurator Options'!$D$68:$D$72,0)</f>
        <v>0</v>
      </c>
      <c r="H80" s="8"/>
      <c r="I80" s="8">
        <f>_xlfn.XLOOKUP($C80,'Configurator Options'!$B$68:$B$72,'Configurator Options'!$E$68:$E$72,0)</f>
        <v>0</v>
      </c>
      <c r="J80" s="8"/>
      <c r="N80" s="7"/>
    </row>
    <row r="81" spans="1:14" ht="26.25" customHeight="1">
      <c r="A81" s="493"/>
      <c r="B81" s="7"/>
      <c r="E81" s="121">
        <f>_xlfn.XLOOKUP($C81,'Configurator Options'!$B$68:$B$72,'Configurator Options'!$C$68:$C$72,0)</f>
        <v>0</v>
      </c>
      <c r="F81"/>
      <c r="G81" s="59">
        <f>_xlfn.XLOOKUP($C81,'Configurator Options'!$B$68:$B$72,'Configurator Options'!$D$68:$D$72,0)</f>
        <v>0</v>
      </c>
      <c r="H81"/>
      <c r="I81" s="8">
        <f>_xlfn.XLOOKUP($C81,'Configurator Options'!$B$68:$B$72,'Configurator Options'!$E$68:$E$72,0)</f>
        <v>0</v>
      </c>
      <c r="J81"/>
      <c r="K81" s="203"/>
      <c r="L81"/>
      <c r="M81"/>
    </row>
    <row r="82" spans="1:14" ht="20" hidden="1" customHeight="1">
      <c r="A82" s="493" t="s">
        <v>217</v>
      </c>
      <c r="B82" s="183" t="s">
        <v>218</v>
      </c>
      <c r="C82" s="42"/>
      <c r="D82" s="42" t="s">
        <v>217</v>
      </c>
      <c r="E82" s="57"/>
      <c r="F82" s="57">
        <f>_xlfn.XLOOKUP($B$82,$C$83:$C$90,E83:E90,0)</f>
        <v>0</v>
      </c>
      <c r="G82" s="57"/>
      <c r="H82" s="57">
        <f>_xlfn.XLOOKUP($B$82,$C$83:$C$90,G83:G90,0)</f>
        <v>0</v>
      </c>
      <c r="I82" s="57"/>
      <c r="J82" s="57">
        <f>_xlfn.XLOOKUP($B$82,$C$83:$C$90,I83:I90,0)</f>
        <v>0</v>
      </c>
      <c r="K82" s="159" t="str">
        <f>_xlfn.XLOOKUP($B$82,$C$83:$C$90,L83:L90,"Select One")</f>
        <v/>
      </c>
      <c r="N82" s="42"/>
    </row>
    <row r="83" spans="1:14" ht="20" hidden="1" customHeight="1">
      <c r="A83" s="493"/>
      <c r="B83" s="7"/>
      <c r="C83" s="7" t="s">
        <v>218</v>
      </c>
      <c r="D83" s="7" t="s">
        <v>179</v>
      </c>
      <c r="E83" s="8">
        <f>_xlfn.XLOOKUP($C83,'Configurator Options'!$B$73:$B$108,'Configurator Options'!$C$73:$C$108,0)</f>
        <v>0</v>
      </c>
      <c r="F83" s="8"/>
      <c r="G83" s="59">
        <f>_xlfn.XLOOKUP($C83,'Configurator Options'!$B$73:$B$108,'Configurator Options'!$D$73:$D$108,0)</f>
        <v>0</v>
      </c>
      <c r="H83" s="8"/>
      <c r="I83" s="8">
        <f>_xlfn.XLOOKUP($C83,'Configurator Options'!$B$73:$B$108,'Configurator Options'!$E$73:$E$108,0)</f>
        <v>0</v>
      </c>
      <c r="J83" s="8"/>
      <c r="L83" s="108" t="s">
        <v>180</v>
      </c>
      <c r="N83" s="7" t="s">
        <v>76</v>
      </c>
    </row>
    <row r="84" spans="1:14" ht="20" hidden="1" customHeight="1">
      <c r="A84" s="493"/>
      <c r="B84" s="7"/>
      <c r="C84" s="7" t="s">
        <v>221</v>
      </c>
      <c r="D84" s="9" t="s">
        <v>504</v>
      </c>
      <c r="E84" s="8">
        <f>_xlfn.XLOOKUP($C84,'Configurator Options'!$B$73:$B$108,'Configurator Options'!$C$73:$C$108,0)</f>
        <v>14.97</v>
      </c>
      <c r="F84" s="8"/>
      <c r="G84" s="59">
        <f>_xlfn.XLOOKUP($C84,'Configurator Options'!$B$73:$B$108,'Configurator Options'!$D$73:$D$108,0)</f>
        <v>15</v>
      </c>
      <c r="H84" s="8"/>
      <c r="I84" s="8">
        <f>_xlfn.XLOOKUP($C84,'Configurator Options'!$B$73:$B$108,'Configurator Options'!$E$73:$E$108,0)</f>
        <v>0</v>
      </c>
      <c r="J84" s="8"/>
      <c r="L84" s="49" t="s">
        <v>505</v>
      </c>
      <c r="N84" s="7" t="s">
        <v>76</v>
      </c>
    </row>
    <row r="85" spans="1:14" ht="20" hidden="1" customHeight="1">
      <c r="A85" s="493"/>
      <c r="B85" s="7"/>
      <c r="C85" s="7"/>
      <c r="D85" s="7"/>
      <c r="E85" s="8">
        <f>_xlfn.XLOOKUP($C85,'Configurator Options'!$B$73:$B$108,'Configurator Options'!$C$73:$C$108,0)</f>
        <v>0</v>
      </c>
      <c r="F85" s="8"/>
      <c r="G85" s="59">
        <f>_xlfn.XLOOKUP($C85,'Configurator Options'!$B$73:$B$108,'Configurator Options'!$D$73:$D$108,0)</f>
        <v>0</v>
      </c>
      <c r="H85" s="8"/>
      <c r="I85" s="8">
        <f>_xlfn.XLOOKUP($C85,'Configurator Options'!$B$73:$B$108,'Configurator Options'!$E$73:$E$108,0)</f>
        <v>0</v>
      </c>
      <c r="J85" s="8"/>
      <c r="L85" s="108"/>
      <c r="N85" s="7"/>
    </row>
    <row r="86" spans="1:14" ht="20" hidden="1" customHeight="1">
      <c r="A86" s="493"/>
      <c r="B86" s="7"/>
      <c r="C86" s="7" t="s">
        <v>223</v>
      </c>
      <c r="D86" s="7" t="s">
        <v>493</v>
      </c>
      <c r="E86" s="8">
        <f>_xlfn.XLOOKUP($C86,'Configurator Options'!$B$73:$B$108,'Configurator Options'!$C$73:$C$108,0)</f>
        <v>0</v>
      </c>
      <c r="F86" s="8"/>
      <c r="G86" s="59">
        <f>_xlfn.XLOOKUP($C86,'Configurator Options'!$B$73:$B$108,'Configurator Options'!$D$73:$D$108,0)</f>
        <v>0</v>
      </c>
      <c r="H86" s="8"/>
      <c r="I86" s="8">
        <f>_xlfn.XLOOKUP($C86,'Configurator Options'!$B$73:$B$108,'Configurator Options'!$E$73:$E$108,0)</f>
        <v>0</v>
      </c>
      <c r="J86" s="8"/>
      <c r="L86" s="49" t="s">
        <v>346</v>
      </c>
      <c r="N86" s="7" t="s">
        <v>76</v>
      </c>
    </row>
    <row r="87" spans="1:14" ht="20" hidden="1" customHeight="1">
      <c r="A87" s="493"/>
      <c r="B87" s="7"/>
      <c r="C87" s="7" t="s">
        <v>494</v>
      </c>
      <c r="D87" s="7" t="s">
        <v>495</v>
      </c>
      <c r="E87" s="8">
        <f>_xlfn.XLOOKUP($C87,'Configurator Options'!$B$73:$B$108,'Configurator Options'!$C$73:$C$108,0)</f>
        <v>950.52</v>
      </c>
      <c r="F87" s="8"/>
      <c r="G87" s="59">
        <f>_xlfn.XLOOKUP($C87,'Configurator Options'!$B$73:$B$108,'Configurator Options'!$D$73:$D$108,0)</f>
        <v>950</v>
      </c>
      <c r="H87" s="8"/>
      <c r="I87" s="8">
        <f>_xlfn.XLOOKUP($C87,'Configurator Options'!$B$73:$B$108,'Configurator Options'!$E$73:$E$108,0)</f>
        <v>0</v>
      </c>
      <c r="J87" s="8"/>
      <c r="L87" s="49" t="s">
        <v>496</v>
      </c>
      <c r="N87" s="7" t="str">
        <f>'2000'!K93</f>
        <v>-</v>
      </c>
    </row>
    <row r="88" spans="1:14" ht="20" hidden="1" customHeight="1">
      <c r="A88" s="493"/>
      <c r="B88" s="7"/>
      <c r="C88" s="7" t="s">
        <v>226</v>
      </c>
      <c r="D88" s="7" t="s">
        <v>497</v>
      </c>
      <c r="E88" s="8">
        <f>_xlfn.XLOOKUP($C88,'Configurator Options'!$B$73:$B$108,'Configurator Options'!$C$73:$C$108,0)</f>
        <v>0</v>
      </c>
      <c r="F88" s="8"/>
      <c r="G88" s="59">
        <f>_xlfn.XLOOKUP($C88,'Configurator Options'!$B$73:$B$108,'Configurator Options'!$D$73:$D$108,0)</f>
        <v>0</v>
      </c>
      <c r="H88" s="8"/>
      <c r="I88" s="8">
        <f>_xlfn.XLOOKUP($C88,'Configurator Options'!$B$73:$B$108,'Configurator Options'!$E$73:$E$108,0)</f>
        <v>0</v>
      </c>
      <c r="J88" s="8"/>
      <c r="L88" s="49" t="s">
        <v>498</v>
      </c>
      <c r="N88" s="7" t="s">
        <v>76</v>
      </c>
    </row>
    <row r="89" spans="1:14" ht="30" hidden="1" customHeight="1">
      <c r="A89" s="493"/>
      <c r="B89" s="7"/>
      <c r="E89" s="8">
        <f>_xlfn.XLOOKUP($C89,'Configurator Options'!$B$73:$B$108,'Configurator Options'!$C$73:$C$108,0)</f>
        <v>0</v>
      </c>
      <c r="G89" s="59">
        <f>_xlfn.XLOOKUP($C89,'Configurator Options'!$B$73:$B$108,'Configurator Options'!$D$73:$D$108,0)</f>
        <v>0</v>
      </c>
      <c r="I89" s="8">
        <f>_xlfn.XLOOKUP($C89,'Configurator Options'!$B$73:$B$108,'Configurator Options'!$E$73:$E$108,0)</f>
        <v>0</v>
      </c>
    </row>
    <row r="90" spans="1:14" ht="20" hidden="1" customHeight="1">
      <c r="A90" s="493"/>
      <c r="B90" s="7"/>
      <c r="C90" s="7"/>
      <c r="D90" s="7"/>
      <c r="E90" s="8">
        <f>_xlfn.XLOOKUP($C90,'Configurator Options'!$B$73:$B$108,'Configurator Options'!$C$73:$C$108,0)</f>
        <v>0</v>
      </c>
      <c r="F90" s="8"/>
      <c r="G90" s="59">
        <f>_xlfn.XLOOKUP($C90,'Configurator Options'!$B$73:$B$108,'Configurator Options'!$D$73:$D$108,0)</f>
        <v>0</v>
      </c>
      <c r="H90" s="8"/>
      <c r="I90" s="8">
        <f>_xlfn.XLOOKUP($C90,'Configurator Options'!$B$73:$B$108,'Configurator Options'!$E$73:$E$108,0)</f>
        <v>0</v>
      </c>
      <c r="J90" s="8"/>
      <c r="N90" s="7"/>
    </row>
    <row r="91" spans="1:14" ht="20" customHeight="1">
      <c r="A91" s="493" t="s">
        <v>230</v>
      </c>
      <c r="B91" s="183" t="s">
        <v>168</v>
      </c>
      <c r="C91" s="42"/>
      <c r="D91" s="42" t="s">
        <v>347</v>
      </c>
      <c r="E91" s="57"/>
      <c r="F91" s="57">
        <f>_xlfn.XLOOKUP($B$91,$C$92:$C$98,E92:E98,0)</f>
        <v>0</v>
      </c>
      <c r="G91" s="57"/>
      <c r="H91" s="57">
        <f>_xlfn.XLOOKUP($B$91,$C$92:$C$98,G92:G98,0)</f>
        <v>0</v>
      </c>
      <c r="I91" s="57"/>
      <c r="J91" s="57">
        <f>_xlfn.XLOOKUP($B$91,$C$92:$C$98,I92:I98,0)</f>
        <v>0</v>
      </c>
      <c r="K91" s="159" t="str">
        <f>_xlfn.XLOOKUP($B$91,$C$92:$C$97,L92:L97,"Select One")</f>
        <v xml:space="preserve">Also includes a 4-20mADC analog output. </v>
      </c>
      <c r="N91" s="42"/>
    </row>
    <row r="92" spans="1:14" ht="20" customHeight="1">
      <c r="A92" s="493"/>
      <c r="B92" s="7"/>
      <c r="C92" s="163" t="s">
        <v>168</v>
      </c>
      <c r="D92" s="7" t="s">
        <v>319</v>
      </c>
      <c r="E92" s="8">
        <f>_xlfn.XLOOKUP($C92,'Configurator Options'!$B$109:$B$118,'Configurator Options'!$C$109:$C$118,0)</f>
        <v>0</v>
      </c>
      <c r="F92" s="8"/>
      <c r="G92" s="59">
        <f>_xlfn.XLOOKUP($C92,'Configurator Options'!$B$109:$B$118,'Configurator Options'!$D$109:$D$118,0)</f>
        <v>0</v>
      </c>
      <c r="H92" s="8"/>
      <c r="I92" s="8">
        <f>_xlfn.XLOOKUP($C92,'Configurator Options'!$B$109:$B$118,'Configurator Options'!$E$109:$E$118,0)</f>
        <v>0</v>
      </c>
      <c r="J92" s="8"/>
      <c r="L92" s="49" t="s">
        <v>348</v>
      </c>
      <c r="N92" s="7" t="s">
        <v>76</v>
      </c>
    </row>
    <row r="93" spans="1:14" ht="20" hidden="1" customHeight="1">
      <c r="A93" s="493"/>
      <c r="B93" s="7"/>
      <c r="C93" s="163"/>
      <c r="D93" s="7"/>
      <c r="E93" s="8">
        <f>_xlfn.XLOOKUP($C93,'Configurator Options'!$B$109:$B$118,'Configurator Options'!$C$109:$C$118,0)</f>
        <v>0</v>
      </c>
      <c r="F93" s="8"/>
      <c r="G93" s="59">
        <f>_xlfn.XLOOKUP($C93,'Configurator Options'!$B$109:$B$118,'Configurator Options'!$D$109:$D$118,0)</f>
        <v>0</v>
      </c>
      <c r="H93" s="8"/>
      <c r="I93" s="8">
        <f>_xlfn.XLOOKUP($C93,'Configurator Options'!$B$109:$B$118,'Configurator Options'!$E$109:$E$118,0)</f>
        <v>0</v>
      </c>
      <c r="J93" s="8"/>
      <c r="N93" s="7"/>
    </row>
    <row r="94" spans="1:14" ht="20" hidden="1" customHeight="1">
      <c r="A94" s="493"/>
      <c r="B94" s="7"/>
      <c r="C94" s="163"/>
      <c r="D94" s="7"/>
      <c r="E94" s="8">
        <f>_xlfn.XLOOKUP($C94,'Configurator Options'!$B$109:$B$118,'Configurator Options'!$C$109:$C$118,0)</f>
        <v>0</v>
      </c>
      <c r="F94" s="8"/>
      <c r="G94" s="59">
        <f>_xlfn.XLOOKUP($C94,'Configurator Options'!$B$109:$B$118,'Configurator Options'!$D$109:$D$118,0)</f>
        <v>0</v>
      </c>
      <c r="H94" s="8"/>
      <c r="I94" s="8">
        <f>_xlfn.XLOOKUP($C94,'Configurator Options'!$B$109:$B$118,'Configurator Options'!$E$109:$E$118,0)</f>
        <v>0</v>
      </c>
      <c r="J94" s="8"/>
      <c r="N94" s="7"/>
    </row>
    <row r="95" spans="1:14" ht="20" hidden="1" customHeight="1">
      <c r="A95" s="493"/>
      <c r="B95" s="7"/>
      <c r="C95" s="163"/>
      <c r="D95" s="7"/>
      <c r="E95" s="8">
        <f>_xlfn.XLOOKUP($C95,'Configurator Options'!$B$109:$B$118,'Configurator Options'!$C$109:$C$118,0)</f>
        <v>0</v>
      </c>
      <c r="F95" s="8"/>
      <c r="G95" s="59">
        <f>_xlfn.XLOOKUP($C95,'Configurator Options'!$B$109:$B$118,'Configurator Options'!$D$109:$D$118,0)</f>
        <v>0</v>
      </c>
      <c r="H95" s="8"/>
      <c r="I95" s="8">
        <f>_xlfn.XLOOKUP($C95,'Configurator Options'!$B$109:$B$118,'Configurator Options'!$E$109:$E$118,0)</f>
        <v>0</v>
      </c>
      <c r="J95" s="8"/>
      <c r="N95" s="7"/>
    </row>
    <row r="96" spans="1:14" ht="20" hidden="1" customHeight="1">
      <c r="A96" s="493"/>
      <c r="B96" s="7"/>
      <c r="C96" s="163"/>
      <c r="D96" s="7"/>
      <c r="E96" s="8">
        <f>_xlfn.XLOOKUP($C96,'Configurator Options'!$B$109:$B$118,'Configurator Options'!$C$109:$C$118,0)</f>
        <v>0</v>
      </c>
      <c r="F96" s="8"/>
      <c r="G96" s="59">
        <f>_xlfn.XLOOKUP($C96,'Configurator Options'!$B$109:$B$118,'Configurator Options'!$D$109:$D$118,0)</f>
        <v>0</v>
      </c>
      <c r="H96" s="8"/>
      <c r="I96" s="8">
        <f>_xlfn.XLOOKUP($C96,'Configurator Options'!$B$109:$B$118,'Configurator Options'!$E$109:$E$118,0)</f>
        <v>0</v>
      </c>
      <c r="J96" s="8"/>
      <c r="N96" s="7"/>
    </row>
    <row r="97" spans="1:17" ht="20" hidden="1" customHeight="1">
      <c r="A97" s="493"/>
      <c r="B97" s="7"/>
      <c r="C97" s="163"/>
      <c r="D97" s="7"/>
      <c r="E97" s="8">
        <f>_xlfn.XLOOKUP($C97,'Configurator Options'!$B$109:$B$118,'Configurator Options'!$C$109:$C$118,0)</f>
        <v>0</v>
      </c>
      <c r="F97" s="8"/>
      <c r="G97" s="59">
        <f>_xlfn.XLOOKUP($C97,'Configurator Options'!$B$109:$B$118,'Configurator Options'!$D$109:$D$118,0)</f>
        <v>0</v>
      </c>
      <c r="H97" s="8"/>
      <c r="I97" s="8">
        <f>_xlfn.XLOOKUP($C97,'Configurator Options'!$B$109:$B$118,'Configurator Options'!$E$109:$E$118,0)</f>
        <v>0</v>
      </c>
      <c r="J97" s="8"/>
      <c r="N97" s="7"/>
    </row>
    <row r="98" spans="1:17" ht="44.25" customHeight="1">
      <c r="B98" s="112">
        <f>COUNTIF(B2:B92,"Select One")</f>
        <v>5</v>
      </c>
      <c r="C98" s="7"/>
      <c r="D98" s="7" t="str">
        <f>IF(B98&lt;&gt;0, "You still have "&amp;B98&amp;" selections to make to complete the configuration.","Configuration Complete - Press CTRL-ALT-F9 to Update Description")</f>
        <v>You still have 5 selections to make to complete the configuration.</v>
      </c>
      <c r="E98" s="9" t="s">
        <v>235</v>
      </c>
      <c r="F98" s="8"/>
      <c r="G98" s="158" t="s">
        <v>500</v>
      </c>
      <c r="H98" s="8"/>
      <c r="J98" s="8"/>
      <c r="K98" s="52"/>
      <c r="L98" s="53"/>
      <c r="M98" s="83"/>
    </row>
    <row r="99" spans="1:17" ht="23.25" customHeight="1">
      <c r="A99" s="92"/>
      <c r="B99" s="93" t="s">
        <v>237</v>
      </c>
      <c r="C99" s="94" t="str">
        <f>"CAT-"&amp;""&amp;B2&amp;"-"&amp;B6&amp;""&amp;B19&amp;""&amp;B26&amp;"-"&amp;B35&amp;""&amp;B42&amp;""&amp;B49&amp;""&amp;B56&amp;""&amp;B63&amp;""&amp;B70&amp;""&amp;B77&amp;"-"&amp;B82&amp;"-"&amp;B91</f>
        <v>CAT-3500-Select OneLNM7-XSelect OneSelect OneSelect OneXXSelect One-XX-X</v>
      </c>
      <c r="D99" s="94"/>
      <c r="E99" s="95">
        <f>ROUND(SUM(F99),0)</f>
        <v>6077</v>
      </c>
      <c r="F99" s="95">
        <f>SUM(F2:F98)</f>
        <v>6077.33</v>
      </c>
      <c r="G99" s="95">
        <f>ROUND(SUM(H99),0)</f>
        <v>6077</v>
      </c>
      <c r="H99" s="95">
        <f>SUM(H2:H98)</f>
        <v>6077</v>
      </c>
      <c r="I99" s="95" t="s">
        <v>238</v>
      </c>
      <c r="J99" s="95">
        <f>SUM(J2:J98)</f>
        <v>5522.24</v>
      </c>
      <c r="K99" s="160"/>
      <c r="L99" s="96"/>
      <c r="M99" s="97">
        <f>MAX(M2:M98)</f>
        <v>100</v>
      </c>
      <c r="N99" s="202" t="str">
        <f>IF(M99=1,"1",IF(M99=2,"2",IF(M99=3,"3",IF(M99=4,"4",IF(M99=5,"5",IF(M99=6,"6",IF(M99=7,"7",IF(M99=8,"8",IF(M99=9,"9",IF(M99=10,"10",IF(M99=11,"11",IF(M99=12,"12",IF(M99="-","-",IF(M99=100,"Call Factory"))))))))))))))</f>
        <v>Call Factory</v>
      </c>
      <c r="O99"/>
      <c r="P99"/>
      <c r="Q99" s="4"/>
    </row>
    <row r="100" spans="1:17" ht="275" customHeight="1">
      <c r="B100" s="154" t="s">
        <v>239</v>
      </c>
      <c r="C100" s="155" t="str">
        <f>C99</f>
        <v>CAT-3500-Select OneLNM7-XSelect OneSelect OneSelect OneXXSelect One-XX-X</v>
      </c>
      <c r="D100" s="156" t="str">
        <f>$K$2&amp;""&amp;$K$6&amp;""&amp;$K$19&amp;""&amp;$K$26&amp;""&amp;$K$35&amp;""&amp;$K$42&amp;""&amp;$K$49&amp;""&amp;$K$56&amp;""&amp;$K$63&amp;""&amp;$K$70&amp;""&amp;$K$77&amp;""&amp;$K$82&amp;""&amp;$K$91&amp;""&amp;$D$3</f>
        <v>Series 3500 EX™ Loop Powered Trace Oxygen Transmitter is equipped with two manual sensor isolation valves and no display. Select OneIncludes internal terminal block for power connection. Loop powered (14-32vdc - provided by user). Features an explosion proof copper-free aluminum enclosure rated NEMA 7 for use in areas requiring compliances to Class. I. Div. 1 &amp; 2 Groups B, C, &amp; D; Class II. Div. 1 &amp; 2 Groups E, F &amp; G; and Class. III protection. The enclosure is UL Classified, CAS Certified and FM Class No. 3615 approved. Includes flame arrestors, a conduit seal wye fitting with can of sealing compound and fiber. Includes 1/4 inch stainless steel compression gas connection on the inletSelect OneSelect OneSelect OneSelect OneAlso includes a 4-20mADC analog output. Warranty: 2-year electronics and 1-year sensor</v>
      </c>
      <c r="E100" s="157">
        <f>G99</f>
        <v>6077</v>
      </c>
      <c r="F100" s="85"/>
      <c r="G100" s="215" t="s">
        <v>240</v>
      </c>
      <c r="H100" s="85"/>
      <c r="I100" s="85"/>
      <c r="J100" s="67"/>
      <c r="K100" s="52"/>
      <c r="L100" s="53"/>
      <c r="M100" s="83"/>
    </row>
    <row r="101" spans="1:17">
      <c r="B101" s="71"/>
      <c r="C101" s="71"/>
      <c r="D101" s="36"/>
      <c r="E101" s="67" t="s">
        <v>241</v>
      </c>
      <c r="F101" s="67"/>
      <c r="G101" s="67">
        <f>J99*0.5</f>
        <v>2761.12</v>
      </c>
      <c r="H101" s="67"/>
      <c r="I101" s="67"/>
      <c r="J101" s="67"/>
      <c r="K101" s="52"/>
      <c r="L101" s="53"/>
      <c r="M101" s="83"/>
      <c r="N101" s="67">
        <f>G101*2</f>
        <v>5522.24</v>
      </c>
    </row>
    <row r="102" spans="1:17">
      <c r="D102" s="33" t="str">
        <f>Contents!B1</f>
        <v>Effective Date: 11/07/2025 All Prices and Lead Times Subject to Change Without Notice - Revision 5.4</v>
      </c>
      <c r="K102" s="52"/>
      <c r="L102" s="53"/>
      <c r="M102" s="83"/>
    </row>
    <row r="103" spans="1:17">
      <c r="A103" s="11"/>
      <c r="B103" s="10"/>
      <c r="C103" s="10"/>
      <c r="D103" s="62" t="s">
        <v>409</v>
      </c>
      <c r="E103" s="13"/>
      <c r="F103" s="13"/>
      <c r="G103" s="13"/>
      <c r="H103" s="13"/>
      <c r="I103" s="13"/>
      <c r="J103" s="13"/>
    </row>
    <row r="104" spans="1:17">
      <c r="A104" s="11"/>
      <c r="B104" s="10"/>
      <c r="C104" s="10"/>
      <c r="D104" s="10"/>
      <c r="E104" s="13"/>
      <c r="F104" s="13"/>
      <c r="G104" s="13"/>
      <c r="H104" s="13"/>
      <c r="I104" s="13"/>
      <c r="J104" s="13"/>
    </row>
    <row r="105" spans="1:17">
      <c r="A105" s="11"/>
      <c r="B105" s="10"/>
      <c r="C105" s="10"/>
      <c r="D105" s="50"/>
      <c r="E105" s="13"/>
      <c r="F105" s="13"/>
      <c r="G105" s="13"/>
      <c r="H105" s="13"/>
      <c r="I105" s="13"/>
      <c r="J105" s="13"/>
    </row>
    <row r="106" spans="1:17">
      <c r="A106" s="11"/>
      <c r="B106" s="10"/>
      <c r="C106" s="10"/>
      <c r="D106" s="52"/>
      <c r="E106" s="13"/>
      <c r="F106" s="13"/>
      <c r="G106" s="13"/>
      <c r="H106" s="13"/>
      <c r="I106" s="13"/>
      <c r="J106" s="13"/>
    </row>
    <row r="107" spans="1:17">
      <c r="A107" s="11"/>
      <c r="B107" s="10"/>
      <c r="C107" s="10"/>
      <c r="D107" s="10"/>
      <c r="E107" s="13"/>
      <c r="F107" s="13"/>
      <c r="G107" s="13"/>
      <c r="H107" s="13"/>
      <c r="I107" s="13"/>
      <c r="J107" s="13"/>
    </row>
    <row r="108" spans="1:17">
      <c r="A108" s="11"/>
      <c r="B108" s="10"/>
      <c r="C108" s="10"/>
      <c r="D108" s="10"/>
      <c r="E108" s="13"/>
      <c r="F108" s="13"/>
      <c r="G108" s="13"/>
      <c r="H108" s="13"/>
      <c r="I108" s="13"/>
      <c r="J108" s="13"/>
    </row>
    <row r="109" spans="1:17">
      <c r="A109" s="11"/>
      <c r="B109" s="10"/>
      <c r="C109" s="10"/>
      <c r="D109" s="10"/>
      <c r="E109" s="13"/>
      <c r="F109" s="13"/>
      <c r="G109" s="13"/>
      <c r="H109" s="13"/>
      <c r="I109" s="13"/>
      <c r="J109" s="13"/>
    </row>
    <row r="110" spans="1:17">
      <c r="A110" s="11"/>
      <c r="B110" s="10"/>
      <c r="C110" s="10"/>
      <c r="D110" s="10"/>
      <c r="E110" s="13"/>
      <c r="F110" s="13"/>
      <c r="G110" s="13"/>
      <c r="H110" s="13"/>
      <c r="I110" s="13"/>
      <c r="J110" s="13"/>
    </row>
    <row r="111" spans="1:17">
      <c r="A111" s="11"/>
      <c r="B111" s="10"/>
      <c r="C111" s="10"/>
      <c r="D111" s="10"/>
      <c r="E111" s="13"/>
      <c r="F111" s="13"/>
      <c r="G111" s="13"/>
      <c r="H111" s="13"/>
      <c r="I111" s="13"/>
      <c r="J111" s="13"/>
    </row>
    <row r="112" spans="1:17">
      <c r="A112" s="11"/>
      <c r="B112" s="10"/>
      <c r="C112" s="10"/>
      <c r="D112" s="10"/>
      <c r="E112" s="13"/>
      <c r="F112" s="13"/>
      <c r="G112" s="13"/>
      <c r="H112" s="13"/>
      <c r="I112" s="13"/>
      <c r="J112" s="13"/>
    </row>
    <row r="113" spans="1:10">
      <c r="A113" s="11"/>
      <c r="B113" s="10"/>
      <c r="C113" s="10"/>
      <c r="D113" s="10"/>
      <c r="E113" s="13"/>
      <c r="F113" s="13"/>
      <c r="G113" s="13"/>
      <c r="H113" s="13"/>
      <c r="I113" s="13"/>
      <c r="J113" s="13"/>
    </row>
    <row r="114" spans="1:10">
      <c r="A114" s="11"/>
      <c r="B114" s="10"/>
      <c r="C114" s="10"/>
      <c r="D114" s="10"/>
      <c r="E114" s="13"/>
      <c r="F114" s="13"/>
      <c r="G114" s="13"/>
      <c r="H114" s="13"/>
      <c r="I114" s="13"/>
      <c r="J114" s="13"/>
    </row>
    <row r="115" spans="1:10">
      <c r="A115" s="11"/>
      <c r="B115" s="10"/>
      <c r="C115" s="10"/>
      <c r="D115" s="10"/>
      <c r="E115" s="13"/>
      <c r="F115" s="13"/>
      <c r="G115" s="13"/>
      <c r="H115" s="13"/>
      <c r="I115" s="13"/>
      <c r="J115" s="13"/>
    </row>
    <row r="116" spans="1:10">
      <c r="A116" s="11"/>
      <c r="B116" s="10"/>
      <c r="C116" s="10"/>
      <c r="D116" s="10"/>
      <c r="E116" s="13"/>
      <c r="F116" s="13"/>
      <c r="G116" s="13"/>
      <c r="H116" s="13"/>
      <c r="I116" s="13"/>
      <c r="J116" s="13"/>
    </row>
    <row r="117" spans="1:10">
      <c r="A117" s="11"/>
      <c r="B117" s="10"/>
      <c r="C117" s="10"/>
      <c r="D117" s="10"/>
      <c r="E117" s="13"/>
      <c r="F117" s="13"/>
      <c r="G117" s="13"/>
      <c r="H117" s="13"/>
      <c r="I117" s="13"/>
      <c r="J117" s="13"/>
    </row>
    <row r="118" spans="1:10">
      <c r="A118" s="11"/>
      <c r="B118" s="10"/>
      <c r="C118" s="10"/>
      <c r="D118" s="10"/>
      <c r="E118" s="13"/>
      <c r="F118" s="13"/>
      <c r="G118" s="13"/>
      <c r="H118" s="13"/>
      <c r="I118" s="13"/>
      <c r="J118" s="13"/>
    </row>
    <row r="119" spans="1:10">
      <c r="A119" s="11"/>
      <c r="B119" s="10"/>
      <c r="C119" s="10"/>
      <c r="D119" s="10"/>
      <c r="E119" s="13"/>
      <c r="F119" s="13"/>
      <c r="G119" s="13"/>
      <c r="H119" s="13"/>
      <c r="I119" s="13"/>
      <c r="J119" s="13"/>
    </row>
    <row r="120" spans="1:10">
      <c r="A120" s="11"/>
      <c r="B120" s="10"/>
      <c r="C120" s="10"/>
      <c r="D120" s="10"/>
      <c r="E120" s="13"/>
      <c r="F120" s="13"/>
      <c r="G120" s="13"/>
      <c r="H120" s="13"/>
      <c r="I120" s="13"/>
      <c r="J120" s="13"/>
    </row>
    <row r="121" spans="1:10">
      <c r="A121" s="11"/>
      <c r="B121" s="10"/>
      <c r="C121" s="10"/>
      <c r="D121" s="10"/>
      <c r="E121" s="13"/>
      <c r="F121" s="13"/>
      <c r="G121" s="13"/>
      <c r="H121" s="13"/>
      <c r="I121" s="13"/>
      <c r="J121" s="13"/>
    </row>
    <row r="122" spans="1:10">
      <c r="A122" s="11"/>
      <c r="B122" s="10"/>
      <c r="C122" s="10"/>
      <c r="D122" s="10"/>
      <c r="E122" s="13"/>
      <c r="F122" s="13"/>
      <c r="G122" s="13"/>
      <c r="H122" s="13"/>
      <c r="I122" s="13"/>
      <c r="J122" s="13"/>
    </row>
    <row r="123" spans="1:10">
      <c r="A123" s="11"/>
      <c r="B123" s="10"/>
      <c r="C123" s="10"/>
      <c r="D123" s="10"/>
      <c r="E123" s="13"/>
      <c r="F123" s="13"/>
      <c r="G123" s="13"/>
      <c r="H123" s="13"/>
      <c r="I123" s="13"/>
      <c r="J123" s="13"/>
    </row>
    <row r="124" spans="1:10">
      <c r="A124" s="11"/>
      <c r="B124" s="10"/>
      <c r="C124" s="10"/>
      <c r="D124" s="10"/>
      <c r="E124" s="13"/>
      <c r="F124" s="13"/>
      <c r="G124" s="13"/>
      <c r="H124" s="13"/>
      <c r="I124" s="13"/>
      <c r="J124" s="13"/>
    </row>
    <row r="125" spans="1:10">
      <c r="A125" s="11"/>
      <c r="B125" s="10"/>
      <c r="C125" s="10"/>
      <c r="D125" s="10"/>
      <c r="E125" s="13"/>
      <c r="F125" s="13"/>
      <c r="G125" s="13"/>
      <c r="H125" s="13"/>
      <c r="I125" s="13"/>
      <c r="J125" s="13"/>
    </row>
    <row r="126" spans="1:10">
      <c r="A126" s="11"/>
      <c r="B126" s="10"/>
      <c r="C126" s="10"/>
      <c r="D126" s="10"/>
      <c r="E126" s="13"/>
      <c r="F126" s="13"/>
      <c r="G126" s="13"/>
      <c r="H126" s="13"/>
      <c r="I126" s="13"/>
      <c r="J126" s="13"/>
    </row>
    <row r="127" spans="1:10">
      <c r="A127" s="11"/>
      <c r="B127" s="10"/>
      <c r="C127" s="10"/>
      <c r="D127" s="10"/>
      <c r="E127" s="13"/>
      <c r="F127" s="13"/>
      <c r="G127" s="13"/>
      <c r="H127" s="13"/>
      <c r="I127" s="13"/>
      <c r="J127" s="13"/>
    </row>
    <row r="128" spans="1:10">
      <c r="A128" s="11"/>
      <c r="B128" s="10"/>
      <c r="C128" s="10"/>
      <c r="D128" s="10"/>
      <c r="E128" s="13"/>
      <c r="F128" s="13"/>
      <c r="G128" s="13"/>
      <c r="H128" s="13"/>
      <c r="I128" s="13"/>
      <c r="J128" s="13"/>
    </row>
    <row r="129" spans="1:10">
      <c r="A129" s="11"/>
      <c r="B129" s="10"/>
      <c r="C129" s="10"/>
      <c r="D129" s="10"/>
      <c r="E129" s="13"/>
      <c r="F129" s="13"/>
      <c r="G129" s="13"/>
      <c r="H129" s="13"/>
      <c r="I129" s="13"/>
      <c r="J129" s="13"/>
    </row>
    <row r="130" spans="1:10">
      <c r="A130" s="11"/>
      <c r="B130" s="10"/>
      <c r="C130" s="10"/>
      <c r="D130" s="10"/>
      <c r="E130" s="13"/>
      <c r="F130" s="13"/>
      <c r="G130" s="13"/>
      <c r="H130" s="13"/>
      <c r="I130" s="13"/>
      <c r="J130" s="13"/>
    </row>
    <row r="131" spans="1:10">
      <c r="A131" s="11"/>
      <c r="B131" s="10"/>
      <c r="C131" s="10"/>
      <c r="D131" s="10"/>
      <c r="E131" s="13"/>
      <c r="F131" s="13"/>
      <c r="G131" s="13"/>
      <c r="H131" s="13"/>
      <c r="I131" s="13"/>
      <c r="J131" s="13"/>
    </row>
    <row r="132" spans="1:10">
      <c r="A132" s="11"/>
      <c r="B132" s="10"/>
      <c r="C132" s="10"/>
      <c r="D132" s="10"/>
      <c r="E132" s="13"/>
      <c r="F132" s="13"/>
      <c r="G132" s="13"/>
      <c r="H132" s="13"/>
      <c r="I132" s="13"/>
      <c r="J132" s="13"/>
    </row>
    <row r="133" spans="1:10">
      <c r="A133" s="11"/>
      <c r="B133" s="10"/>
      <c r="C133" s="10"/>
      <c r="D133" s="10"/>
      <c r="E133" s="13"/>
      <c r="F133" s="13"/>
      <c r="G133" s="13"/>
      <c r="H133" s="13"/>
      <c r="I133" s="13"/>
      <c r="J133" s="13"/>
    </row>
    <row r="134" spans="1:10">
      <c r="A134" s="11"/>
      <c r="B134" s="10"/>
      <c r="C134" s="10"/>
      <c r="D134" s="10"/>
      <c r="E134" s="13"/>
      <c r="F134" s="13"/>
      <c r="G134" s="13"/>
      <c r="H134" s="13"/>
      <c r="I134" s="13"/>
      <c r="J134" s="13"/>
    </row>
    <row r="135" spans="1:10">
      <c r="A135" s="11"/>
      <c r="B135" s="10"/>
      <c r="C135" s="10"/>
      <c r="D135" s="10"/>
      <c r="E135" s="13"/>
      <c r="F135" s="13"/>
      <c r="G135" s="13"/>
      <c r="H135" s="13"/>
      <c r="I135" s="13"/>
      <c r="J135" s="13"/>
    </row>
    <row r="136" spans="1:10">
      <c r="A136" s="11"/>
      <c r="B136" s="10"/>
      <c r="C136" s="10"/>
      <c r="D136" s="10"/>
      <c r="E136" s="13"/>
      <c r="F136" s="13"/>
      <c r="G136" s="13"/>
      <c r="H136" s="13"/>
      <c r="I136" s="13"/>
      <c r="J136" s="13"/>
    </row>
    <row r="137" spans="1:10">
      <c r="A137" s="11"/>
      <c r="B137" s="10"/>
      <c r="C137" s="10"/>
      <c r="D137" s="10"/>
      <c r="E137" s="13"/>
      <c r="F137" s="13"/>
      <c r="G137" s="13"/>
      <c r="H137" s="13"/>
      <c r="I137" s="13"/>
      <c r="J137" s="13"/>
    </row>
    <row r="138" spans="1:10">
      <c r="A138" s="11"/>
      <c r="B138" s="10"/>
      <c r="C138" s="10"/>
      <c r="D138" s="10"/>
      <c r="E138" s="13"/>
      <c r="F138" s="13"/>
      <c r="G138" s="13"/>
      <c r="H138" s="13"/>
      <c r="I138" s="13"/>
      <c r="J138" s="13"/>
    </row>
    <row r="139" spans="1:10">
      <c r="A139" s="11"/>
      <c r="B139" s="10"/>
      <c r="C139" s="10"/>
      <c r="D139" s="10"/>
      <c r="E139" s="13"/>
      <c r="F139" s="13"/>
      <c r="G139" s="13"/>
      <c r="H139" s="13"/>
      <c r="I139" s="13"/>
      <c r="J139" s="13"/>
    </row>
    <row r="140" spans="1:10">
      <c r="A140" s="11"/>
      <c r="B140" s="10"/>
      <c r="C140" s="10"/>
      <c r="D140" s="10"/>
      <c r="E140" s="13"/>
      <c r="F140" s="13"/>
      <c r="G140" s="13"/>
      <c r="H140" s="13"/>
      <c r="I140" s="13"/>
      <c r="J140" s="13"/>
    </row>
    <row r="141" spans="1:10">
      <c r="A141" s="11"/>
      <c r="B141" s="10"/>
      <c r="C141" s="10"/>
      <c r="D141" s="10"/>
      <c r="E141" s="13"/>
      <c r="F141" s="13"/>
      <c r="G141" s="13"/>
      <c r="H141" s="13"/>
      <c r="I141" s="13"/>
      <c r="J141" s="13"/>
    </row>
    <row r="142" spans="1:10">
      <c r="A142" s="11"/>
      <c r="B142" s="10"/>
      <c r="C142" s="10"/>
      <c r="D142" s="10"/>
      <c r="E142" s="13"/>
      <c r="F142" s="13"/>
      <c r="G142" s="13"/>
      <c r="H142" s="13"/>
      <c r="I142" s="13"/>
      <c r="J142" s="13"/>
    </row>
    <row r="143" spans="1:10">
      <c r="A143" s="11"/>
      <c r="B143" s="10"/>
      <c r="C143" s="10"/>
      <c r="D143" s="10"/>
      <c r="E143" s="13"/>
      <c r="F143" s="13"/>
      <c r="G143" s="13"/>
      <c r="H143" s="13"/>
      <c r="I143" s="13"/>
      <c r="J143" s="13"/>
    </row>
    <row r="144" spans="1:10">
      <c r="A144" s="11"/>
      <c r="B144" s="10"/>
      <c r="C144" s="10"/>
      <c r="D144" s="10"/>
      <c r="E144" s="13"/>
      <c r="F144" s="13"/>
      <c r="G144" s="13"/>
      <c r="H144" s="13"/>
      <c r="I144" s="13"/>
      <c r="J144" s="13"/>
    </row>
    <row r="145" spans="1:10">
      <c r="A145" s="11"/>
      <c r="B145" s="10"/>
      <c r="C145" s="10"/>
      <c r="D145" s="10"/>
      <c r="E145" s="13"/>
      <c r="F145" s="13"/>
      <c r="G145" s="13"/>
      <c r="H145" s="13"/>
      <c r="I145" s="13"/>
      <c r="J145" s="13"/>
    </row>
    <row r="146" spans="1:10">
      <c r="A146" s="11"/>
      <c r="B146" s="10"/>
      <c r="C146" s="10"/>
      <c r="D146" s="10"/>
      <c r="E146" s="13"/>
      <c r="F146" s="13"/>
      <c r="G146" s="13"/>
      <c r="H146" s="13"/>
      <c r="I146" s="13"/>
      <c r="J146" s="13"/>
    </row>
    <row r="147" spans="1:10">
      <c r="A147" s="11"/>
      <c r="B147" s="10"/>
      <c r="C147" s="10"/>
      <c r="D147" s="10"/>
      <c r="E147" s="13"/>
      <c r="F147" s="13"/>
      <c r="G147" s="13"/>
      <c r="H147" s="13"/>
      <c r="I147" s="13"/>
      <c r="J147" s="13"/>
    </row>
    <row r="148" spans="1:10">
      <c r="A148" s="11"/>
      <c r="B148" s="10"/>
      <c r="C148" s="10"/>
      <c r="D148" s="10"/>
      <c r="E148" s="13"/>
      <c r="F148" s="13"/>
      <c r="G148" s="13"/>
      <c r="H148" s="13"/>
      <c r="I148" s="13"/>
      <c r="J148" s="13"/>
    </row>
    <row r="149" spans="1:10">
      <c r="A149" s="11"/>
      <c r="B149" s="10"/>
      <c r="C149" s="10"/>
      <c r="D149" s="10"/>
      <c r="E149" s="13"/>
      <c r="F149" s="13"/>
      <c r="G149" s="13"/>
      <c r="H149" s="13"/>
      <c r="I149" s="13"/>
      <c r="J149" s="13"/>
    </row>
    <row r="150" spans="1:10">
      <c r="A150" s="11"/>
      <c r="B150" s="10"/>
      <c r="C150" s="10"/>
      <c r="D150" s="10"/>
      <c r="E150" s="13"/>
      <c r="F150" s="13"/>
      <c r="G150" s="13"/>
      <c r="H150" s="13"/>
      <c r="I150" s="13"/>
      <c r="J150" s="13"/>
    </row>
    <row r="151" spans="1:10">
      <c r="A151" s="11"/>
      <c r="B151" s="10"/>
      <c r="C151" s="10"/>
      <c r="D151" s="10"/>
      <c r="E151" s="13"/>
      <c r="F151" s="13"/>
      <c r="G151" s="13"/>
      <c r="H151" s="13"/>
      <c r="I151" s="13"/>
      <c r="J151" s="13"/>
    </row>
    <row r="152" spans="1:10">
      <c r="A152" s="11"/>
      <c r="B152" s="10"/>
      <c r="C152" s="10"/>
      <c r="D152" s="10"/>
      <c r="E152" s="13"/>
      <c r="F152" s="13"/>
      <c r="G152" s="13"/>
      <c r="H152" s="13"/>
      <c r="I152" s="13"/>
      <c r="J152" s="13"/>
    </row>
    <row r="153" spans="1:10">
      <c r="A153" s="11"/>
      <c r="B153" s="10"/>
      <c r="C153" s="10"/>
      <c r="D153" s="10"/>
      <c r="E153" s="13"/>
      <c r="F153" s="13"/>
      <c r="G153" s="13"/>
      <c r="H153" s="13"/>
      <c r="I153" s="13"/>
      <c r="J153" s="13"/>
    </row>
    <row r="154" spans="1:10">
      <c r="A154" s="11"/>
      <c r="B154" s="10"/>
      <c r="C154" s="10"/>
      <c r="D154" s="10"/>
      <c r="E154" s="13"/>
      <c r="F154" s="13"/>
      <c r="G154" s="13"/>
      <c r="H154" s="13"/>
      <c r="I154" s="13"/>
      <c r="J154" s="13"/>
    </row>
    <row r="155" spans="1:10">
      <c r="A155" s="11"/>
      <c r="B155" s="10"/>
      <c r="C155" s="10"/>
      <c r="D155" s="10"/>
      <c r="E155" s="13"/>
      <c r="F155" s="13"/>
      <c r="G155" s="13"/>
      <c r="H155" s="13"/>
      <c r="I155" s="13"/>
      <c r="J155" s="13"/>
    </row>
    <row r="156" spans="1:10">
      <c r="A156" s="11"/>
      <c r="B156" s="10"/>
      <c r="C156" s="10"/>
      <c r="D156" s="10"/>
      <c r="E156" s="13"/>
      <c r="F156" s="13"/>
      <c r="G156" s="13"/>
      <c r="H156" s="13"/>
      <c r="I156" s="13"/>
      <c r="J156" s="13"/>
    </row>
    <row r="157" spans="1:10">
      <c r="A157" s="11"/>
      <c r="B157" s="10"/>
      <c r="C157" s="10"/>
      <c r="D157" s="10"/>
      <c r="E157" s="13"/>
      <c r="F157" s="13"/>
      <c r="G157" s="13"/>
      <c r="H157" s="13"/>
      <c r="I157" s="13"/>
      <c r="J157" s="13"/>
    </row>
    <row r="158" spans="1:10">
      <c r="A158" s="11"/>
      <c r="B158" s="10"/>
      <c r="C158" s="10"/>
      <c r="D158" s="10"/>
      <c r="E158" s="13"/>
      <c r="F158" s="13"/>
      <c r="G158" s="13"/>
      <c r="H158" s="13"/>
      <c r="I158" s="13"/>
      <c r="J158" s="13"/>
    </row>
    <row r="159" spans="1:10">
      <c r="A159" s="11"/>
      <c r="B159" s="10"/>
      <c r="C159" s="10"/>
      <c r="D159" s="10"/>
      <c r="E159" s="13"/>
      <c r="F159" s="13"/>
      <c r="G159" s="13"/>
      <c r="H159" s="13"/>
      <c r="I159" s="13"/>
      <c r="J159" s="13"/>
    </row>
    <row r="160" spans="1:10">
      <c r="A160" s="11"/>
      <c r="B160" s="10"/>
      <c r="C160" s="10"/>
      <c r="D160" s="10"/>
      <c r="E160" s="13"/>
      <c r="F160" s="13"/>
      <c r="G160" s="13"/>
      <c r="H160" s="13"/>
      <c r="I160" s="13"/>
      <c r="J160" s="13"/>
    </row>
    <row r="161" spans="1:10">
      <c r="A161" s="11"/>
      <c r="B161" s="10"/>
      <c r="C161" s="10"/>
      <c r="D161" s="10"/>
      <c r="E161" s="13"/>
      <c r="F161" s="13"/>
      <c r="G161" s="13"/>
      <c r="H161" s="13"/>
      <c r="I161" s="13"/>
      <c r="J161" s="13"/>
    </row>
    <row r="162" spans="1:10">
      <c r="A162" s="11"/>
      <c r="B162" s="10"/>
      <c r="C162" s="10"/>
      <c r="D162" s="10"/>
      <c r="E162" s="13"/>
      <c r="F162" s="13"/>
      <c r="G162" s="13"/>
      <c r="H162" s="13"/>
      <c r="I162" s="13"/>
      <c r="J162" s="13"/>
    </row>
    <row r="163" spans="1:10">
      <c r="A163" s="11"/>
      <c r="B163" s="10"/>
      <c r="C163" s="10"/>
      <c r="D163" s="10"/>
      <c r="E163" s="13"/>
      <c r="F163" s="13"/>
      <c r="G163" s="13"/>
      <c r="H163" s="13"/>
      <c r="I163" s="13"/>
      <c r="J163" s="13"/>
    </row>
    <row r="164" spans="1:10">
      <c r="A164" s="11"/>
      <c r="B164" s="10"/>
      <c r="C164" s="10"/>
      <c r="D164" s="10"/>
      <c r="E164" s="13"/>
      <c r="F164" s="13"/>
      <c r="G164" s="13"/>
      <c r="H164" s="13"/>
      <c r="I164" s="13"/>
      <c r="J164" s="13"/>
    </row>
    <row r="165" spans="1:10">
      <c r="A165" s="11"/>
      <c r="B165" s="10"/>
      <c r="C165" s="10"/>
      <c r="D165" s="10"/>
      <c r="E165" s="13"/>
      <c r="F165" s="13"/>
      <c r="G165" s="13"/>
      <c r="H165" s="13"/>
      <c r="I165" s="13"/>
      <c r="J165" s="13"/>
    </row>
    <row r="166" spans="1:10">
      <c r="A166" s="11"/>
      <c r="B166" s="10"/>
      <c r="C166" s="10"/>
      <c r="D166" s="10"/>
      <c r="E166" s="13"/>
      <c r="F166" s="13"/>
      <c r="G166" s="13"/>
      <c r="H166" s="13"/>
      <c r="I166" s="13"/>
      <c r="J166" s="13"/>
    </row>
    <row r="167" spans="1:10">
      <c r="A167" s="11"/>
      <c r="B167" s="10"/>
      <c r="C167" s="10"/>
      <c r="D167" s="10"/>
      <c r="E167" s="13"/>
      <c r="F167" s="13"/>
      <c r="G167" s="13"/>
      <c r="H167" s="13"/>
      <c r="I167" s="13"/>
      <c r="J167" s="13"/>
    </row>
    <row r="168" spans="1:10">
      <c r="A168" s="11"/>
      <c r="B168" s="10"/>
      <c r="C168" s="10"/>
      <c r="D168" s="10"/>
      <c r="E168" s="13"/>
      <c r="F168" s="13"/>
      <c r="G168" s="13"/>
      <c r="H168" s="13"/>
      <c r="I168" s="13"/>
      <c r="J168" s="13"/>
    </row>
    <row r="169" spans="1:10">
      <c r="A169" s="11"/>
      <c r="B169" s="10"/>
      <c r="C169" s="10"/>
      <c r="D169" s="10"/>
      <c r="E169" s="13"/>
      <c r="F169" s="13"/>
      <c r="G169" s="13"/>
      <c r="H169" s="13"/>
      <c r="I169" s="13"/>
      <c r="J169" s="13"/>
    </row>
    <row r="170" spans="1:10">
      <c r="A170" s="11"/>
      <c r="B170" s="10"/>
      <c r="C170" s="10"/>
      <c r="D170" s="10"/>
      <c r="E170" s="13"/>
      <c r="F170" s="13"/>
      <c r="G170" s="13"/>
      <c r="H170" s="13"/>
      <c r="I170" s="13"/>
      <c r="J170" s="13"/>
    </row>
    <row r="171" spans="1:10">
      <c r="A171" s="11"/>
      <c r="B171" s="10"/>
      <c r="C171" s="10"/>
      <c r="D171" s="10"/>
      <c r="E171" s="13"/>
      <c r="F171" s="13"/>
      <c r="G171" s="13"/>
      <c r="H171" s="13"/>
      <c r="I171" s="13"/>
      <c r="J171" s="13"/>
    </row>
    <row r="172" spans="1:10">
      <c r="A172" s="11"/>
      <c r="B172" s="10"/>
      <c r="C172" s="10"/>
      <c r="D172" s="10"/>
      <c r="E172" s="13"/>
      <c r="F172" s="13"/>
      <c r="G172" s="13"/>
      <c r="H172" s="13"/>
      <c r="I172" s="13"/>
      <c r="J172" s="13"/>
    </row>
    <row r="173" spans="1:10">
      <c r="A173" s="11"/>
      <c r="B173" s="10"/>
      <c r="C173" s="10"/>
      <c r="D173" s="10"/>
      <c r="E173" s="13"/>
      <c r="F173" s="13"/>
      <c r="G173" s="13"/>
      <c r="H173" s="13"/>
      <c r="I173" s="13"/>
      <c r="J173" s="13"/>
    </row>
    <row r="174" spans="1:10">
      <c r="A174" s="11"/>
      <c r="B174" s="10"/>
      <c r="C174" s="10"/>
      <c r="D174" s="10"/>
      <c r="E174" s="13"/>
      <c r="F174" s="13"/>
      <c r="G174" s="13"/>
      <c r="H174" s="13"/>
      <c r="I174" s="13"/>
      <c r="J174" s="13"/>
    </row>
    <row r="175" spans="1:10">
      <c r="A175" s="11"/>
      <c r="B175" s="10"/>
      <c r="C175" s="10"/>
      <c r="D175" s="10"/>
      <c r="E175" s="13"/>
      <c r="F175" s="13"/>
      <c r="G175" s="13"/>
      <c r="H175" s="13"/>
      <c r="I175" s="13"/>
      <c r="J175" s="13"/>
    </row>
    <row r="176" spans="1:10">
      <c r="A176" s="11"/>
      <c r="B176" s="10"/>
      <c r="C176" s="10"/>
      <c r="D176" s="10"/>
      <c r="E176" s="13"/>
      <c r="F176" s="13"/>
      <c r="G176" s="13"/>
      <c r="H176" s="13"/>
      <c r="I176" s="13"/>
      <c r="J176" s="13"/>
    </row>
    <row r="177" spans="1:10">
      <c r="A177" s="11"/>
      <c r="B177" s="10"/>
      <c r="C177" s="10"/>
      <c r="D177" s="10"/>
      <c r="E177" s="13"/>
      <c r="F177" s="13"/>
      <c r="G177" s="13"/>
      <c r="H177" s="13"/>
      <c r="I177" s="13"/>
      <c r="J177" s="13"/>
    </row>
    <row r="178" spans="1:10">
      <c r="A178" s="11"/>
      <c r="B178" s="10"/>
      <c r="C178" s="10"/>
      <c r="D178" s="10"/>
      <c r="E178" s="13"/>
      <c r="F178" s="13"/>
      <c r="G178" s="13"/>
      <c r="H178" s="13"/>
      <c r="I178" s="13"/>
      <c r="J178" s="13"/>
    </row>
    <row r="179" spans="1:10">
      <c r="A179" s="11"/>
      <c r="B179" s="10"/>
      <c r="C179" s="10"/>
      <c r="D179" s="10"/>
      <c r="E179" s="13"/>
      <c r="F179" s="13"/>
      <c r="G179" s="13"/>
      <c r="H179" s="13"/>
      <c r="I179" s="13"/>
      <c r="J179" s="13"/>
    </row>
    <row r="180" spans="1:10">
      <c r="A180" s="11"/>
      <c r="B180" s="10"/>
      <c r="C180" s="10"/>
      <c r="D180" s="10"/>
      <c r="E180" s="13"/>
      <c r="F180" s="13"/>
      <c r="G180" s="13"/>
      <c r="H180" s="13"/>
      <c r="I180" s="13"/>
      <c r="J180" s="13"/>
    </row>
    <row r="181" spans="1:10">
      <c r="A181" s="11"/>
      <c r="B181" s="10"/>
      <c r="C181" s="10"/>
      <c r="D181" s="10"/>
      <c r="E181" s="13"/>
      <c r="F181" s="13"/>
      <c r="G181" s="13"/>
      <c r="H181" s="13"/>
      <c r="I181" s="13"/>
      <c r="J181" s="13"/>
    </row>
    <row r="182" spans="1:10">
      <c r="A182" s="11"/>
      <c r="B182" s="10"/>
      <c r="C182" s="10"/>
      <c r="D182" s="10"/>
      <c r="E182" s="13"/>
      <c r="F182" s="13"/>
      <c r="G182" s="13"/>
      <c r="H182" s="13"/>
      <c r="I182" s="13"/>
      <c r="J182" s="13"/>
    </row>
    <row r="183" spans="1:10">
      <c r="A183" s="11"/>
      <c r="B183" s="10"/>
      <c r="C183" s="10"/>
      <c r="D183" s="10"/>
      <c r="E183" s="13"/>
      <c r="F183" s="13"/>
      <c r="G183" s="13"/>
      <c r="H183" s="13"/>
      <c r="I183" s="13"/>
      <c r="J183" s="13"/>
    </row>
    <row r="184" spans="1:10">
      <c r="A184" s="11"/>
      <c r="B184" s="10"/>
      <c r="C184" s="10"/>
      <c r="D184" s="10"/>
      <c r="E184" s="13"/>
      <c r="F184" s="13"/>
      <c r="G184" s="13"/>
      <c r="H184" s="13"/>
      <c r="I184" s="13"/>
      <c r="J184" s="13"/>
    </row>
    <row r="185" spans="1:10">
      <c r="A185" s="11"/>
      <c r="B185" s="10"/>
      <c r="C185" s="10"/>
      <c r="D185" s="10"/>
      <c r="E185" s="13"/>
      <c r="F185" s="13"/>
      <c r="G185" s="13"/>
      <c r="H185" s="13"/>
      <c r="I185" s="13"/>
      <c r="J185" s="13"/>
    </row>
    <row r="186" spans="1:10">
      <c r="A186" s="11"/>
      <c r="B186" s="10"/>
      <c r="C186" s="10"/>
      <c r="D186" s="10"/>
      <c r="E186" s="13"/>
      <c r="F186" s="13"/>
      <c r="G186" s="13"/>
      <c r="H186" s="13"/>
      <c r="I186" s="13"/>
      <c r="J186" s="13"/>
    </row>
    <row r="187" spans="1:10">
      <c r="A187" s="11"/>
      <c r="B187" s="10"/>
      <c r="C187" s="10"/>
      <c r="D187" s="10"/>
      <c r="E187" s="13"/>
      <c r="F187" s="13"/>
      <c r="G187" s="13"/>
      <c r="H187" s="13"/>
      <c r="I187" s="13"/>
      <c r="J187" s="13"/>
    </row>
    <row r="188" spans="1:10">
      <c r="A188" s="11"/>
      <c r="B188" s="10"/>
      <c r="C188" s="10"/>
      <c r="D188" s="10"/>
      <c r="E188" s="13"/>
      <c r="F188" s="13"/>
      <c r="G188" s="13"/>
      <c r="H188" s="13"/>
      <c r="I188" s="13"/>
      <c r="J188" s="13"/>
    </row>
    <row r="189" spans="1:10">
      <c r="A189" s="11"/>
      <c r="B189" s="10"/>
      <c r="C189" s="10"/>
      <c r="D189" s="10"/>
      <c r="E189" s="13"/>
      <c r="F189" s="13"/>
      <c r="G189" s="13"/>
      <c r="H189" s="13"/>
      <c r="I189" s="13"/>
      <c r="J189" s="13"/>
    </row>
    <row r="190" spans="1:10">
      <c r="A190" s="11"/>
      <c r="B190" s="10"/>
      <c r="C190" s="10"/>
      <c r="D190" s="10"/>
      <c r="E190" s="13"/>
      <c r="F190" s="13"/>
      <c r="G190" s="13"/>
      <c r="H190" s="13"/>
      <c r="I190" s="13"/>
      <c r="J190" s="13"/>
    </row>
    <row r="191" spans="1:10">
      <c r="A191" s="11"/>
      <c r="B191" s="10"/>
      <c r="C191" s="10"/>
      <c r="D191" s="10"/>
      <c r="E191" s="13"/>
      <c r="F191" s="13"/>
      <c r="G191" s="13"/>
      <c r="H191" s="13"/>
      <c r="I191" s="13"/>
      <c r="J191" s="13"/>
    </row>
    <row r="192" spans="1:10">
      <c r="A192" s="11"/>
      <c r="B192" s="10"/>
      <c r="C192" s="10"/>
      <c r="D192" s="10"/>
      <c r="E192" s="13"/>
      <c r="F192" s="13"/>
      <c r="G192" s="13"/>
      <c r="H192" s="13"/>
      <c r="I192" s="13"/>
      <c r="J192" s="13"/>
    </row>
    <row r="193" spans="1:10">
      <c r="A193" s="11"/>
      <c r="B193" s="10"/>
      <c r="C193" s="10"/>
      <c r="D193" s="10"/>
      <c r="E193" s="13"/>
      <c r="F193" s="13"/>
      <c r="G193" s="13"/>
      <c r="H193" s="13"/>
      <c r="I193" s="13"/>
      <c r="J193" s="13"/>
    </row>
    <row r="194" spans="1:10">
      <c r="A194" s="11"/>
      <c r="B194" s="10"/>
      <c r="C194" s="10"/>
      <c r="D194" s="10"/>
      <c r="E194" s="13"/>
      <c r="F194" s="13"/>
      <c r="G194" s="13"/>
      <c r="H194" s="13"/>
      <c r="I194" s="13"/>
      <c r="J194" s="13"/>
    </row>
    <row r="195" spans="1:10">
      <c r="A195" s="11"/>
      <c r="B195" s="10"/>
      <c r="C195" s="10"/>
      <c r="D195" s="10"/>
      <c r="E195" s="13"/>
      <c r="F195" s="13"/>
      <c r="G195" s="13"/>
      <c r="H195" s="13"/>
      <c r="I195" s="13"/>
      <c r="J195" s="13"/>
    </row>
    <row r="196" spans="1:10">
      <c r="A196" s="11"/>
      <c r="B196" s="10"/>
      <c r="C196" s="10"/>
      <c r="D196" s="10"/>
      <c r="E196" s="13"/>
      <c r="F196" s="13"/>
      <c r="G196" s="13"/>
      <c r="H196" s="13"/>
      <c r="I196" s="13"/>
      <c r="J196" s="13"/>
    </row>
    <row r="197" spans="1:10">
      <c r="A197" s="11"/>
      <c r="B197" s="10"/>
      <c r="C197" s="10"/>
      <c r="D197" s="10"/>
      <c r="E197" s="13"/>
      <c r="F197" s="13"/>
      <c r="G197" s="13"/>
      <c r="H197" s="13"/>
      <c r="I197" s="13"/>
      <c r="J197" s="13"/>
    </row>
    <row r="198" spans="1:10">
      <c r="A198" s="11"/>
      <c r="B198" s="10"/>
      <c r="C198" s="10"/>
      <c r="D198" s="10"/>
      <c r="E198" s="13"/>
      <c r="F198" s="13"/>
      <c r="G198" s="13"/>
      <c r="H198" s="13"/>
      <c r="I198" s="13"/>
      <c r="J198" s="13"/>
    </row>
    <row r="199" spans="1:10">
      <c r="A199" s="11"/>
      <c r="B199" s="10"/>
      <c r="C199" s="10"/>
      <c r="D199" s="10"/>
      <c r="E199" s="13"/>
      <c r="F199" s="13"/>
      <c r="G199" s="13"/>
      <c r="H199" s="13"/>
      <c r="I199" s="13"/>
      <c r="J199" s="13"/>
    </row>
    <row r="200" spans="1:10">
      <c r="A200" s="11"/>
      <c r="B200" s="10"/>
      <c r="C200" s="10"/>
      <c r="D200" s="10"/>
      <c r="E200" s="13"/>
      <c r="F200" s="13"/>
      <c r="G200" s="13"/>
      <c r="H200" s="13"/>
      <c r="I200" s="13"/>
      <c r="J200" s="13"/>
    </row>
    <row r="201" spans="1:10">
      <c r="A201" s="11"/>
      <c r="B201" s="10"/>
      <c r="C201" s="10"/>
      <c r="D201" s="10"/>
      <c r="E201" s="13"/>
      <c r="F201" s="13"/>
      <c r="G201" s="13"/>
      <c r="H201" s="13"/>
      <c r="I201" s="13"/>
      <c r="J201" s="13"/>
    </row>
    <row r="202" spans="1:10">
      <c r="A202" s="11"/>
      <c r="B202" s="10"/>
      <c r="C202" s="10"/>
      <c r="D202" s="10"/>
      <c r="E202" s="13"/>
      <c r="F202" s="13"/>
      <c r="G202" s="13"/>
      <c r="H202" s="13"/>
      <c r="I202" s="13"/>
      <c r="J202" s="13"/>
    </row>
    <row r="203" spans="1:10">
      <c r="A203" s="11"/>
      <c r="B203" s="10"/>
      <c r="C203" s="10"/>
      <c r="D203" s="10"/>
      <c r="E203" s="13"/>
      <c r="F203" s="13"/>
      <c r="G203" s="13"/>
      <c r="H203" s="13"/>
      <c r="I203" s="13"/>
      <c r="J203" s="13"/>
    </row>
    <row r="204" spans="1:10">
      <c r="A204" s="11"/>
      <c r="B204" s="10"/>
      <c r="C204" s="10"/>
      <c r="D204" s="10"/>
      <c r="E204" s="13"/>
      <c r="F204" s="13"/>
      <c r="G204" s="13"/>
      <c r="H204" s="13"/>
      <c r="I204" s="13"/>
      <c r="J204" s="13"/>
    </row>
    <row r="205" spans="1:10">
      <c r="A205" s="11"/>
      <c r="B205" s="10"/>
      <c r="C205" s="10"/>
      <c r="D205" s="10"/>
      <c r="E205" s="13"/>
      <c r="F205" s="13"/>
      <c r="G205" s="13"/>
      <c r="H205" s="13"/>
      <c r="I205" s="13"/>
      <c r="J205" s="13"/>
    </row>
    <row r="206" spans="1:10">
      <c r="A206" s="11"/>
      <c r="B206" s="10"/>
      <c r="C206" s="10"/>
      <c r="D206" s="10"/>
      <c r="E206" s="13"/>
      <c r="F206" s="13"/>
      <c r="G206" s="13"/>
      <c r="H206" s="13"/>
      <c r="I206" s="13"/>
      <c r="J206" s="13"/>
    </row>
    <row r="207" spans="1:10">
      <c r="A207" s="11"/>
      <c r="B207" s="10"/>
      <c r="C207" s="10"/>
      <c r="D207" s="10"/>
      <c r="E207" s="13"/>
      <c r="F207" s="13"/>
      <c r="G207" s="13"/>
      <c r="H207" s="13"/>
      <c r="I207" s="13"/>
      <c r="J207" s="13"/>
    </row>
    <row r="208" spans="1:10">
      <c r="A208" s="11"/>
      <c r="B208" s="10"/>
      <c r="C208" s="10"/>
      <c r="D208" s="10"/>
      <c r="E208" s="13"/>
      <c r="F208" s="13"/>
      <c r="G208" s="13"/>
      <c r="H208" s="13"/>
      <c r="I208" s="13"/>
      <c r="J208" s="13"/>
    </row>
    <row r="209" spans="1:10">
      <c r="A209" s="11"/>
      <c r="B209" s="10"/>
      <c r="C209" s="10"/>
      <c r="D209" s="10"/>
      <c r="E209" s="13"/>
      <c r="F209" s="13"/>
      <c r="G209" s="13"/>
      <c r="H209" s="13"/>
      <c r="I209" s="13"/>
      <c r="J209" s="13"/>
    </row>
    <row r="210" spans="1:10">
      <c r="A210" s="11"/>
      <c r="B210" s="10"/>
      <c r="C210" s="10"/>
      <c r="D210" s="10"/>
      <c r="E210" s="13"/>
      <c r="F210" s="13"/>
      <c r="G210" s="13"/>
      <c r="H210" s="13"/>
      <c r="I210" s="13"/>
      <c r="J210" s="13"/>
    </row>
    <row r="211" spans="1:10">
      <c r="A211" s="11"/>
      <c r="B211" s="10"/>
      <c r="C211" s="10"/>
      <c r="D211" s="10"/>
      <c r="E211" s="13"/>
      <c r="F211" s="13"/>
      <c r="G211" s="13"/>
      <c r="H211" s="13"/>
      <c r="I211" s="13"/>
      <c r="J211" s="13"/>
    </row>
    <row r="212" spans="1:10">
      <c r="A212" s="11"/>
      <c r="B212" s="10"/>
      <c r="C212" s="10"/>
      <c r="D212" s="10"/>
      <c r="E212" s="13"/>
      <c r="F212" s="13"/>
      <c r="G212" s="13"/>
      <c r="H212" s="13"/>
      <c r="I212" s="13"/>
      <c r="J212" s="13"/>
    </row>
    <row r="213" spans="1:10">
      <c r="A213" s="11"/>
      <c r="B213" s="10"/>
      <c r="C213" s="10"/>
      <c r="D213" s="10"/>
      <c r="E213" s="13"/>
      <c r="F213" s="13"/>
      <c r="G213" s="13"/>
      <c r="H213" s="13"/>
      <c r="I213" s="13"/>
      <c r="J213" s="13"/>
    </row>
    <row r="214" spans="1:10">
      <c r="A214" s="11"/>
      <c r="B214" s="10"/>
      <c r="C214" s="10"/>
      <c r="D214" s="10"/>
      <c r="E214" s="13"/>
      <c r="F214" s="13"/>
      <c r="G214" s="13"/>
      <c r="H214" s="13"/>
      <c r="I214" s="13"/>
      <c r="J214" s="13"/>
    </row>
    <row r="215" spans="1:10">
      <c r="A215" s="11"/>
      <c r="B215" s="10"/>
      <c r="C215" s="10"/>
      <c r="D215" s="10"/>
      <c r="E215" s="13"/>
      <c r="F215" s="13"/>
      <c r="G215" s="13"/>
      <c r="H215" s="13"/>
      <c r="I215" s="13"/>
      <c r="J215" s="13"/>
    </row>
    <row r="216" spans="1:10">
      <c r="A216" s="11"/>
      <c r="B216" s="10"/>
      <c r="C216" s="10"/>
      <c r="D216" s="10"/>
      <c r="E216" s="13"/>
      <c r="F216" s="13"/>
      <c r="G216" s="13"/>
      <c r="H216" s="13"/>
      <c r="I216" s="13"/>
      <c r="J216" s="13"/>
    </row>
    <row r="217" spans="1:10">
      <c r="A217" s="11"/>
      <c r="B217" s="10"/>
      <c r="C217" s="10"/>
      <c r="D217" s="10"/>
      <c r="E217" s="13"/>
      <c r="F217" s="13"/>
      <c r="G217" s="13"/>
      <c r="H217" s="13"/>
      <c r="I217" s="13"/>
      <c r="J217" s="13"/>
    </row>
    <row r="218" spans="1:10">
      <c r="A218" s="11"/>
      <c r="B218" s="10"/>
      <c r="C218" s="10"/>
      <c r="D218" s="10"/>
      <c r="E218" s="13"/>
      <c r="F218" s="13"/>
      <c r="G218" s="13"/>
      <c r="H218" s="13"/>
      <c r="I218" s="13"/>
      <c r="J218" s="13"/>
    </row>
    <row r="219" spans="1:10">
      <c r="A219" s="11"/>
      <c r="B219" s="10"/>
      <c r="C219" s="10"/>
      <c r="D219" s="10"/>
      <c r="E219" s="13"/>
      <c r="F219" s="13"/>
      <c r="G219" s="13"/>
      <c r="H219" s="13"/>
      <c r="I219" s="13"/>
      <c r="J219" s="13"/>
    </row>
    <row r="220" spans="1:10">
      <c r="A220" s="11"/>
      <c r="B220" s="10"/>
      <c r="C220" s="10"/>
      <c r="D220" s="10"/>
      <c r="E220" s="13"/>
      <c r="F220" s="13"/>
      <c r="G220" s="13"/>
      <c r="H220" s="13"/>
      <c r="I220" s="13"/>
      <c r="J220" s="13"/>
    </row>
    <row r="221" spans="1:10">
      <c r="A221" s="11"/>
      <c r="B221" s="10"/>
      <c r="C221" s="10"/>
      <c r="D221" s="10"/>
      <c r="E221" s="13"/>
      <c r="F221" s="13"/>
      <c r="G221" s="13"/>
      <c r="H221" s="13"/>
      <c r="I221" s="13"/>
      <c r="J221" s="13"/>
    </row>
    <row r="222" spans="1:10">
      <c r="A222" s="11"/>
      <c r="B222" s="10"/>
      <c r="C222" s="10"/>
      <c r="D222" s="10"/>
      <c r="E222" s="13"/>
      <c r="F222" s="13"/>
      <c r="G222" s="13"/>
      <c r="H222" s="13"/>
      <c r="I222" s="13"/>
      <c r="J222" s="13"/>
    </row>
    <row r="223" spans="1:10">
      <c r="A223" s="11"/>
      <c r="B223" s="10"/>
      <c r="C223" s="10"/>
      <c r="D223" s="10"/>
      <c r="E223" s="13"/>
      <c r="F223" s="13"/>
      <c r="G223" s="13"/>
      <c r="H223" s="13"/>
      <c r="I223" s="13"/>
      <c r="J223" s="13"/>
    </row>
    <row r="224" spans="1:10">
      <c r="A224" s="11"/>
      <c r="B224" s="10"/>
      <c r="C224" s="10"/>
      <c r="D224" s="10"/>
      <c r="E224" s="13"/>
      <c r="F224" s="13"/>
      <c r="G224" s="13"/>
      <c r="H224" s="13"/>
      <c r="I224" s="13"/>
      <c r="J224" s="13"/>
    </row>
    <row r="225" spans="1:10">
      <c r="A225" s="11"/>
      <c r="B225" s="10"/>
      <c r="C225" s="10"/>
      <c r="D225" s="10"/>
      <c r="E225" s="13"/>
      <c r="F225" s="13"/>
      <c r="G225" s="13"/>
      <c r="H225" s="13"/>
      <c r="I225" s="13"/>
      <c r="J225" s="13"/>
    </row>
    <row r="226" spans="1:10">
      <c r="A226" s="11"/>
      <c r="B226" s="10"/>
      <c r="C226" s="10"/>
      <c r="D226" s="10"/>
      <c r="E226" s="13"/>
      <c r="F226" s="13"/>
      <c r="G226" s="13"/>
      <c r="H226" s="13"/>
      <c r="I226" s="13"/>
      <c r="J226" s="13"/>
    </row>
    <row r="227" spans="1:10">
      <c r="A227" s="11"/>
      <c r="B227" s="10"/>
      <c r="C227" s="10"/>
      <c r="D227" s="10"/>
      <c r="E227" s="13"/>
      <c r="F227" s="13"/>
      <c r="G227" s="13"/>
      <c r="H227" s="13"/>
      <c r="I227" s="13"/>
      <c r="J227" s="13"/>
    </row>
    <row r="228" spans="1:10">
      <c r="A228" s="11"/>
      <c r="B228" s="10"/>
      <c r="C228" s="10"/>
      <c r="D228" s="10"/>
      <c r="E228" s="13"/>
      <c r="F228" s="13"/>
      <c r="G228" s="13"/>
      <c r="H228" s="13"/>
      <c r="I228" s="13"/>
      <c r="J228" s="13"/>
    </row>
    <row r="229" spans="1:10">
      <c r="A229" s="11"/>
      <c r="B229" s="10"/>
      <c r="C229" s="10"/>
      <c r="D229" s="10"/>
      <c r="E229" s="13"/>
      <c r="F229" s="13"/>
      <c r="G229" s="13"/>
      <c r="H229" s="13"/>
      <c r="I229" s="13"/>
      <c r="J229" s="13"/>
    </row>
    <row r="230" spans="1:10">
      <c r="A230" s="11"/>
      <c r="B230" s="10"/>
      <c r="C230" s="10"/>
      <c r="D230" s="10"/>
      <c r="E230" s="13"/>
      <c r="F230" s="13"/>
      <c r="G230" s="13"/>
      <c r="H230" s="13"/>
      <c r="I230" s="13"/>
      <c r="J230" s="13"/>
    </row>
    <row r="231" spans="1:10">
      <c r="A231" s="11"/>
      <c r="B231" s="10"/>
      <c r="C231" s="10"/>
      <c r="D231" s="10"/>
      <c r="E231" s="13"/>
      <c r="F231" s="13"/>
      <c r="G231" s="13"/>
      <c r="H231" s="13"/>
      <c r="I231" s="13"/>
      <c r="J231" s="13"/>
    </row>
    <row r="232" spans="1:10">
      <c r="A232" s="11"/>
      <c r="B232" s="10"/>
      <c r="C232" s="10"/>
      <c r="D232" s="10"/>
      <c r="E232" s="13"/>
      <c r="F232" s="13"/>
      <c r="G232" s="13"/>
      <c r="H232" s="13"/>
      <c r="I232" s="13"/>
      <c r="J232" s="13"/>
    </row>
    <row r="233" spans="1:10">
      <c r="A233" s="11"/>
      <c r="B233" s="10"/>
      <c r="C233" s="10"/>
      <c r="D233" s="10"/>
      <c r="E233" s="13"/>
      <c r="F233" s="13"/>
      <c r="G233" s="13"/>
      <c r="H233" s="13"/>
      <c r="I233" s="13"/>
      <c r="J233" s="13"/>
    </row>
    <row r="234" spans="1:10">
      <c r="A234" s="11"/>
      <c r="B234" s="10"/>
      <c r="C234" s="10"/>
      <c r="D234" s="10"/>
      <c r="E234" s="13"/>
      <c r="F234" s="13"/>
      <c r="G234" s="13"/>
      <c r="H234" s="13"/>
      <c r="I234" s="13"/>
      <c r="J234" s="13"/>
    </row>
    <row r="235" spans="1:10">
      <c r="A235" s="11"/>
      <c r="B235" s="10"/>
      <c r="C235" s="10"/>
      <c r="D235" s="10"/>
      <c r="E235" s="13"/>
      <c r="F235" s="13"/>
      <c r="G235" s="13"/>
      <c r="H235" s="13"/>
      <c r="I235" s="13"/>
      <c r="J235" s="13"/>
    </row>
    <row r="236" spans="1:10">
      <c r="A236" s="11"/>
      <c r="B236" s="10"/>
      <c r="C236" s="10"/>
      <c r="D236" s="10"/>
      <c r="E236" s="13"/>
      <c r="F236" s="13"/>
      <c r="G236" s="13"/>
      <c r="H236" s="13"/>
      <c r="I236" s="13"/>
      <c r="J236" s="13"/>
    </row>
    <row r="237" spans="1:10">
      <c r="A237" s="11"/>
      <c r="B237" s="10"/>
      <c r="C237" s="10"/>
      <c r="D237" s="10"/>
      <c r="E237" s="13"/>
      <c r="F237" s="13"/>
      <c r="G237" s="13"/>
      <c r="H237" s="13"/>
      <c r="I237" s="13"/>
      <c r="J237" s="13"/>
    </row>
    <row r="238" spans="1:10">
      <c r="A238" s="11"/>
      <c r="B238" s="10"/>
      <c r="C238" s="10"/>
      <c r="D238" s="10"/>
      <c r="E238" s="13"/>
      <c r="F238" s="13"/>
      <c r="G238" s="13"/>
      <c r="H238" s="13"/>
      <c r="I238" s="13"/>
      <c r="J238" s="13"/>
    </row>
    <row r="239" spans="1:10">
      <c r="A239" s="11"/>
      <c r="B239" s="10"/>
      <c r="C239" s="10"/>
      <c r="D239" s="10"/>
      <c r="E239" s="13"/>
      <c r="F239" s="13"/>
      <c r="G239" s="13"/>
      <c r="H239" s="13"/>
      <c r="I239" s="13"/>
      <c r="J239" s="13"/>
    </row>
    <row r="240" spans="1:10">
      <c r="A240" s="11"/>
      <c r="B240" s="10"/>
      <c r="C240" s="10"/>
      <c r="D240" s="10"/>
      <c r="E240" s="13"/>
      <c r="F240" s="13"/>
      <c r="G240" s="13"/>
      <c r="H240" s="13"/>
      <c r="I240" s="13"/>
      <c r="J240" s="13"/>
    </row>
    <row r="241" spans="1:10">
      <c r="A241" s="11"/>
      <c r="B241" s="10"/>
      <c r="C241" s="10"/>
      <c r="D241" s="10"/>
      <c r="E241" s="13"/>
      <c r="F241" s="13"/>
      <c r="G241" s="13"/>
      <c r="H241" s="13"/>
      <c r="I241" s="13"/>
      <c r="J241" s="13"/>
    </row>
    <row r="242" spans="1:10">
      <c r="A242" s="11"/>
      <c r="B242" s="10"/>
      <c r="C242" s="10"/>
      <c r="D242" s="10"/>
      <c r="E242" s="13"/>
      <c r="F242" s="13"/>
      <c r="G242" s="13"/>
      <c r="H242" s="13"/>
      <c r="I242" s="13"/>
      <c r="J242" s="13"/>
    </row>
    <row r="243" spans="1:10">
      <c r="A243" s="11"/>
      <c r="B243" s="10"/>
      <c r="C243" s="10"/>
      <c r="D243" s="10"/>
      <c r="E243" s="13"/>
      <c r="F243" s="13"/>
      <c r="G243" s="13"/>
      <c r="H243" s="13"/>
      <c r="I243" s="13"/>
      <c r="J243" s="13"/>
    </row>
    <row r="244" spans="1:10">
      <c r="A244" s="11"/>
      <c r="B244" s="10"/>
      <c r="C244" s="10"/>
      <c r="D244" s="10"/>
      <c r="E244" s="13"/>
      <c r="F244" s="13"/>
      <c r="G244" s="13"/>
      <c r="H244" s="13"/>
      <c r="I244" s="13"/>
      <c r="J244" s="13"/>
    </row>
    <row r="245" spans="1:10">
      <c r="A245" s="11"/>
      <c r="B245" s="10"/>
      <c r="C245" s="10"/>
      <c r="D245" s="10"/>
      <c r="E245" s="13"/>
      <c r="F245" s="13"/>
      <c r="G245" s="13"/>
      <c r="H245" s="13"/>
      <c r="I245" s="13"/>
      <c r="J245" s="13"/>
    </row>
    <row r="246" spans="1:10">
      <c r="A246" s="11"/>
      <c r="B246" s="10"/>
      <c r="C246" s="10"/>
      <c r="D246" s="10"/>
      <c r="E246" s="13"/>
      <c r="F246" s="13"/>
      <c r="G246" s="13"/>
      <c r="H246" s="13"/>
      <c r="I246" s="13"/>
      <c r="J246" s="13"/>
    </row>
    <row r="247" spans="1:10">
      <c r="A247" s="11"/>
      <c r="B247" s="10"/>
      <c r="C247" s="10"/>
      <c r="D247" s="10"/>
      <c r="E247" s="13"/>
      <c r="F247" s="13"/>
      <c r="G247" s="13"/>
      <c r="H247" s="13"/>
      <c r="I247" s="13"/>
      <c r="J247" s="13"/>
    </row>
    <row r="248" spans="1:10">
      <c r="A248" s="11"/>
      <c r="B248" s="10"/>
      <c r="C248" s="10"/>
      <c r="D248" s="10"/>
      <c r="E248" s="13"/>
      <c r="F248" s="13"/>
      <c r="G248" s="13"/>
      <c r="H248" s="13"/>
      <c r="I248" s="13"/>
      <c r="J248" s="13"/>
    </row>
    <row r="249" spans="1:10">
      <c r="A249" s="11"/>
      <c r="B249" s="10"/>
      <c r="C249" s="10"/>
      <c r="D249" s="10"/>
      <c r="E249" s="13"/>
      <c r="F249" s="13"/>
      <c r="G249" s="13"/>
      <c r="H249" s="13"/>
      <c r="I249" s="13"/>
      <c r="J249" s="13"/>
    </row>
    <row r="250" spans="1:10">
      <c r="A250" s="11"/>
      <c r="B250" s="10"/>
      <c r="C250" s="10"/>
      <c r="D250" s="10"/>
      <c r="E250" s="13"/>
      <c r="F250" s="13"/>
      <c r="G250" s="13"/>
      <c r="H250" s="13"/>
      <c r="I250" s="13"/>
      <c r="J250" s="13"/>
    </row>
    <row r="251" spans="1:10">
      <c r="A251" s="11"/>
      <c r="B251" s="10"/>
      <c r="C251" s="10"/>
      <c r="D251" s="10"/>
      <c r="E251" s="13"/>
      <c r="F251" s="13"/>
      <c r="G251" s="13"/>
      <c r="H251" s="13"/>
      <c r="I251" s="13"/>
      <c r="J251" s="13"/>
    </row>
    <row r="252" spans="1:10">
      <c r="A252" s="11"/>
      <c r="B252" s="10"/>
      <c r="C252" s="10"/>
      <c r="D252" s="10"/>
      <c r="E252" s="13"/>
      <c r="F252" s="13"/>
      <c r="G252" s="13"/>
      <c r="H252" s="13"/>
      <c r="I252" s="13"/>
      <c r="J252" s="13"/>
    </row>
    <row r="253" spans="1:10">
      <c r="A253" s="11"/>
      <c r="B253" s="10"/>
      <c r="C253" s="10"/>
      <c r="D253" s="10"/>
      <c r="E253" s="13"/>
      <c r="F253" s="13"/>
      <c r="G253" s="13"/>
      <c r="H253" s="13"/>
      <c r="I253" s="13"/>
      <c r="J253" s="13"/>
    </row>
    <row r="254" spans="1:10">
      <c r="A254" s="11"/>
      <c r="B254" s="10"/>
      <c r="C254" s="10"/>
      <c r="D254" s="10"/>
      <c r="E254" s="13"/>
      <c r="F254" s="13"/>
      <c r="G254" s="13"/>
      <c r="H254" s="13"/>
      <c r="I254" s="13"/>
      <c r="J254" s="13"/>
    </row>
    <row r="255" spans="1:10">
      <c r="A255" s="11"/>
      <c r="B255" s="10"/>
      <c r="C255" s="10"/>
      <c r="D255" s="10"/>
      <c r="E255" s="13"/>
      <c r="F255" s="13"/>
      <c r="G255" s="13"/>
      <c r="H255" s="13"/>
      <c r="I255" s="13"/>
      <c r="J255" s="13"/>
    </row>
    <row r="256" spans="1:10">
      <c r="A256" s="11"/>
      <c r="B256" s="10"/>
      <c r="C256" s="10"/>
      <c r="D256" s="10"/>
      <c r="E256" s="13"/>
      <c r="F256" s="13"/>
      <c r="G256" s="13"/>
      <c r="H256" s="13"/>
      <c r="I256" s="13"/>
      <c r="J256" s="13"/>
    </row>
    <row r="257" spans="1:10">
      <c r="A257" s="11"/>
      <c r="B257" s="10"/>
      <c r="C257" s="10"/>
      <c r="D257" s="10"/>
      <c r="E257" s="13"/>
      <c r="F257" s="13"/>
      <c r="G257" s="13"/>
      <c r="H257" s="13"/>
      <c r="I257" s="13"/>
      <c r="J257" s="13"/>
    </row>
    <row r="258" spans="1:10">
      <c r="A258" s="11"/>
      <c r="B258" s="10"/>
      <c r="C258" s="10"/>
      <c r="D258" s="10"/>
      <c r="E258" s="13"/>
      <c r="F258" s="13"/>
      <c r="G258" s="13"/>
      <c r="H258" s="13"/>
      <c r="I258" s="13"/>
      <c r="J258" s="13"/>
    </row>
    <row r="259" spans="1:10">
      <c r="A259" s="11"/>
      <c r="B259" s="10"/>
      <c r="C259" s="10"/>
      <c r="D259" s="10"/>
      <c r="E259" s="13"/>
      <c r="F259" s="13"/>
      <c r="G259" s="13"/>
      <c r="H259" s="13"/>
      <c r="I259" s="13"/>
      <c r="J259" s="13"/>
    </row>
    <row r="260" spans="1:10">
      <c r="A260" s="11"/>
      <c r="B260" s="10"/>
      <c r="C260" s="10"/>
      <c r="D260" s="10"/>
      <c r="E260" s="13"/>
      <c r="F260" s="13"/>
      <c r="G260" s="13"/>
      <c r="H260" s="13"/>
      <c r="I260" s="13"/>
      <c r="J260" s="13"/>
    </row>
    <row r="261" spans="1:10">
      <c r="A261" s="11"/>
      <c r="B261" s="10"/>
      <c r="C261" s="10"/>
      <c r="D261" s="10"/>
      <c r="E261" s="13"/>
      <c r="F261" s="13"/>
      <c r="G261" s="13"/>
      <c r="H261" s="13"/>
      <c r="I261" s="13"/>
      <c r="J261" s="13"/>
    </row>
    <row r="262" spans="1:10">
      <c r="A262" s="11"/>
      <c r="B262" s="10"/>
      <c r="C262" s="10"/>
      <c r="D262" s="10"/>
      <c r="E262" s="13"/>
      <c r="F262" s="13"/>
      <c r="G262" s="13"/>
      <c r="H262" s="13"/>
      <c r="I262" s="13"/>
      <c r="J262" s="13"/>
    </row>
    <row r="263" spans="1:10">
      <c r="A263" s="11"/>
      <c r="B263" s="10"/>
      <c r="C263" s="10"/>
      <c r="D263" s="10"/>
      <c r="E263" s="13"/>
      <c r="F263" s="13"/>
      <c r="G263" s="13"/>
      <c r="H263" s="13"/>
      <c r="I263" s="13"/>
      <c r="J263" s="13"/>
    </row>
    <row r="264" spans="1:10">
      <c r="A264" s="11"/>
      <c r="B264" s="10"/>
      <c r="C264" s="10"/>
      <c r="D264" s="10"/>
      <c r="E264" s="13"/>
      <c r="F264" s="13"/>
      <c r="G264" s="13"/>
      <c r="H264" s="13"/>
      <c r="I264" s="13"/>
      <c r="J264" s="13"/>
    </row>
    <row r="265" spans="1:10">
      <c r="A265" s="11"/>
      <c r="B265" s="10"/>
      <c r="C265" s="10"/>
      <c r="D265" s="10"/>
      <c r="E265" s="13"/>
      <c r="F265" s="13"/>
      <c r="G265" s="13"/>
      <c r="H265" s="13"/>
      <c r="I265" s="13"/>
      <c r="J265" s="13"/>
    </row>
    <row r="266" spans="1:10">
      <c r="A266" s="11"/>
      <c r="B266" s="10"/>
      <c r="C266" s="10"/>
      <c r="D266" s="10"/>
      <c r="E266" s="13"/>
      <c r="F266" s="13"/>
      <c r="G266" s="13"/>
      <c r="H266" s="13"/>
      <c r="I266" s="13"/>
      <c r="J266" s="13"/>
    </row>
    <row r="267" spans="1:10">
      <c r="A267" s="11"/>
      <c r="B267" s="10"/>
      <c r="C267" s="10"/>
      <c r="D267" s="10"/>
      <c r="E267" s="13"/>
      <c r="F267" s="13"/>
      <c r="G267" s="13"/>
      <c r="H267" s="13"/>
      <c r="I267" s="13"/>
      <c r="J267" s="13"/>
    </row>
    <row r="268" spans="1:10">
      <c r="A268" s="11"/>
      <c r="B268" s="10"/>
      <c r="C268" s="10"/>
      <c r="D268" s="10"/>
      <c r="E268" s="13"/>
      <c r="F268" s="13"/>
      <c r="G268" s="13"/>
      <c r="H268" s="13"/>
      <c r="I268" s="13"/>
      <c r="J268" s="13"/>
    </row>
    <row r="269" spans="1:10">
      <c r="A269" s="11"/>
      <c r="B269" s="10"/>
      <c r="C269" s="10"/>
      <c r="D269" s="10"/>
      <c r="E269" s="13"/>
      <c r="F269" s="13"/>
      <c r="G269" s="13"/>
      <c r="H269" s="13"/>
      <c r="I269" s="13"/>
      <c r="J269" s="13"/>
    </row>
    <row r="270" spans="1:10">
      <c r="A270" s="11"/>
      <c r="B270" s="10"/>
      <c r="C270" s="10"/>
      <c r="D270" s="10"/>
      <c r="E270" s="13"/>
      <c r="F270" s="13"/>
      <c r="G270" s="13"/>
      <c r="H270" s="13"/>
      <c r="I270" s="13"/>
      <c r="J270" s="13"/>
    </row>
    <row r="271" spans="1:10">
      <c r="A271" s="11"/>
      <c r="B271" s="10"/>
      <c r="C271" s="10"/>
      <c r="D271" s="10"/>
      <c r="E271" s="13"/>
      <c r="F271" s="13"/>
      <c r="G271" s="13"/>
      <c r="H271" s="13"/>
      <c r="I271" s="13"/>
      <c r="J271" s="13"/>
    </row>
    <row r="272" spans="1:10">
      <c r="A272" s="11"/>
      <c r="B272" s="10"/>
      <c r="C272" s="10"/>
      <c r="D272" s="10"/>
      <c r="E272" s="13"/>
      <c r="F272" s="13"/>
      <c r="G272" s="13"/>
      <c r="H272" s="13"/>
      <c r="I272" s="13"/>
      <c r="J272" s="13"/>
    </row>
    <row r="273" spans="1:10">
      <c r="A273" s="11"/>
      <c r="B273" s="10"/>
      <c r="C273" s="10"/>
      <c r="D273" s="10"/>
      <c r="E273" s="13"/>
      <c r="F273" s="13"/>
      <c r="G273" s="13"/>
      <c r="H273" s="13"/>
      <c r="I273" s="13"/>
      <c r="J273" s="13"/>
    </row>
    <row r="274" spans="1:10">
      <c r="A274" s="11"/>
      <c r="B274" s="10"/>
      <c r="C274" s="10"/>
      <c r="D274" s="10"/>
      <c r="E274" s="13"/>
      <c r="F274" s="13"/>
      <c r="G274" s="13"/>
      <c r="H274" s="13"/>
      <c r="I274" s="13"/>
      <c r="J274" s="13"/>
    </row>
    <row r="275" spans="1:10">
      <c r="A275" s="11"/>
      <c r="B275" s="10"/>
      <c r="C275" s="10"/>
      <c r="D275" s="10"/>
      <c r="E275" s="13"/>
      <c r="F275" s="13"/>
      <c r="G275" s="13"/>
      <c r="H275" s="13"/>
      <c r="I275" s="13"/>
      <c r="J275" s="13"/>
    </row>
    <row r="276" spans="1:10">
      <c r="A276" s="11"/>
      <c r="B276" s="10"/>
      <c r="C276" s="10"/>
      <c r="D276" s="10"/>
      <c r="E276" s="13"/>
      <c r="F276" s="13"/>
      <c r="G276" s="13"/>
      <c r="H276" s="13"/>
      <c r="I276" s="13"/>
      <c r="J276" s="13"/>
    </row>
    <row r="277" spans="1:10">
      <c r="A277" s="11"/>
      <c r="B277" s="10"/>
      <c r="C277" s="10"/>
      <c r="D277" s="10"/>
      <c r="E277" s="13"/>
      <c r="F277" s="13"/>
      <c r="G277" s="13"/>
      <c r="H277" s="13"/>
      <c r="I277" s="13"/>
      <c r="J277" s="13"/>
    </row>
    <row r="278" spans="1:10">
      <c r="A278" s="11"/>
      <c r="B278" s="10"/>
      <c r="C278" s="10"/>
      <c r="D278" s="10"/>
      <c r="E278" s="13"/>
      <c r="F278" s="13"/>
      <c r="G278" s="13"/>
      <c r="H278" s="13"/>
      <c r="I278" s="13"/>
      <c r="J278" s="13"/>
    </row>
    <row r="279" spans="1:10">
      <c r="A279" s="11"/>
      <c r="B279" s="10"/>
      <c r="C279" s="10"/>
      <c r="D279" s="10"/>
      <c r="E279" s="13"/>
      <c r="F279" s="13"/>
      <c r="G279" s="13"/>
      <c r="H279" s="13"/>
      <c r="I279" s="13"/>
      <c r="J279" s="13"/>
    </row>
    <row r="280" spans="1:10">
      <c r="A280" s="11"/>
      <c r="B280" s="10"/>
      <c r="C280" s="10"/>
      <c r="D280" s="10"/>
      <c r="E280" s="13"/>
      <c r="F280" s="13"/>
      <c r="G280" s="13"/>
      <c r="H280" s="13"/>
      <c r="I280" s="13"/>
      <c r="J280" s="13"/>
    </row>
    <row r="281" spans="1:10">
      <c r="A281" s="11"/>
      <c r="B281" s="10"/>
      <c r="C281" s="10"/>
      <c r="D281" s="10"/>
      <c r="E281" s="13"/>
      <c r="F281" s="13"/>
      <c r="G281" s="13"/>
      <c r="H281" s="13"/>
      <c r="I281" s="13"/>
      <c r="J281" s="13"/>
    </row>
    <row r="282" spans="1:10">
      <c r="A282" s="11"/>
      <c r="B282" s="10"/>
      <c r="C282" s="10"/>
      <c r="D282" s="10"/>
      <c r="E282" s="13"/>
      <c r="F282" s="13"/>
      <c r="G282" s="13"/>
      <c r="H282" s="13"/>
      <c r="I282" s="13"/>
      <c r="J282" s="13"/>
    </row>
    <row r="283" spans="1:10">
      <c r="A283" s="11"/>
      <c r="B283" s="10"/>
      <c r="C283" s="10"/>
      <c r="D283" s="10"/>
      <c r="E283" s="13"/>
      <c r="F283" s="13"/>
      <c r="G283" s="13"/>
      <c r="H283" s="13"/>
      <c r="I283" s="13"/>
      <c r="J283" s="13"/>
    </row>
    <row r="284" spans="1:10">
      <c r="A284" s="11"/>
      <c r="B284" s="10"/>
      <c r="C284" s="10"/>
      <c r="D284" s="10"/>
      <c r="E284" s="13"/>
      <c r="F284" s="13"/>
      <c r="G284" s="13"/>
      <c r="H284" s="13"/>
      <c r="I284" s="13"/>
      <c r="J284" s="13"/>
    </row>
    <row r="285" spans="1:10">
      <c r="A285" s="11"/>
      <c r="B285" s="10"/>
      <c r="C285" s="10"/>
      <c r="D285" s="10"/>
      <c r="E285" s="13"/>
      <c r="F285" s="13"/>
      <c r="G285" s="13"/>
      <c r="H285" s="13"/>
      <c r="I285" s="13"/>
      <c r="J285" s="13"/>
    </row>
    <row r="286" spans="1:10">
      <c r="A286" s="11"/>
      <c r="B286" s="10"/>
      <c r="C286" s="10"/>
      <c r="D286" s="10"/>
      <c r="E286" s="13"/>
      <c r="F286" s="13"/>
      <c r="G286" s="13"/>
      <c r="H286" s="13"/>
      <c r="I286" s="13"/>
      <c r="J286" s="13"/>
    </row>
    <row r="287" spans="1:10">
      <c r="A287" s="11"/>
      <c r="B287" s="10"/>
      <c r="C287" s="10"/>
      <c r="D287" s="10"/>
      <c r="E287" s="13"/>
      <c r="F287" s="13"/>
      <c r="G287" s="13"/>
      <c r="H287" s="13"/>
      <c r="I287" s="13"/>
      <c r="J287" s="13"/>
    </row>
    <row r="288" spans="1:10">
      <c r="A288" s="11"/>
      <c r="B288" s="10"/>
      <c r="C288" s="10"/>
      <c r="D288" s="10"/>
      <c r="E288" s="13"/>
      <c r="F288" s="13"/>
      <c r="G288" s="13"/>
      <c r="H288" s="13"/>
      <c r="I288" s="13"/>
      <c r="J288" s="13"/>
    </row>
    <row r="289" spans="1:10">
      <c r="A289" s="11"/>
      <c r="B289" s="10"/>
      <c r="C289" s="10"/>
      <c r="D289" s="10"/>
      <c r="E289" s="13"/>
      <c r="F289" s="13"/>
      <c r="G289" s="13"/>
      <c r="H289" s="13"/>
      <c r="I289" s="13"/>
      <c r="J289" s="13"/>
    </row>
    <row r="290" spans="1:10">
      <c r="A290" s="11"/>
      <c r="B290" s="10"/>
      <c r="C290" s="10"/>
      <c r="D290" s="10"/>
      <c r="E290" s="13"/>
      <c r="F290" s="13"/>
      <c r="G290" s="13"/>
      <c r="H290" s="13"/>
      <c r="I290" s="13"/>
      <c r="J290" s="13"/>
    </row>
    <row r="291" spans="1:10">
      <c r="A291" s="11"/>
      <c r="B291" s="10"/>
      <c r="C291" s="10"/>
      <c r="D291" s="10"/>
      <c r="E291" s="13"/>
      <c r="F291" s="13"/>
      <c r="G291" s="13"/>
      <c r="H291" s="13"/>
      <c r="I291" s="13"/>
      <c r="J291" s="13"/>
    </row>
    <row r="292" spans="1:10">
      <c r="A292" s="11"/>
      <c r="B292" s="10"/>
      <c r="C292" s="10"/>
      <c r="D292" s="10"/>
      <c r="E292" s="13"/>
      <c r="F292" s="13"/>
      <c r="G292" s="13"/>
      <c r="H292" s="13"/>
      <c r="I292" s="13"/>
      <c r="J292" s="13"/>
    </row>
    <row r="293" spans="1:10">
      <c r="A293" s="11"/>
      <c r="B293" s="10"/>
      <c r="C293" s="10"/>
      <c r="D293" s="10"/>
      <c r="E293" s="13"/>
      <c r="F293" s="13"/>
      <c r="G293" s="13"/>
      <c r="H293" s="13"/>
      <c r="I293" s="13"/>
      <c r="J293" s="13"/>
    </row>
    <row r="294" spans="1:10">
      <c r="A294" s="11"/>
      <c r="B294" s="10"/>
      <c r="C294" s="10"/>
      <c r="D294" s="10"/>
      <c r="E294" s="13"/>
      <c r="F294" s="13"/>
      <c r="G294" s="13"/>
      <c r="H294" s="13"/>
      <c r="I294" s="13"/>
      <c r="J294" s="13"/>
    </row>
    <row r="295" spans="1:10">
      <c r="A295" s="11"/>
      <c r="B295" s="10"/>
      <c r="C295" s="10"/>
      <c r="D295" s="10"/>
      <c r="E295" s="13"/>
      <c r="F295" s="13"/>
      <c r="G295" s="13"/>
      <c r="H295" s="13"/>
      <c r="I295" s="13"/>
      <c r="J295" s="13"/>
    </row>
    <row r="296" spans="1:10">
      <c r="A296" s="11"/>
      <c r="B296" s="10"/>
      <c r="C296" s="10"/>
      <c r="D296" s="10"/>
      <c r="E296" s="13"/>
      <c r="F296" s="13"/>
      <c r="G296" s="13"/>
      <c r="H296" s="13"/>
      <c r="I296" s="13"/>
      <c r="J296" s="13"/>
    </row>
    <row r="297" spans="1:10">
      <c r="A297" s="11"/>
      <c r="B297" s="10"/>
      <c r="C297" s="10"/>
      <c r="D297" s="10"/>
      <c r="E297" s="13"/>
      <c r="F297" s="13"/>
      <c r="G297" s="13"/>
      <c r="H297" s="13"/>
      <c r="I297" s="13"/>
      <c r="J297" s="13"/>
    </row>
    <row r="298" spans="1:10">
      <c r="A298" s="11"/>
      <c r="B298" s="10"/>
      <c r="C298" s="10"/>
      <c r="D298" s="10"/>
      <c r="E298" s="13"/>
      <c r="F298" s="13"/>
      <c r="G298" s="13"/>
      <c r="H298" s="13"/>
      <c r="I298" s="13"/>
      <c r="J298" s="13"/>
    </row>
    <row r="299" spans="1:10">
      <c r="A299" s="11"/>
      <c r="B299" s="10"/>
      <c r="C299" s="10"/>
      <c r="D299" s="10"/>
      <c r="E299" s="13"/>
      <c r="F299" s="13"/>
      <c r="G299" s="13"/>
      <c r="H299" s="13"/>
      <c r="I299" s="13"/>
      <c r="J299" s="13"/>
    </row>
    <row r="300" spans="1:10">
      <c r="A300" s="11"/>
      <c r="B300" s="10"/>
      <c r="C300" s="10"/>
      <c r="D300" s="10"/>
      <c r="E300" s="13"/>
      <c r="F300" s="13"/>
      <c r="G300" s="13"/>
      <c r="H300" s="13"/>
      <c r="I300" s="13"/>
      <c r="J300" s="13"/>
    </row>
    <row r="301" spans="1:10">
      <c r="A301" s="11"/>
      <c r="B301" s="10"/>
      <c r="C301" s="10"/>
      <c r="D301" s="10"/>
      <c r="E301" s="13"/>
      <c r="F301" s="13"/>
      <c r="G301" s="13"/>
      <c r="H301" s="13"/>
      <c r="I301" s="13"/>
      <c r="J301" s="13"/>
    </row>
    <row r="302" spans="1:10">
      <c r="A302" s="11"/>
      <c r="B302" s="10"/>
      <c r="C302" s="10"/>
      <c r="D302" s="10"/>
      <c r="E302" s="13"/>
      <c r="F302" s="13"/>
      <c r="G302" s="13"/>
      <c r="H302" s="13"/>
      <c r="I302" s="13"/>
      <c r="J302" s="13"/>
    </row>
    <row r="303" spans="1:10">
      <c r="A303" s="11"/>
      <c r="B303" s="10"/>
      <c r="C303" s="10"/>
      <c r="D303" s="10"/>
      <c r="E303" s="13"/>
      <c r="F303" s="13"/>
      <c r="G303" s="13"/>
      <c r="H303" s="13"/>
      <c r="I303" s="13"/>
      <c r="J303" s="13"/>
    </row>
    <row r="304" spans="1:10">
      <c r="A304" s="11"/>
      <c r="B304" s="10"/>
      <c r="C304" s="10"/>
      <c r="D304" s="10"/>
      <c r="E304" s="13"/>
      <c r="F304" s="13"/>
      <c r="G304" s="13"/>
      <c r="H304" s="13"/>
      <c r="I304" s="13"/>
      <c r="J304" s="13"/>
    </row>
    <row r="305" spans="1:10">
      <c r="A305" s="11"/>
      <c r="B305" s="10"/>
      <c r="C305" s="10"/>
      <c r="D305" s="10"/>
      <c r="E305" s="13"/>
      <c r="F305" s="13"/>
      <c r="G305" s="13"/>
      <c r="H305" s="13"/>
      <c r="I305" s="13"/>
      <c r="J305" s="13"/>
    </row>
    <row r="306" spans="1:10">
      <c r="A306" s="11"/>
      <c r="B306" s="10"/>
      <c r="C306" s="10"/>
      <c r="D306" s="10"/>
      <c r="E306" s="13"/>
      <c r="F306" s="13"/>
      <c r="G306" s="13"/>
      <c r="H306" s="13"/>
      <c r="I306" s="13"/>
      <c r="J306" s="13"/>
    </row>
    <row r="307" spans="1:10">
      <c r="A307" s="11"/>
      <c r="B307" s="10"/>
      <c r="C307" s="10"/>
      <c r="D307" s="10"/>
      <c r="E307" s="13"/>
      <c r="F307" s="13"/>
      <c r="G307" s="13"/>
      <c r="H307" s="13"/>
      <c r="I307" s="13"/>
      <c r="J307" s="13"/>
    </row>
    <row r="308" spans="1:10">
      <c r="A308" s="11"/>
      <c r="B308" s="10"/>
      <c r="C308" s="10"/>
      <c r="D308" s="10"/>
      <c r="E308" s="13"/>
      <c r="F308" s="13"/>
      <c r="G308" s="13"/>
      <c r="H308" s="13"/>
      <c r="I308" s="13"/>
      <c r="J308" s="13"/>
    </row>
    <row r="309" spans="1:10">
      <c r="A309" s="11"/>
      <c r="B309" s="10"/>
      <c r="C309" s="10"/>
      <c r="D309" s="10"/>
      <c r="E309" s="13"/>
      <c r="F309" s="13"/>
      <c r="G309" s="13"/>
      <c r="H309" s="13"/>
      <c r="I309" s="13"/>
      <c r="J309" s="13"/>
    </row>
    <row r="310" spans="1:10">
      <c r="A310" s="11"/>
      <c r="B310" s="10"/>
      <c r="C310" s="10"/>
      <c r="D310" s="10"/>
      <c r="E310" s="13"/>
      <c r="F310" s="13"/>
      <c r="G310" s="13"/>
      <c r="H310" s="13"/>
      <c r="I310" s="13"/>
      <c r="J310" s="13"/>
    </row>
    <row r="311" spans="1:10">
      <c r="A311" s="11"/>
      <c r="B311" s="10"/>
      <c r="C311" s="10"/>
      <c r="D311" s="10"/>
      <c r="E311" s="13"/>
      <c r="F311" s="13"/>
      <c r="G311" s="13"/>
      <c r="H311" s="13"/>
      <c r="I311" s="13"/>
      <c r="J311" s="13"/>
    </row>
    <row r="312" spans="1:10">
      <c r="A312" s="11"/>
      <c r="B312" s="10"/>
      <c r="C312" s="10"/>
      <c r="D312" s="10"/>
      <c r="E312" s="13"/>
      <c r="F312" s="13"/>
      <c r="G312" s="13"/>
      <c r="H312" s="13"/>
      <c r="I312" s="13"/>
      <c r="J312" s="13"/>
    </row>
    <row r="313" spans="1:10">
      <c r="A313" s="11"/>
      <c r="B313" s="10"/>
      <c r="C313" s="10"/>
      <c r="D313" s="10"/>
      <c r="E313" s="13"/>
      <c r="F313" s="13"/>
      <c r="G313" s="13"/>
      <c r="H313" s="13"/>
      <c r="I313" s="13"/>
      <c r="J313" s="13"/>
    </row>
    <row r="314" spans="1:10">
      <c r="A314" s="11"/>
      <c r="B314" s="10"/>
      <c r="C314" s="10"/>
      <c r="D314" s="10"/>
      <c r="E314" s="13"/>
      <c r="F314" s="13"/>
      <c r="G314" s="13"/>
      <c r="H314" s="13"/>
      <c r="I314" s="13"/>
      <c r="J314" s="13"/>
    </row>
    <row r="315" spans="1:10">
      <c r="A315" s="11"/>
      <c r="B315" s="10"/>
      <c r="C315" s="10"/>
      <c r="D315" s="10"/>
      <c r="E315" s="13"/>
      <c r="F315" s="13"/>
      <c r="G315" s="13"/>
      <c r="H315" s="13"/>
      <c r="I315" s="13"/>
      <c r="J315" s="13"/>
    </row>
    <row r="316" spans="1:10">
      <c r="A316" s="11"/>
      <c r="B316" s="10"/>
      <c r="C316" s="10"/>
      <c r="D316" s="10"/>
      <c r="E316" s="13"/>
      <c r="F316" s="13"/>
      <c r="G316" s="13"/>
      <c r="H316" s="13"/>
      <c r="I316" s="13"/>
      <c r="J316" s="13"/>
    </row>
    <row r="317" spans="1:10">
      <c r="A317" s="11"/>
      <c r="B317" s="10"/>
      <c r="C317" s="10"/>
      <c r="D317" s="10"/>
      <c r="E317" s="13"/>
      <c r="F317" s="13"/>
      <c r="G317" s="13"/>
      <c r="H317" s="13"/>
      <c r="I317" s="13"/>
      <c r="J317" s="13"/>
    </row>
    <row r="318" spans="1:10">
      <c r="A318" s="11"/>
      <c r="B318" s="10"/>
      <c r="C318" s="10"/>
      <c r="D318" s="10"/>
      <c r="E318" s="13"/>
      <c r="F318" s="13"/>
      <c r="G318" s="13"/>
      <c r="H318" s="13"/>
      <c r="I318" s="13"/>
      <c r="J318" s="13"/>
    </row>
    <row r="319" spans="1:10">
      <c r="A319" s="11"/>
      <c r="B319" s="10"/>
      <c r="C319" s="10"/>
      <c r="D319" s="10"/>
      <c r="E319" s="13"/>
      <c r="F319" s="13"/>
      <c r="G319" s="13"/>
      <c r="H319" s="13"/>
      <c r="I319" s="13"/>
      <c r="J319" s="13"/>
    </row>
    <row r="320" spans="1:10">
      <c r="A320" s="11"/>
      <c r="B320" s="10"/>
      <c r="C320" s="10"/>
      <c r="D320" s="10"/>
      <c r="E320" s="13"/>
      <c r="F320" s="13"/>
      <c r="G320" s="13"/>
      <c r="H320" s="13"/>
      <c r="I320" s="13"/>
      <c r="J320" s="13"/>
    </row>
    <row r="321" spans="1:10">
      <c r="A321" s="11"/>
      <c r="B321" s="10"/>
      <c r="C321" s="10"/>
      <c r="D321" s="10"/>
      <c r="E321" s="13"/>
      <c r="F321" s="13"/>
      <c r="G321" s="13"/>
      <c r="H321" s="13"/>
      <c r="I321" s="13"/>
      <c r="J321" s="13"/>
    </row>
    <row r="322" spans="1:10">
      <c r="A322" s="11"/>
      <c r="B322" s="10"/>
      <c r="C322" s="10"/>
      <c r="D322" s="10"/>
      <c r="E322" s="13"/>
      <c r="F322" s="13"/>
      <c r="G322" s="13"/>
      <c r="H322" s="13"/>
      <c r="I322" s="13"/>
      <c r="J322" s="13"/>
    </row>
    <row r="323" spans="1:10">
      <c r="A323" s="11"/>
      <c r="B323" s="10"/>
      <c r="C323" s="10"/>
      <c r="D323" s="10"/>
      <c r="E323" s="13"/>
      <c r="F323" s="13"/>
      <c r="G323" s="13"/>
      <c r="H323" s="13"/>
      <c r="I323" s="13"/>
      <c r="J323" s="13"/>
    </row>
    <row r="324" spans="1:10">
      <c r="A324" s="11"/>
      <c r="B324" s="10"/>
      <c r="C324" s="10"/>
      <c r="D324" s="10"/>
      <c r="E324" s="13"/>
      <c r="F324" s="13"/>
      <c r="G324" s="13"/>
      <c r="H324" s="13"/>
      <c r="I324" s="13"/>
      <c r="J324" s="13"/>
    </row>
    <row r="325" spans="1:10">
      <c r="A325" s="11"/>
      <c r="B325" s="10"/>
      <c r="C325" s="10"/>
      <c r="D325" s="10"/>
      <c r="E325" s="13"/>
      <c r="F325" s="13"/>
      <c r="G325" s="13"/>
      <c r="H325" s="13"/>
      <c r="I325" s="13"/>
      <c r="J325" s="13"/>
    </row>
    <row r="326" spans="1:10">
      <c r="A326" s="11"/>
      <c r="B326" s="10"/>
      <c r="C326" s="10"/>
      <c r="D326" s="10"/>
      <c r="E326" s="13"/>
      <c r="F326" s="13"/>
      <c r="G326" s="13"/>
      <c r="H326" s="13"/>
      <c r="I326" s="13"/>
      <c r="J326" s="13"/>
    </row>
    <row r="327" spans="1:10">
      <c r="A327" s="11"/>
      <c r="B327" s="10"/>
      <c r="C327" s="10"/>
      <c r="D327" s="10"/>
      <c r="E327" s="13"/>
      <c r="F327" s="13"/>
      <c r="G327" s="13"/>
      <c r="H327" s="13"/>
      <c r="I327" s="13"/>
      <c r="J327" s="13"/>
    </row>
    <row r="328" spans="1:10">
      <c r="A328" s="11"/>
      <c r="B328" s="10"/>
      <c r="C328" s="10"/>
      <c r="D328" s="10"/>
      <c r="E328" s="13"/>
      <c r="F328" s="13"/>
      <c r="G328" s="13"/>
      <c r="H328" s="13"/>
      <c r="I328" s="13"/>
      <c r="J328" s="13"/>
    </row>
    <row r="329" spans="1:10">
      <c r="A329" s="11"/>
      <c r="B329" s="10"/>
      <c r="C329" s="10"/>
      <c r="D329" s="10"/>
      <c r="E329" s="13"/>
      <c r="F329" s="13"/>
      <c r="G329" s="13"/>
      <c r="H329" s="13"/>
      <c r="I329" s="13"/>
      <c r="J329" s="13"/>
    </row>
    <row r="330" spans="1:10">
      <c r="A330" s="11"/>
      <c r="B330" s="10"/>
      <c r="C330" s="10"/>
      <c r="D330" s="10"/>
      <c r="E330" s="13"/>
      <c r="F330" s="13"/>
      <c r="G330" s="13"/>
      <c r="H330" s="13"/>
      <c r="I330" s="13"/>
      <c r="J330" s="13"/>
    </row>
    <row r="331" spans="1:10">
      <c r="A331" s="11"/>
      <c r="B331" s="10"/>
      <c r="C331" s="10"/>
      <c r="D331" s="10"/>
      <c r="E331" s="13"/>
      <c r="F331" s="13"/>
      <c r="G331" s="13"/>
      <c r="H331" s="13"/>
      <c r="I331" s="13"/>
      <c r="J331" s="13"/>
    </row>
    <row r="332" spans="1:10">
      <c r="A332" s="11"/>
      <c r="B332" s="10"/>
      <c r="C332" s="10"/>
      <c r="D332" s="10"/>
      <c r="E332" s="13"/>
      <c r="F332" s="13"/>
      <c r="G332" s="13"/>
      <c r="H332" s="13"/>
      <c r="I332" s="13"/>
      <c r="J332" s="13"/>
    </row>
    <row r="333" spans="1:10">
      <c r="A333" s="11"/>
      <c r="B333" s="10"/>
      <c r="C333" s="10"/>
      <c r="D333" s="10"/>
      <c r="E333" s="13"/>
      <c r="F333" s="13"/>
      <c r="G333" s="13"/>
      <c r="H333" s="13"/>
      <c r="I333" s="13"/>
      <c r="J333" s="13"/>
    </row>
    <row r="334" spans="1:10">
      <c r="A334" s="11"/>
      <c r="B334" s="10"/>
      <c r="C334" s="10"/>
      <c r="D334" s="10"/>
      <c r="E334" s="13"/>
      <c r="F334" s="13"/>
      <c r="G334" s="13"/>
      <c r="H334" s="13"/>
      <c r="I334" s="13"/>
      <c r="J334" s="13"/>
    </row>
    <row r="335" spans="1:10">
      <c r="A335" s="11"/>
      <c r="B335" s="10"/>
      <c r="C335" s="10"/>
      <c r="D335" s="10"/>
      <c r="E335" s="13"/>
      <c r="F335" s="13"/>
      <c r="G335" s="13"/>
      <c r="H335" s="13"/>
      <c r="I335" s="13"/>
      <c r="J335" s="13"/>
    </row>
    <row r="336" spans="1:10">
      <c r="A336" s="11"/>
      <c r="B336" s="10"/>
      <c r="C336" s="10"/>
      <c r="D336" s="10"/>
      <c r="E336" s="13"/>
      <c r="F336" s="13"/>
      <c r="G336" s="13"/>
      <c r="H336" s="13"/>
      <c r="I336" s="13"/>
      <c r="J336" s="13"/>
    </row>
    <row r="337" spans="1:10">
      <c r="A337" s="11"/>
      <c r="B337" s="10"/>
      <c r="C337" s="10"/>
      <c r="D337" s="10"/>
      <c r="E337" s="13"/>
      <c r="F337" s="13"/>
      <c r="G337" s="13"/>
      <c r="H337" s="13"/>
      <c r="I337" s="13"/>
      <c r="J337" s="13"/>
    </row>
    <row r="338" spans="1:10">
      <c r="A338" s="11"/>
      <c r="B338" s="10"/>
      <c r="C338" s="10"/>
      <c r="D338" s="10"/>
      <c r="E338" s="13"/>
      <c r="F338" s="13"/>
      <c r="G338" s="13"/>
      <c r="H338" s="13"/>
      <c r="I338" s="13"/>
      <c r="J338" s="13"/>
    </row>
    <row r="339" spans="1:10">
      <c r="A339" s="11"/>
      <c r="B339" s="10"/>
      <c r="C339" s="10"/>
      <c r="D339" s="10"/>
      <c r="E339" s="13"/>
      <c r="F339" s="13"/>
      <c r="G339" s="13"/>
      <c r="H339" s="13"/>
      <c r="I339" s="13"/>
      <c r="J339" s="13"/>
    </row>
    <row r="340" spans="1:10">
      <c r="A340" s="11"/>
      <c r="B340" s="10"/>
      <c r="C340" s="10"/>
      <c r="D340" s="10"/>
      <c r="E340" s="13"/>
      <c r="F340" s="13"/>
      <c r="G340" s="13"/>
      <c r="H340" s="13"/>
      <c r="I340" s="13"/>
      <c r="J340" s="13"/>
    </row>
    <row r="341" spans="1:10">
      <c r="A341" s="11"/>
      <c r="B341" s="10"/>
      <c r="C341" s="10"/>
      <c r="D341" s="10"/>
      <c r="E341" s="13"/>
      <c r="F341" s="13"/>
      <c r="G341" s="13"/>
      <c r="H341" s="13"/>
      <c r="I341" s="13"/>
      <c r="J341" s="13"/>
    </row>
    <row r="342" spans="1:10">
      <c r="A342" s="11"/>
      <c r="B342" s="10"/>
      <c r="C342" s="10"/>
      <c r="D342" s="10"/>
      <c r="E342" s="13"/>
      <c r="F342" s="13"/>
      <c r="G342" s="13"/>
      <c r="H342" s="13"/>
      <c r="I342" s="13"/>
      <c r="J342" s="13"/>
    </row>
    <row r="343" spans="1:10">
      <c r="A343" s="11"/>
      <c r="B343" s="10"/>
      <c r="C343" s="10"/>
      <c r="D343" s="10"/>
      <c r="E343" s="13"/>
      <c r="F343" s="13"/>
      <c r="G343" s="13"/>
      <c r="H343" s="13"/>
      <c r="I343" s="13"/>
      <c r="J343" s="13"/>
    </row>
    <row r="344" spans="1:10">
      <c r="A344" s="11"/>
      <c r="B344" s="10"/>
      <c r="C344" s="10"/>
      <c r="D344" s="10"/>
      <c r="E344" s="13"/>
      <c r="F344" s="13"/>
      <c r="G344" s="13"/>
      <c r="H344" s="13"/>
      <c r="I344" s="13"/>
      <c r="J344" s="13"/>
    </row>
    <row r="345" spans="1:10">
      <c r="A345" s="11"/>
      <c r="B345" s="10"/>
      <c r="C345" s="10"/>
      <c r="D345" s="10"/>
      <c r="E345" s="13"/>
      <c r="F345" s="13"/>
      <c r="G345" s="13"/>
      <c r="H345" s="13"/>
      <c r="I345" s="13"/>
      <c r="J345" s="13"/>
    </row>
    <row r="346" spans="1:10">
      <c r="A346" s="11"/>
      <c r="B346" s="10"/>
      <c r="C346" s="10"/>
      <c r="D346" s="10"/>
      <c r="E346" s="13"/>
      <c r="F346" s="13"/>
      <c r="G346" s="13"/>
      <c r="H346" s="13"/>
      <c r="I346" s="13"/>
      <c r="J346" s="13"/>
    </row>
    <row r="347" spans="1:10">
      <c r="A347" s="11"/>
      <c r="B347" s="10"/>
      <c r="C347" s="10"/>
      <c r="D347" s="10"/>
      <c r="E347" s="13"/>
      <c r="F347" s="13"/>
      <c r="G347" s="13"/>
      <c r="H347" s="13"/>
      <c r="I347" s="13"/>
      <c r="J347" s="13"/>
    </row>
    <row r="348" spans="1:10">
      <c r="A348" s="11"/>
      <c r="B348" s="10"/>
      <c r="C348" s="10"/>
      <c r="D348" s="10"/>
      <c r="E348" s="13"/>
      <c r="F348" s="13"/>
      <c r="G348" s="13"/>
      <c r="H348" s="13"/>
      <c r="I348" s="13"/>
      <c r="J348" s="13"/>
    </row>
    <row r="349" spans="1:10">
      <c r="A349" s="11"/>
      <c r="B349" s="10"/>
      <c r="C349" s="10"/>
      <c r="D349" s="10"/>
      <c r="E349" s="13"/>
      <c r="F349" s="13"/>
      <c r="G349" s="13"/>
      <c r="H349" s="13"/>
      <c r="I349" s="13"/>
      <c r="J349" s="13"/>
    </row>
    <row r="350" spans="1:10">
      <c r="A350" s="11"/>
      <c r="B350" s="10"/>
      <c r="C350" s="10"/>
      <c r="D350" s="10"/>
      <c r="E350" s="13"/>
      <c r="F350" s="13"/>
      <c r="G350" s="13"/>
      <c r="H350" s="13"/>
      <c r="I350" s="13"/>
      <c r="J350" s="13"/>
    </row>
    <row r="351" spans="1:10">
      <c r="A351" s="11"/>
      <c r="B351" s="10"/>
      <c r="C351" s="10"/>
      <c r="D351" s="10"/>
      <c r="E351" s="13"/>
      <c r="F351" s="13"/>
      <c r="G351" s="13"/>
      <c r="H351" s="13"/>
      <c r="I351" s="13"/>
      <c r="J351" s="13"/>
    </row>
    <row r="352" spans="1:10">
      <c r="A352" s="11"/>
      <c r="B352" s="10"/>
      <c r="C352" s="10"/>
      <c r="D352" s="10"/>
      <c r="E352" s="13"/>
      <c r="F352" s="13"/>
      <c r="G352" s="13"/>
      <c r="H352" s="13"/>
      <c r="I352" s="13"/>
      <c r="J352" s="13"/>
    </row>
    <row r="353" spans="1:10">
      <c r="A353" s="11"/>
      <c r="B353" s="10"/>
      <c r="C353" s="10"/>
      <c r="D353" s="10"/>
      <c r="E353" s="13"/>
      <c r="F353" s="13"/>
      <c r="G353" s="13"/>
      <c r="H353" s="13"/>
      <c r="I353" s="13"/>
      <c r="J353" s="13"/>
    </row>
    <row r="354" spans="1:10">
      <c r="A354" s="11"/>
      <c r="B354" s="10"/>
      <c r="C354" s="10"/>
      <c r="D354" s="10"/>
      <c r="E354" s="13"/>
      <c r="F354" s="13"/>
      <c r="G354" s="13"/>
      <c r="H354" s="13"/>
      <c r="I354" s="13"/>
      <c r="J354" s="13"/>
    </row>
    <row r="355" spans="1:10">
      <c r="A355" s="11"/>
      <c r="B355" s="10"/>
      <c r="C355" s="10"/>
      <c r="D355" s="10"/>
      <c r="E355" s="13"/>
      <c r="F355" s="13"/>
      <c r="G355" s="13"/>
      <c r="H355" s="13"/>
      <c r="I355" s="13"/>
      <c r="J355" s="13"/>
    </row>
    <row r="356" spans="1:10">
      <c r="A356" s="11"/>
      <c r="B356" s="10"/>
      <c r="C356" s="10"/>
      <c r="D356" s="10"/>
      <c r="E356" s="13"/>
      <c r="F356" s="13"/>
      <c r="G356" s="13"/>
      <c r="H356" s="13"/>
      <c r="I356" s="13"/>
      <c r="J356" s="13"/>
    </row>
    <row r="357" spans="1:10">
      <c r="A357" s="11"/>
      <c r="B357" s="10"/>
      <c r="C357" s="10"/>
      <c r="D357" s="10"/>
      <c r="E357" s="13"/>
      <c r="F357" s="13"/>
      <c r="G357" s="13"/>
      <c r="H357" s="13"/>
      <c r="I357" s="13"/>
      <c r="J357" s="13"/>
    </row>
    <row r="358" spans="1:10">
      <c r="A358" s="11"/>
      <c r="B358" s="10"/>
      <c r="C358" s="10"/>
      <c r="D358" s="10"/>
      <c r="E358" s="13"/>
      <c r="F358" s="13"/>
      <c r="G358" s="13"/>
      <c r="H358" s="13"/>
      <c r="I358" s="13"/>
      <c r="J358" s="13"/>
    </row>
    <row r="359" spans="1:10">
      <c r="A359" s="11"/>
      <c r="B359" s="10"/>
      <c r="C359" s="10"/>
      <c r="D359" s="10"/>
      <c r="E359" s="13"/>
      <c r="F359" s="13"/>
      <c r="G359" s="13"/>
      <c r="H359" s="13"/>
      <c r="I359" s="13"/>
      <c r="J359" s="13"/>
    </row>
    <row r="360" spans="1:10">
      <c r="A360" s="11"/>
      <c r="B360" s="10"/>
      <c r="C360" s="10"/>
      <c r="D360" s="10"/>
      <c r="E360" s="13"/>
      <c r="F360" s="13"/>
      <c r="G360" s="13"/>
      <c r="H360" s="13"/>
      <c r="I360" s="13"/>
      <c r="J360" s="13"/>
    </row>
    <row r="361" spans="1:10">
      <c r="A361" s="11"/>
      <c r="B361" s="10"/>
      <c r="C361" s="10"/>
      <c r="D361" s="10"/>
      <c r="E361" s="13"/>
      <c r="F361" s="13"/>
      <c r="G361" s="13"/>
      <c r="H361" s="13"/>
      <c r="I361" s="13"/>
      <c r="J361" s="13"/>
    </row>
    <row r="362" spans="1:10">
      <c r="A362" s="11"/>
      <c r="B362" s="10"/>
      <c r="C362" s="10"/>
      <c r="D362" s="10"/>
      <c r="E362" s="13"/>
      <c r="F362" s="13"/>
      <c r="G362" s="13"/>
      <c r="H362" s="13"/>
      <c r="I362" s="13"/>
      <c r="J362" s="13"/>
    </row>
    <row r="363" spans="1:10">
      <c r="A363" s="11"/>
      <c r="B363" s="10"/>
      <c r="C363" s="10"/>
      <c r="D363" s="10"/>
      <c r="E363" s="13"/>
      <c r="F363" s="13"/>
      <c r="G363" s="13"/>
      <c r="H363" s="13"/>
      <c r="I363" s="13"/>
      <c r="J363" s="13"/>
    </row>
    <row r="364" spans="1:10">
      <c r="A364" s="11"/>
      <c r="B364" s="10"/>
      <c r="C364" s="10"/>
      <c r="D364" s="10"/>
      <c r="E364" s="13"/>
      <c r="F364" s="13"/>
      <c r="G364" s="13"/>
      <c r="H364" s="13"/>
      <c r="I364" s="13"/>
      <c r="J364" s="13"/>
    </row>
    <row r="365" spans="1:10">
      <c r="A365" s="11"/>
      <c r="B365" s="10"/>
      <c r="C365" s="10"/>
      <c r="D365" s="10"/>
      <c r="E365" s="13"/>
      <c r="F365" s="13"/>
      <c r="G365" s="13"/>
      <c r="H365" s="13"/>
      <c r="I365" s="13"/>
      <c r="J365" s="13"/>
    </row>
    <row r="366" spans="1:10">
      <c r="A366" s="11"/>
      <c r="B366" s="10"/>
      <c r="C366" s="10"/>
      <c r="D366" s="10"/>
      <c r="E366" s="13"/>
      <c r="F366" s="13"/>
      <c r="G366" s="13"/>
      <c r="H366" s="13"/>
      <c r="I366" s="13"/>
      <c r="J366" s="13"/>
    </row>
    <row r="367" spans="1:10">
      <c r="A367" s="11"/>
      <c r="B367" s="10"/>
      <c r="C367" s="10"/>
      <c r="D367" s="10"/>
      <c r="E367" s="13"/>
      <c r="F367" s="13"/>
      <c r="G367" s="13"/>
      <c r="H367" s="13"/>
      <c r="I367" s="13"/>
      <c r="J367" s="13"/>
    </row>
    <row r="368" spans="1:10">
      <c r="A368" s="11"/>
      <c r="B368" s="10"/>
      <c r="C368" s="10"/>
      <c r="D368" s="10"/>
      <c r="E368" s="13"/>
      <c r="F368" s="13"/>
      <c r="G368" s="13"/>
      <c r="H368" s="13"/>
      <c r="I368" s="13"/>
      <c r="J368" s="13"/>
    </row>
    <row r="369" spans="1:10">
      <c r="A369" s="11"/>
      <c r="B369" s="10"/>
      <c r="C369" s="10"/>
      <c r="D369" s="10"/>
      <c r="E369" s="13"/>
      <c r="F369" s="13"/>
      <c r="G369" s="13"/>
      <c r="H369" s="13"/>
      <c r="I369" s="13"/>
      <c r="J369" s="13"/>
    </row>
    <row r="370" spans="1:10">
      <c r="A370" s="11"/>
      <c r="B370" s="10"/>
      <c r="C370" s="10"/>
      <c r="D370" s="10"/>
      <c r="E370" s="13"/>
      <c r="F370" s="13"/>
      <c r="G370" s="13"/>
      <c r="H370" s="13"/>
      <c r="I370" s="13"/>
      <c r="J370" s="13"/>
    </row>
    <row r="371" spans="1:10">
      <c r="A371" s="11"/>
      <c r="B371" s="10"/>
      <c r="C371" s="10"/>
      <c r="D371" s="10"/>
      <c r="E371" s="13"/>
      <c r="F371" s="13"/>
      <c r="G371" s="13"/>
      <c r="H371" s="13"/>
      <c r="I371" s="13"/>
      <c r="J371" s="13"/>
    </row>
    <row r="372" spans="1:10">
      <c r="A372" s="11"/>
      <c r="B372" s="10"/>
      <c r="C372" s="10"/>
      <c r="D372" s="10"/>
      <c r="E372" s="13"/>
      <c r="F372" s="13"/>
      <c r="G372" s="13"/>
      <c r="H372" s="13"/>
      <c r="I372" s="13"/>
      <c r="J372" s="13"/>
    </row>
    <row r="373" spans="1:10">
      <c r="A373" s="11"/>
      <c r="B373" s="10"/>
      <c r="C373" s="10"/>
      <c r="D373" s="10"/>
      <c r="E373" s="13"/>
      <c r="F373" s="13"/>
      <c r="G373" s="13"/>
      <c r="H373" s="13"/>
      <c r="I373" s="13"/>
      <c r="J373" s="13"/>
    </row>
    <row r="374" spans="1:10">
      <c r="A374" s="11"/>
      <c r="B374" s="10"/>
      <c r="C374" s="10"/>
      <c r="D374" s="10"/>
      <c r="E374" s="13"/>
      <c r="F374" s="13"/>
      <c r="G374" s="13"/>
      <c r="H374" s="13"/>
      <c r="I374" s="13"/>
      <c r="J374" s="13"/>
    </row>
    <row r="375" spans="1:10">
      <c r="A375" s="11"/>
      <c r="B375" s="10"/>
      <c r="C375" s="10"/>
      <c r="D375" s="10"/>
      <c r="E375" s="13"/>
      <c r="F375" s="13"/>
      <c r="G375" s="13"/>
      <c r="H375" s="13"/>
      <c r="I375" s="13"/>
      <c r="J375" s="13"/>
    </row>
    <row r="376" spans="1:10">
      <c r="A376" s="11"/>
      <c r="B376" s="10"/>
      <c r="C376" s="10"/>
      <c r="D376" s="10"/>
      <c r="E376" s="13"/>
      <c r="F376" s="13"/>
      <c r="G376" s="13"/>
      <c r="H376" s="13"/>
      <c r="I376" s="13"/>
      <c r="J376" s="13"/>
    </row>
    <row r="377" spans="1:10">
      <c r="A377" s="11"/>
      <c r="B377" s="10"/>
      <c r="C377" s="10"/>
      <c r="D377" s="10"/>
      <c r="E377" s="13"/>
      <c r="F377" s="13"/>
      <c r="G377" s="13"/>
      <c r="H377" s="13"/>
      <c r="I377" s="13"/>
      <c r="J377" s="13"/>
    </row>
    <row r="378" spans="1:10">
      <c r="A378" s="11"/>
      <c r="B378" s="10"/>
      <c r="C378" s="10"/>
      <c r="D378" s="10"/>
      <c r="E378" s="13"/>
      <c r="F378" s="13"/>
      <c r="G378" s="13"/>
      <c r="H378" s="13"/>
      <c r="I378" s="13"/>
      <c r="J378" s="13"/>
    </row>
    <row r="379" spans="1:10">
      <c r="A379" s="11"/>
      <c r="B379" s="10"/>
      <c r="C379" s="10"/>
      <c r="D379" s="10"/>
      <c r="E379" s="13"/>
      <c r="F379" s="13"/>
      <c r="G379" s="13"/>
      <c r="H379" s="13"/>
      <c r="I379" s="13"/>
      <c r="J379" s="13"/>
    </row>
    <row r="380" spans="1:10">
      <c r="A380" s="11"/>
      <c r="B380" s="10"/>
      <c r="C380" s="10"/>
      <c r="D380" s="10"/>
      <c r="E380" s="13"/>
      <c r="F380" s="13"/>
      <c r="G380" s="13"/>
      <c r="H380" s="13"/>
      <c r="I380" s="13"/>
      <c r="J380" s="13"/>
    </row>
    <row r="381" spans="1:10">
      <c r="A381" s="11"/>
      <c r="B381" s="10"/>
      <c r="C381" s="10"/>
      <c r="D381" s="10"/>
      <c r="E381" s="13"/>
      <c r="F381" s="13"/>
      <c r="G381" s="13"/>
      <c r="H381" s="13"/>
      <c r="I381" s="13"/>
      <c r="J381" s="13"/>
    </row>
    <row r="382" spans="1:10">
      <c r="A382" s="11"/>
      <c r="B382" s="10"/>
      <c r="C382" s="10"/>
      <c r="D382" s="10"/>
      <c r="E382" s="13"/>
      <c r="F382" s="13"/>
      <c r="G382" s="13"/>
      <c r="H382" s="13"/>
      <c r="I382" s="13"/>
      <c r="J382" s="13"/>
    </row>
    <row r="383" spans="1:10">
      <c r="A383" s="11"/>
      <c r="B383" s="10"/>
      <c r="C383" s="10"/>
      <c r="D383" s="10"/>
      <c r="E383" s="13"/>
      <c r="F383" s="13"/>
      <c r="G383" s="13"/>
      <c r="H383" s="13"/>
      <c r="I383" s="13"/>
      <c r="J383" s="13"/>
    </row>
    <row r="384" spans="1:10">
      <c r="A384" s="11"/>
      <c r="B384" s="10"/>
      <c r="C384" s="10"/>
      <c r="D384" s="10"/>
      <c r="E384" s="13"/>
      <c r="F384" s="13"/>
      <c r="G384" s="13"/>
      <c r="H384" s="13"/>
      <c r="I384" s="13"/>
      <c r="J384" s="13"/>
    </row>
    <row r="385" spans="1:10">
      <c r="A385" s="11"/>
      <c r="B385" s="10"/>
      <c r="C385" s="10"/>
      <c r="D385" s="10"/>
      <c r="E385" s="13"/>
      <c r="F385" s="13"/>
      <c r="G385" s="13"/>
      <c r="H385" s="13"/>
      <c r="I385" s="13"/>
      <c r="J385" s="13"/>
    </row>
    <row r="386" spans="1:10">
      <c r="A386" s="11"/>
      <c r="B386" s="10"/>
      <c r="C386" s="10"/>
      <c r="D386" s="10"/>
      <c r="E386" s="13"/>
      <c r="F386" s="13"/>
      <c r="G386" s="13"/>
      <c r="H386" s="13"/>
      <c r="I386" s="13"/>
      <c r="J386" s="13"/>
    </row>
    <row r="387" spans="1:10">
      <c r="A387" s="11"/>
      <c r="B387" s="10"/>
      <c r="C387" s="10"/>
      <c r="D387" s="10"/>
      <c r="E387" s="13"/>
      <c r="F387" s="13"/>
      <c r="G387" s="13"/>
      <c r="H387" s="13"/>
      <c r="I387" s="13"/>
      <c r="J387" s="13"/>
    </row>
    <row r="388" spans="1:10">
      <c r="A388" s="11"/>
      <c r="B388" s="10"/>
      <c r="C388" s="10"/>
      <c r="D388" s="10"/>
      <c r="E388" s="13"/>
      <c r="F388" s="13"/>
      <c r="G388" s="13"/>
      <c r="H388" s="13"/>
      <c r="I388" s="13"/>
      <c r="J388" s="13"/>
    </row>
    <row r="389" spans="1:10">
      <c r="A389" s="11"/>
      <c r="B389" s="10"/>
      <c r="C389" s="10"/>
      <c r="D389" s="10"/>
      <c r="E389" s="13"/>
      <c r="F389" s="13"/>
      <c r="G389" s="13"/>
      <c r="H389" s="13"/>
      <c r="I389" s="13"/>
      <c r="J389" s="13"/>
    </row>
    <row r="390" spans="1:10">
      <c r="A390" s="11"/>
      <c r="B390" s="10"/>
      <c r="C390" s="10"/>
      <c r="D390" s="10"/>
      <c r="E390" s="13"/>
      <c r="F390" s="13"/>
      <c r="G390" s="13"/>
      <c r="H390" s="13"/>
      <c r="I390" s="13"/>
      <c r="J390" s="13"/>
    </row>
    <row r="391" spans="1:10">
      <c r="A391" s="11"/>
      <c r="B391" s="10"/>
      <c r="C391" s="10"/>
      <c r="D391" s="10"/>
      <c r="E391" s="13"/>
      <c r="F391" s="13"/>
      <c r="G391" s="13"/>
      <c r="H391" s="13"/>
      <c r="I391" s="13"/>
      <c r="J391" s="13"/>
    </row>
    <row r="392" spans="1:10">
      <c r="A392" s="11"/>
      <c r="B392" s="10"/>
      <c r="C392" s="10"/>
      <c r="D392" s="10"/>
      <c r="E392" s="13"/>
      <c r="F392" s="13"/>
      <c r="G392" s="13"/>
      <c r="H392" s="13"/>
      <c r="I392" s="13"/>
      <c r="J392" s="13"/>
    </row>
    <row r="393" spans="1:10">
      <c r="A393" s="11"/>
      <c r="B393" s="10"/>
      <c r="C393" s="10"/>
      <c r="D393" s="10"/>
      <c r="E393" s="13"/>
      <c r="F393" s="13"/>
      <c r="G393" s="13"/>
      <c r="H393" s="13"/>
      <c r="I393" s="13"/>
      <c r="J393" s="13"/>
    </row>
    <row r="394" spans="1:10">
      <c r="A394" s="11"/>
      <c r="B394" s="10"/>
      <c r="C394" s="10"/>
      <c r="D394" s="10"/>
      <c r="E394" s="13"/>
      <c r="F394" s="13"/>
      <c r="G394" s="13"/>
      <c r="H394" s="13"/>
      <c r="I394" s="13"/>
      <c r="J394" s="13"/>
    </row>
    <row r="395" spans="1:10">
      <c r="A395" s="11"/>
      <c r="B395" s="10"/>
      <c r="C395" s="10"/>
      <c r="D395" s="10"/>
      <c r="E395" s="13"/>
      <c r="F395" s="13"/>
      <c r="G395" s="13"/>
      <c r="H395" s="13"/>
      <c r="I395" s="13"/>
      <c r="J395" s="13"/>
    </row>
    <row r="396" spans="1:10">
      <c r="A396" s="11"/>
      <c r="B396" s="10"/>
      <c r="C396" s="10"/>
      <c r="D396" s="10"/>
      <c r="E396" s="13"/>
      <c r="F396" s="13"/>
      <c r="G396" s="13"/>
      <c r="H396" s="13"/>
      <c r="I396" s="13"/>
      <c r="J396" s="13"/>
    </row>
    <row r="397" spans="1:10">
      <c r="A397" s="11"/>
      <c r="B397" s="10"/>
      <c r="C397" s="10"/>
      <c r="D397" s="10"/>
      <c r="E397" s="13"/>
      <c r="F397" s="13"/>
      <c r="G397" s="13"/>
      <c r="H397" s="13"/>
      <c r="I397" s="13"/>
      <c r="J397" s="13"/>
    </row>
    <row r="398" spans="1:10">
      <c r="A398" s="11"/>
      <c r="B398" s="10"/>
      <c r="C398" s="10"/>
      <c r="D398" s="10"/>
      <c r="E398" s="13"/>
      <c r="F398" s="13"/>
      <c r="G398" s="13"/>
      <c r="H398" s="13"/>
      <c r="I398" s="13"/>
      <c r="J398" s="13"/>
    </row>
    <row r="399" spans="1:10">
      <c r="A399" s="11"/>
      <c r="B399" s="10"/>
      <c r="C399" s="10"/>
      <c r="D399" s="10"/>
      <c r="E399" s="13"/>
      <c r="F399" s="13"/>
      <c r="G399" s="13"/>
      <c r="H399" s="13"/>
      <c r="I399" s="13"/>
      <c r="J399" s="13"/>
    </row>
    <row r="400" spans="1:10">
      <c r="A400" s="11"/>
      <c r="B400" s="10"/>
      <c r="C400" s="10"/>
      <c r="D400" s="10"/>
      <c r="E400" s="13"/>
      <c r="F400" s="13"/>
      <c r="G400" s="13"/>
      <c r="H400" s="13"/>
      <c r="I400" s="13"/>
      <c r="J400" s="13"/>
    </row>
    <row r="401" spans="1:10">
      <c r="A401" s="11"/>
      <c r="B401" s="10"/>
      <c r="C401" s="10"/>
      <c r="D401" s="10"/>
      <c r="E401" s="13"/>
      <c r="F401" s="13"/>
      <c r="G401" s="13"/>
      <c r="H401" s="13"/>
      <c r="I401" s="13"/>
      <c r="J401" s="13"/>
    </row>
    <row r="402" spans="1:10">
      <c r="A402" s="11"/>
      <c r="B402" s="10"/>
      <c r="C402" s="10"/>
      <c r="D402" s="10"/>
      <c r="E402" s="13"/>
      <c r="F402" s="13"/>
      <c r="G402" s="13"/>
      <c r="H402" s="13"/>
      <c r="I402" s="13"/>
      <c r="J402" s="13"/>
    </row>
    <row r="403" spans="1:10">
      <c r="A403" s="11"/>
      <c r="B403" s="10"/>
      <c r="C403" s="10"/>
      <c r="D403" s="10"/>
      <c r="E403" s="13"/>
      <c r="F403" s="13"/>
      <c r="G403" s="13"/>
      <c r="H403" s="13"/>
      <c r="I403" s="13"/>
      <c r="J403" s="13"/>
    </row>
    <row r="404" spans="1:10">
      <c r="A404" s="11"/>
      <c r="B404" s="10"/>
      <c r="C404" s="10"/>
      <c r="D404" s="10"/>
      <c r="E404" s="13"/>
      <c r="F404" s="13"/>
      <c r="G404" s="13"/>
      <c r="H404" s="13"/>
      <c r="I404" s="13"/>
      <c r="J404" s="13"/>
    </row>
    <row r="405" spans="1:10">
      <c r="A405" s="11"/>
      <c r="B405" s="10"/>
      <c r="C405" s="10"/>
      <c r="D405" s="10"/>
      <c r="E405" s="13"/>
      <c r="F405" s="13"/>
      <c r="G405" s="13"/>
      <c r="H405" s="13"/>
      <c r="I405" s="13"/>
      <c r="J405" s="13"/>
    </row>
    <row r="406" spans="1:10">
      <c r="A406" s="11"/>
      <c r="B406" s="10"/>
      <c r="C406" s="10"/>
      <c r="D406" s="10"/>
      <c r="E406" s="13"/>
      <c r="F406" s="13"/>
      <c r="G406" s="13"/>
      <c r="H406" s="13"/>
      <c r="I406" s="13"/>
      <c r="J406" s="13"/>
    </row>
    <row r="407" spans="1:10">
      <c r="A407" s="11"/>
      <c r="B407" s="10"/>
      <c r="C407" s="10"/>
      <c r="D407" s="10"/>
      <c r="E407" s="13"/>
      <c r="F407" s="13"/>
      <c r="G407" s="13"/>
      <c r="H407" s="13"/>
      <c r="I407" s="13"/>
      <c r="J407" s="13"/>
    </row>
    <row r="408" spans="1:10">
      <c r="A408" s="11"/>
      <c r="B408" s="10"/>
      <c r="C408" s="10"/>
      <c r="D408" s="10"/>
      <c r="E408" s="13"/>
      <c r="F408" s="13"/>
      <c r="G408" s="13"/>
      <c r="H408" s="13"/>
      <c r="I408" s="13"/>
      <c r="J408" s="13"/>
    </row>
    <row r="409" spans="1:10">
      <c r="A409" s="11"/>
      <c r="B409" s="10"/>
      <c r="C409" s="10"/>
      <c r="D409" s="10"/>
      <c r="E409" s="13"/>
      <c r="F409" s="13"/>
      <c r="G409" s="13"/>
      <c r="H409" s="13"/>
      <c r="I409" s="13"/>
      <c r="J409" s="13"/>
    </row>
    <row r="410" spans="1:10">
      <c r="A410" s="11"/>
      <c r="B410" s="10"/>
      <c r="C410" s="10"/>
      <c r="D410" s="10"/>
      <c r="E410" s="13"/>
      <c r="F410" s="13"/>
      <c r="G410" s="13"/>
      <c r="H410" s="13"/>
      <c r="I410" s="13"/>
      <c r="J410" s="13"/>
    </row>
    <row r="411" spans="1:10">
      <c r="A411" s="11"/>
      <c r="B411" s="10"/>
      <c r="C411" s="10"/>
      <c r="D411" s="10"/>
      <c r="E411" s="13"/>
      <c r="F411" s="13"/>
      <c r="G411" s="13"/>
      <c r="H411" s="13"/>
      <c r="I411" s="13"/>
      <c r="J411" s="13"/>
    </row>
    <row r="412" spans="1:10">
      <c r="A412" s="11"/>
      <c r="B412" s="10"/>
      <c r="C412" s="10"/>
      <c r="D412" s="10"/>
      <c r="E412" s="13"/>
      <c r="F412" s="13"/>
      <c r="G412" s="13"/>
      <c r="H412" s="13"/>
      <c r="I412" s="13"/>
      <c r="J412" s="13"/>
    </row>
    <row r="413" spans="1:10">
      <c r="A413" s="11"/>
      <c r="B413" s="10"/>
      <c r="C413" s="10"/>
      <c r="D413" s="10"/>
      <c r="E413" s="13"/>
      <c r="F413" s="13"/>
      <c r="G413" s="13"/>
      <c r="H413" s="13"/>
      <c r="I413" s="13"/>
      <c r="J413" s="13"/>
    </row>
    <row r="414" spans="1:10">
      <c r="A414" s="11"/>
      <c r="B414" s="10"/>
      <c r="C414" s="10"/>
      <c r="D414" s="10"/>
      <c r="E414" s="13"/>
      <c r="F414" s="13"/>
      <c r="G414" s="13"/>
      <c r="H414" s="13"/>
      <c r="I414" s="13"/>
      <c r="J414" s="13"/>
    </row>
    <row r="415" spans="1:10">
      <c r="A415" s="11"/>
      <c r="B415" s="10"/>
      <c r="C415" s="10"/>
      <c r="D415" s="10"/>
      <c r="E415" s="13"/>
      <c r="F415" s="13"/>
      <c r="G415" s="13"/>
      <c r="H415" s="13"/>
      <c r="I415" s="13"/>
      <c r="J415" s="13"/>
    </row>
    <row r="416" spans="1:10">
      <c r="A416" s="11"/>
      <c r="B416" s="10"/>
      <c r="C416" s="10"/>
      <c r="D416" s="10"/>
      <c r="E416" s="13"/>
      <c r="F416" s="13"/>
      <c r="G416" s="13"/>
      <c r="H416" s="13"/>
      <c r="I416" s="13"/>
      <c r="J416" s="13"/>
    </row>
    <row r="417" spans="1:10">
      <c r="A417" s="11"/>
      <c r="B417" s="10"/>
      <c r="C417" s="10"/>
      <c r="D417" s="10"/>
      <c r="E417" s="13"/>
      <c r="F417" s="13"/>
      <c r="G417" s="13"/>
      <c r="H417" s="13"/>
      <c r="I417" s="13"/>
      <c r="J417" s="13"/>
    </row>
    <row r="418" spans="1:10">
      <c r="A418" s="11"/>
      <c r="B418" s="10"/>
      <c r="C418" s="10"/>
      <c r="D418" s="10"/>
      <c r="E418" s="13"/>
      <c r="F418" s="13"/>
      <c r="G418" s="13"/>
      <c r="H418" s="13"/>
      <c r="I418" s="13"/>
      <c r="J418" s="13"/>
    </row>
    <row r="419" spans="1:10">
      <c r="A419" s="11"/>
      <c r="B419" s="10"/>
      <c r="C419" s="10"/>
      <c r="D419" s="10"/>
      <c r="E419" s="13"/>
      <c r="F419" s="13"/>
      <c r="G419" s="13"/>
      <c r="H419" s="13"/>
      <c r="I419" s="13"/>
      <c r="J419" s="13"/>
    </row>
    <row r="420" spans="1:10">
      <c r="A420" s="11"/>
      <c r="B420" s="10"/>
      <c r="C420" s="10"/>
      <c r="D420" s="10"/>
      <c r="E420" s="13"/>
      <c r="F420" s="13"/>
      <c r="G420" s="13"/>
      <c r="H420" s="13"/>
      <c r="I420" s="13"/>
      <c r="J420" s="13"/>
    </row>
    <row r="421" spans="1:10">
      <c r="A421" s="11"/>
      <c r="B421" s="10"/>
      <c r="C421" s="10"/>
      <c r="D421" s="10"/>
      <c r="E421" s="13"/>
      <c r="F421" s="13"/>
      <c r="G421" s="13"/>
      <c r="H421" s="13"/>
      <c r="I421" s="13"/>
      <c r="J421" s="13"/>
    </row>
    <row r="422" spans="1:10">
      <c r="A422" s="11"/>
      <c r="B422" s="10"/>
      <c r="C422" s="10"/>
      <c r="D422" s="10"/>
      <c r="E422" s="13"/>
      <c r="F422" s="13"/>
      <c r="G422" s="13"/>
      <c r="H422" s="13"/>
      <c r="I422" s="13"/>
      <c r="J422" s="13"/>
    </row>
    <row r="423" spans="1:10">
      <c r="A423" s="11"/>
      <c r="B423" s="10"/>
      <c r="C423" s="10"/>
      <c r="D423" s="10"/>
      <c r="E423" s="13"/>
      <c r="F423" s="13"/>
      <c r="G423" s="13"/>
      <c r="H423" s="13"/>
      <c r="I423" s="13"/>
      <c r="J423" s="13"/>
    </row>
    <row r="424" spans="1:10">
      <c r="A424" s="11"/>
      <c r="B424" s="10"/>
      <c r="C424" s="10"/>
      <c r="D424" s="10"/>
      <c r="E424" s="13"/>
      <c r="F424" s="13"/>
      <c r="G424" s="13"/>
      <c r="H424" s="13"/>
      <c r="I424" s="13"/>
      <c r="J424" s="13"/>
    </row>
    <row r="425" spans="1:10">
      <c r="A425" s="11"/>
      <c r="B425" s="10"/>
      <c r="C425" s="10"/>
      <c r="D425" s="10"/>
      <c r="E425" s="13"/>
      <c r="F425" s="13"/>
      <c r="G425" s="13"/>
      <c r="H425" s="13"/>
      <c r="I425" s="13"/>
      <c r="J425" s="13"/>
    </row>
    <row r="426" spans="1:10">
      <c r="A426" s="11"/>
      <c r="B426" s="10"/>
      <c r="C426" s="10"/>
      <c r="D426" s="10"/>
      <c r="E426" s="13"/>
      <c r="F426" s="13"/>
      <c r="G426" s="13"/>
      <c r="H426" s="13"/>
      <c r="I426" s="13"/>
      <c r="J426" s="13"/>
    </row>
    <row r="427" spans="1:10">
      <c r="A427" s="11"/>
      <c r="B427" s="10"/>
      <c r="C427" s="10"/>
      <c r="D427" s="10"/>
      <c r="E427" s="13"/>
      <c r="F427" s="13"/>
      <c r="G427" s="13"/>
      <c r="H427" s="13"/>
      <c r="I427" s="13"/>
      <c r="J427" s="13"/>
    </row>
    <row r="428" spans="1:10">
      <c r="A428" s="11"/>
      <c r="B428" s="10"/>
      <c r="C428" s="10"/>
      <c r="D428" s="10"/>
      <c r="E428" s="13"/>
      <c r="F428" s="13"/>
      <c r="G428" s="13"/>
      <c r="H428" s="13"/>
      <c r="I428" s="13"/>
      <c r="J428" s="13"/>
    </row>
    <row r="429" spans="1:10">
      <c r="A429" s="11"/>
      <c r="B429" s="10"/>
      <c r="C429" s="10"/>
      <c r="D429" s="10"/>
      <c r="E429" s="13"/>
      <c r="F429" s="13"/>
      <c r="G429" s="13"/>
      <c r="H429" s="13"/>
      <c r="I429" s="13"/>
      <c r="J429" s="13"/>
    </row>
    <row r="430" spans="1:10">
      <c r="A430" s="11"/>
      <c r="B430" s="10"/>
      <c r="C430" s="10"/>
      <c r="D430" s="10"/>
      <c r="E430" s="13"/>
      <c r="F430" s="13"/>
      <c r="G430" s="13"/>
      <c r="H430" s="13"/>
      <c r="I430" s="13"/>
      <c r="J430" s="13"/>
    </row>
    <row r="431" spans="1:10">
      <c r="A431" s="11"/>
      <c r="B431" s="10"/>
      <c r="C431" s="10"/>
      <c r="D431" s="10"/>
      <c r="E431" s="13"/>
      <c r="F431" s="13"/>
      <c r="G431" s="13"/>
      <c r="H431" s="13"/>
      <c r="I431" s="13"/>
      <c r="J431" s="13"/>
    </row>
    <row r="432" spans="1:10">
      <c r="A432" s="11"/>
      <c r="B432" s="10"/>
      <c r="C432" s="10"/>
      <c r="D432" s="10"/>
      <c r="E432" s="13"/>
      <c r="F432" s="13"/>
      <c r="G432" s="13"/>
      <c r="H432" s="13"/>
      <c r="I432" s="13"/>
      <c r="J432" s="13"/>
    </row>
    <row r="433" spans="1:10">
      <c r="A433" s="11"/>
      <c r="B433" s="10"/>
      <c r="C433" s="10"/>
      <c r="D433" s="10"/>
      <c r="E433" s="13"/>
      <c r="F433" s="13"/>
      <c r="G433" s="13"/>
      <c r="H433" s="13"/>
      <c r="I433" s="13"/>
      <c r="J433" s="13"/>
    </row>
    <row r="434" spans="1:10">
      <c r="A434" s="11"/>
      <c r="B434" s="10"/>
      <c r="C434" s="10"/>
      <c r="D434" s="10"/>
      <c r="E434" s="13"/>
      <c r="F434" s="13"/>
      <c r="G434" s="13"/>
      <c r="H434" s="13"/>
      <c r="I434" s="13"/>
      <c r="J434" s="13"/>
    </row>
    <row r="435" spans="1:10">
      <c r="A435" s="11"/>
      <c r="B435" s="10"/>
      <c r="C435" s="10"/>
      <c r="D435" s="10"/>
      <c r="E435" s="13"/>
      <c r="F435" s="13"/>
      <c r="G435" s="13"/>
      <c r="H435" s="13"/>
      <c r="I435" s="13"/>
      <c r="J435" s="13"/>
    </row>
    <row r="436" spans="1:10">
      <c r="A436" s="11"/>
      <c r="B436" s="10"/>
      <c r="C436" s="10"/>
      <c r="D436" s="10"/>
      <c r="E436" s="13"/>
      <c r="F436" s="13"/>
      <c r="G436" s="13"/>
      <c r="H436" s="13"/>
      <c r="I436" s="13"/>
      <c r="J436" s="13"/>
    </row>
    <row r="437" spans="1:10">
      <c r="A437" s="11"/>
      <c r="B437" s="10"/>
      <c r="C437" s="10"/>
      <c r="D437" s="10"/>
      <c r="E437" s="13"/>
      <c r="F437" s="13"/>
      <c r="G437" s="13"/>
      <c r="H437" s="13"/>
      <c r="I437" s="13"/>
      <c r="J437" s="13"/>
    </row>
    <row r="438" spans="1:10">
      <c r="A438" s="11"/>
      <c r="B438" s="10"/>
      <c r="C438" s="10"/>
      <c r="D438" s="10"/>
      <c r="E438" s="13"/>
      <c r="F438" s="13"/>
      <c r="G438" s="13"/>
      <c r="H438" s="13"/>
      <c r="I438" s="13"/>
      <c r="J438" s="13"/>
    </row>
    <row r="439" spans="1:10">
      <c r="A439" s="11"/>
      <c r="B439" s="10"/>
      <c r="C439" s="10"/>
      <c r="D439" s="10"/>
      <c r="E439" s="13"/>
      <c r="F439" s="13"/>
      <c r="G439" s="13"/>
      <c r="H439" s="13"/>
      <c r="I439" s="13"/>
      <c r="J439" s="13"/>
    </row>
    <row r="440" spans="1:10">
      <c r="A440" s="11"/>
      <c r="B440" s="10"/>
      <c r="C440" s="10"/>
      <c r="D440" s="10"/>
      <c r="E440" s="13"/>
      <c r="F440" s="13"/>
      <c r="G440" s="13"/>
      <c r="H440" s="13"/>
      <c r="I440" s="13"/>
      <c r="J440" s="13"/>
    </row>
    <row r="441" spans="1:10">
      <c r="A441" s="11"/>
      <c r="B441" s="10"/>
      <c r="C441" s="10"/>
      <c r="D441" s="10"/>
      <c r="E441" s="13"/>
      <c r="F441" s="13"/>
      <c r="G441" s="13"/>
      <c r="H441" s="13"/>
      <c r="I441" s="13"/>
      <c r="J441" s="13"/>
    </row>
    <row r="442" spans="1:10">
      <c r="A442" s="11"/>
      <c r="B442" s="10"/>
      <c r="C442" s="10"/>
      <c r="D442" s="10"/>
      <c r="E442" s="13"/>
      <c r="F442" s="13"/>
      <c r="G442" s="13"/>
      <c r="H442" s="13"/>
      <c r="I442" s="13"/>
      <c r="J442" s="13"/>
    </row>
    <row r="443" spans="1:10">
      <c r="A443" s="11"/>
      <c r="B443" s="10"/>
      <c r="C443" s="10"/>
      <c r="D443" s="10"/>
      <c r="E443" s="13"/>
      <c r="F443" s="13"/>
      <c r="G443" s="13"/>
      <c r="H443" s="13"/>
      <c r="I443" s="13"/>
      <c r="J443" s="13"/>
    </row>
    <row r="444" spans="1:10">
      <c r="A444" s="11"/>
      <c r="B444" s="10"/>
      <c r="C444" s="10"/>
      <c r="D444" s="10"/>
      <c r="E444" s="13"/>
      <c r="F444" s="13"/>
      <c r="G444" s="13"/>
      <c r="H444" s="13"/>
      <c r="I444" s="13"/>
      <c r="J444" s="13"/>
    </row>
    <row r="445" spans="1:10">
      <c r="A445" s="11"/>
      <c r="B445" s="10"/>
      <c r="C445" s="10"/>
      <c r="D445" s="10"/>
      <c r="E445" s="13"/>
      <c r="F445" s="13"/>
      <c r="G445" s="13"/>
      <c r="H445" s="13"/>
      <c r="I445" s="13"/>
      <c r="J445" s="13"/>
    </row>
    <row r="446" spans="1:10">
      <c r="A446" s="11"/>
      <c r="B446" s="10"/>
      <c r="C446" s="10"/>
      <c r="D446" s="10"/>
      <c r="E446" s="13"/>
      <c r="F446" s="13"/>
      <c r="G446" s="13"/>
      <c r="H446" s="13"/>
      <c r="I446" s="13"/>
      <c r="J446" s="13"/>
    </row>
    <row r="447" spans="1:10">
      <c r="A447" s="11"/>
      <c r="B447" s="10"/>
      <c r="C447" s="10"/>
      <c r="D447" s="10"/>
      <c r="E447" s="13"/>
      <c r="F447" s="13"/>
      <c r="G447" s="13"/>
      <c r="H447" s="13"/>
      <c r="I447" s="13"/>
      <c r="J447" s="13"/>
    </row>
    <row r="448" spans="1:10">
      <c r="A448" s="11"/>
      <c r="B448" s="10"/>
      <c r="C448" s="10"/>
      <c r="D448" s="10"/>
      <c r="E448" s="13"/>
      <c r="F448" s="13"/>
      <c r="G448" s="13"/>
      <c r="H448" s="13"/>
      <c r="I448" s="13"/>
      <c r="J448" s="13"/>
    </row>
    <row r="449" spans="1:10">
      <c r="A449" s="11"/>
      <c r="B449" s="10"/>
      <c r="C449" s="10"/>
      <c r="D449" s="10"/>
      <c r="E449" s="13"/>
      <c r="F449" s="13"/>
      <c r="G449" s="13"/>
      <c r="H449" s="13"/>
      <c r="I449" s="13"/>
      <c r="J449" s="13"/>
    </row>
    <row r="450" spans="1:10">
      <c r="A450" s="11"/>
      <c r="B450" s="10"/>
      <c r="C450" s="10"/>
      <c r="D450" s="10"/>
      <c r="E450" s="13"/>
      <c r="F450" s="13"/>
      <c r="G450" s="13"/>
      <c r="H450" s="13"/>
      <c r="I450" s="13"/>
      <c r="J450" s="13"/>
    </row>
    <row r="451" spans="1:10">
      <c r="A451" s="11"/>
      <c r="B451" s="10"/>
      <c r="C451" s="10"/>
      <c r="D451" s="10"/>
      <c r="E451" s="13"/>
      <c r="F451" s="13"/>
      <c r="G451" s="13"/>
      <c r="H451" s="13"/>
      <c r="I451" s="13"/>
      <c r="J451" s="13"/>
    </row>
    <row r="452" spans="1:10">
      <c r="A452" s="11"/>
      <c r="B452" s="10"/>
      <c r="C452" s="10"/>
      <c r="D452" s="10"/>
      <c r="E452" s="13"/>
      <c r="F452" s="13"/>
      <c r="G452" s="13"/>
      <c r="H452" s="13"/>
      <c r="I452" s="13"/>
      <c r="J452" s="13"/>
    </row>
    <row r="453" spans="1:10">
      <c r="A453" s="11"/>
      <c r="B453" s="10"/>
      <c r="C453" s="10"/>
      <c r="D453" s="10"/>
      <c r="E453" s="13"/>
      <c r="F453" s="13"/>
      <c r="G453" s="13"/>
      <c r="H453" s="13"/>
      <c r="I453" s="13"/>
      <c r="J453" s="13"/>
    </row>
    <row r="454" spans="1:10">
      <c r="A454" s="11"/>
      <c r="B454" s="10"/>
      <c r="C454" s="10"/>
      <c r="D454" s="10"/>
      <c r="E454" s="13"/>
      <c r="F454" s="13"/>
      <c r="G454" s="13"/>
      <c r="H454" s="13"/>
      <c r="I454" s="13"/>
      <c r="J454" s="13"/>
    </row>
    <row r="455" spans="1:10">
      <c r="A455" s="11"/>
      <c r="B455" s="10"/>
      <c r="C455" s="10"/>
      <c r="D455" s="10"/>
      <c r="E455" s="13"/>
      <c r="F455" s="13"/>
      <c r="G455" s="13"/>
      <c r="H455" s="13"/>
      <c r="I455" s="13"/>
      <c r="J455" s="13"/>
    </row>
    <row r="456" spans="1:10">
      <c r="A456" s="11"/>
      <c r="B456" s="10"/>
      <c r="C456" s="10"/>
      <c r="D456" s="10"/>
      <c r="E456" s="13"/>
      <c r="F456" s="13"/>
      <c r="G456" s="13"/>
      <c r="H456" s="13"/>
      <c r="I456" s="13"/>
      <c r="J456" s="13"/>
    </row>
    <row r="457" spans="1:10">
      <c r="A457" s="11"/>
      <c r="B457" s="10"/>
      <c r="C457" s="10"/>
      <c r="D457" s="10"/>
      <c r="E457" s="13"/>
      <c r="F457" s="13"/>
      <c r="G457" s="13"/>
      <c r="H457" s="13"/>
      <c r="I457" s="13"/>
      <c r="J457" s="13"/>
    </row>
    <row r="458" spans="1:10">
      <c r="A458" s="11"/>
      <c r="B458" s="10"/>
      <c r="C458" s="10"/>
      <c r="D458" s="10"/>
      <c r="E458" s="13"/>
      <c r="F458" s="13"/>
      <c r="G458" s="13"/>
      <c r="H458" s="13"/>
      <c r="I458" s="13"/>
      <c r="J458" s="13"/>
    </row>
    <row r="459" spans="1:10">
      <c r="A459" s="11"/>
      <c r="B459" s="10"/>
      <c r="C459" s="10"/>
      <c r="D459" s="10"/>
      <c r="E459" s="13"/>
      <c r="F459" s="13"/>
      <c r="G459" s="13"/>
      <c r="H459" s="13"/>
      <c r="I459" s="13"/>
      <c r="J459" s="13"/>
    </row>
    <row r="460" spans="1:10">
      <c r="A460" s="11"/>
      <c r="B460" s="10"/>
      <c r="C460" s="10"/>
      <c r="D460" s="10"/>
      <c r="E460" s="13"/>
      <c r="F460" s="13"/>
      <c r="G460" s="13"/>
      <c r="H460" s="13"/>
      <c r="I460" s="13"/>
      <c r="J460" s="13"/>
    </row>
    <row r="461" spans="1:10">
      <c r="A461" s="11"/>
      <c r="B461" s="10"/>
      <c r="C461" s="10"/>
      <c r="D461" s="10"/>
      <c r="E461" s="13"/>
      <c r="F461" s="13"/>
      <c r="G461" s="13"/>
      <c r="H461" s="13"/>
      <c r="I461" s="13"/>
      <c r="J461" s="13"/>
    </row>
    <row r="462" spans="1:10">
      <c r="A462" s="11"/>
      <c r="B462" s="10"/>
      <c r="C462" s="10"/>
      <c r="D462" s="10"/>
      <c r="E462" s="13"/>
      <c r="F462" s="13"/>
      <c r="G462" s="13"/>
      <c r="H462" s="13"/>
      <c r="I462" s="13"/>
      <c r="J462" s="13"/>
    </row>
    <row r="463" spans="1:10">
      <c r="A463" s="11"/>
      <c r="B463" s="10"/>
      <c r="C463" s="10"/>
      <c r="D463" s="10"/>
      <c r="E463" s="13"/>
      <c r="F463" s="13"/>
      <c r="G463" s="13"/>
      <c r="H463" s="13"/>
      <c r="I463" s="13"/>
      <c r="J463" s="13"/>
    </row>
    <row r="464" spans="1:10">
      <c r="A464" s="11"/>
      <c r="B464" s="10"/>
      <c r="C464" s="10"/>
      <c r="D464" s="10"/>
      <c r="E464" s="13"/>
      <c r="F464" s="13"/>
      <c r="G464" s="13"/>
      <c r="H464" s="13"/>
      <c r="I464" s="13"/>
      <c r="J464" s="13"/>
    </row>
    <row r="465" spans="1:10">
      <c r="A465" s="11"/>
      <c r="B465" s="10"/>
      <c r="C465" s="10"/>
      <c r="D465" s="10"/>
      <c r="E465" s="13"/>
      <c r="F465" s="13"/>
      <c r="G465" s="13"/>
      <c r="H465" s="13"/>
      <c r="I465" s="13"/>
      <c r="J465" s="13"/>
    </row>
    <row r="466" spans="1:10">
      <c r="A466" s="11"/>
      <c r="B466" s="10"/>
      <c r="C466" s="10"/>
      <c r="D466" s="10"/>
      <c r="E466" s="13"/>
      <c r="F466" s="13"/>
      <c r="G466" s="13"/>
      <c r="H466" s="13"/>
      <c r="I466" s="13"/>
      <c r="J466" s="13"/>
    </row>
    <row r="467" spans="1:10">
      <c r="A467" s="11"/>
      <c r="B467" s="10"/>
      <c r="C467" s="10"/>
      <c r="D467" s="10"/>
      <c r="E467" s="13"/>
      <c r="F467" s="13"/>
      <c r="G467" s="13"/>
      <c r="H467" s="13"/>
      <c r="I467" s="13"/>
      <c r="J467" s="13"/>
    </row>
    <row r="468" spans="1:10">
      <c r="A468" s="11"/>
      <c r="B468" s="10"/>
      <c r="C468" s="10"/>
      <c r="D468" s="10"/>
      <c r="E468" s="13"/>
      <c r="F468" s="13"/>
      <c r="G468" s="13"/>
      <c r="H468" s="13"/>
      <c r="I468" s="13"/>
      <c r="J468" s="13"/>
    </row>
    <row r="469" spans="1:10">
      <c r="A469" s="11"/>
      <c r="B469" s="10"/>
      <c r="C469" s="10"/>
      <c r="D469" s="10"/>
      <c r="E469" s="13"/>
      <c r="F469" s="13"/>
      <c r="G469" s="13"/>
      <c r="H469" s="13"/>
      <c r="I469" s="13"/>
      <c r="J469" s="13"/>
    </row>
    <row r="470" spans="1:10">
      <c r="A470" s="11"/>
      <c r="B470" s="10"/>
      <c r="C470" s="10"/>
      <c r="D470" s="10"/>
      <c r="E470" s="13"/>
      <c r="F470" s="13"/>
      <c r="G470" s="13"/>
      <c r="H470" s="13"/>
      <c r="I470" s="13"/>
      <c r="J470" s="13"/>
    </row>
    <row r="471" spans="1:10">
      <c r="A471" s="11"/>
      <c r="B471" s="10"/>
      <c r="C471" s="10"/>
      <c r="D471" s="10"/>
      <c r="E471" s="13"/>
      <c r="F471" s="13"/>
      <c r="G471" s="13"/>
      <c r="H471" s="13"/>
      <c r="I471" s="13"/>
      <c r="J471" s="13"/>
    </row>
    <row r="472" spans="1:10">
      <c r="A472" s="11"/>
      <c r="B472" s="10"/>
      <c r="C472" s="10"/>
      <c r="D472" s="10"/>
      <c r="E472" s="13"/>
      <c r="F472" s="13"/>
      <c r="G472" s="13"/>
      <c r="H472" s="13"/>
      <c r="I472" s="13"/>
      <c r="J472" s="13"/>
    </row>
    <row r="473" spans="1:10">
      <c r="A473" s="11"/>
      <c r="B473" s="10"/>
      <c r="C473" s="10"/>
      <c r="D473" s="10"/>
      <c r="E473" s="13"/>
      <c r="F473" s="13"/>
      <c r="G473" s="13"/>
      <c r="H473" s="13"/>
      <c r="I473" s="13"/>
      <c r="J473" s="13"/>
    </row>
    <row r="474" spans="1:10">
      <c r="A474" s="11"/>
      <c r="B474" s="10"/>
      <c r="C474" s="10"/>
      <c r="D474" s="10"/>
      <c r="E474" s="13"/>
      <c r="F474" s="13"/>
      <c r="G474" s="13"/>
      <c r="H474" s="13"/>
      <c r="I474" s="13"/>
      <c r="J474" s="13"/>
    </row>
    <row r="475" spans="1:10">
      <c r="A475" s="11"/>
      <c r="B475" s="10"/>
      <c r="C475" s="10"/>
      <c r="D475" s="10"/>
      <c r="E475" s="13"/>
      <c r="F475" s="13"/>
      <c r="G475" s="13"/>
      <c r="H475" s="13"/>
      <c r="I475" s="13"/>
      <c r="J475" s="13"/>
    </row>
    <row r="476" spans="1:10">
      <c r="A476" s="11"/>
      <c r="B476" s="10"/>
      <c r="C476" s="10"/>
      <c r="D476" s="10"/>
      <c r="E476" s="13"/>
      <c r="F476" s="13"/>
      <c r="G476" s="13"/>
      <c r="H476" s="13"/>
      <c r="I476" s="13"/>
      <c r="J476" s="13"/>
    </row>
    <row r="477" spans="1:10">
      <c r="A477" s="11"/>
      <c r="B477" s="10"/>
      <c r="C477" s="10"/>
      <c r="D477" s="10"/>
      <c r="E477" s="13"/>
      <c r="F477" s="13"/>
      <c r="G477" s="13"/>
      <c r="H477" s="13"/>
      <c r="I477" s="13"/>
      <c r="J477" s="13"/>
    </row>
    <row r="478" spans="1:10">
      <c r="A478" s="11"/>
      <c r="B478" s="10"/>
      <c r="C478" s="10"/>
      <c r="D478" s="10"/>
      <c r="E478" s="13"/>
      <c r="F478" s="13"/>
      <c r="G478" s="13"/>
      <c r="H478" s="13"/>
      <c r="I478" s="13"/>
      <c r="J478" s="13"/>
    </row>
    <row r="479" spans="1:10">
      <c r="A479" s="11"/>
      <c r="B479" s="10"/>
      <c r="C479" s="10"/>
      <c r="D479" s="10"/>
      <c r="E479" s="13"/>
      <c r="F479" s="13"/>
      <c r="G479" s="13"/>
      <c r="H479" s="13"/>
      <c r="I479" s="13"/>
      <c r="J479" s="13"/>
    </row>
    <row r="480" spans="1:10">
      <c r="A480" s="11"/>
      <c r="B480" s="10"/>
      <c r="C480" s="10"/>
      <c r="D480" s="10"/>
      <c r="E480" s="13"/>
      <c r="F480" s="13"/>
      <c r="G480" s="13"/>
      <c r="H480" s="13"/>
      <c r="I480" s="13"/>
      <c r="J480" s="13"/>
    </row>
    <row r="481" spans="1:10">
      <c r="A481" s="11"/>
      <c r="B481" s="10"/>
      <c r="C481" s="10"/>
      <c r="D481" s="10"/>
      <c r="E481" s="13"/>
      <c r="F481" s="13"/>
      <c r="G481" s="13"/>
      <c r="H481" s="13"/>
      <c r="I481" s="13"/>
      <c r="J481" s="13"/>
    </row>
    <row r="482" spans="1:10">
      <c r="A482" s="11"/>
      <c r="B482" s="10"/>
      <c r="C482" s="10"/>
      <c r="D482" s="10"/>
      <c r="E482" s="13"/>
      <c r="F482" s="13"/>
      <c r="G482" s="13"/>
      <c r="H482" s="13"/>
      <c r="I482" s="13"/>
      <c r="J482" s="13"/>
    </row>
    <row r="483" spans="1:10">
      <c r="A483" s="11"/>
      <c r="B483" s="10"/>
      <c r="C483" s="10"/>
      <c r="D483" s="10"/>
      <c r="E483" s="13"/>
      <c r="F483" s="13"/>
      <c r="G483" s="13"/>
      <c r="H483" s="13"/>
      <c r="I483" s="13"/>
      <c r="J483" s="13"/>
    </row>
    <row r="484" spans="1:10">
      <c r="A484" s="11"/>
      <c r="B484" s="10"/>
      <c r="C484" s="10"/>
      <c r="D484" s="10"/>
      <c r="E484" s="13"/>
      <c r="F484" s="13"/>
      <c r="G484" s="13"/>
      <c r="H484" s="13"/>
      <c r="I484" s="13"/>
      <c r="J484" s="13"/>
    </row>
    <row r="485" spans="1:10">
      <c r="A485" s="11"/>
      <c r="B485" s="10"/>
      <c r="C485" s="10"/>
      <c r="D485" s="10"/>
      <c r="E485" s="13"/>
      <c r="F485" s="13"/>
      <c r="G485" s="13"/>
      <c r="H485" s="13"/>
      <c r="I485" s="13"/>
      <c r="J485" s="13"/>
    </row>
    <row r="486" spans="1:10">
      <c r="A486" s="11"/>
      <c r="B486" s="10"/>
      <c r="C486" s="10"/>
      <c r="D486" s="10"/>
      <c r="E486" s="13"/>
      <c r="F486" s="13"/>
      <c r="G486" s="13"/>
      <c r="H486" s="13"/>
      <c r="I486" s="13"/>
      <c r="J486" s="13"/>
    </row>
    <row r="487" spans="1:10">
      <c r="A487" s="11"/>
      <c r="B487" s="10"/>
      <c r="C487" s="10"/>
      <c r="D487" s="10"/>
      <c r="E487" s="13"/>
      <c r="F487" s="13"/>
      <c r="G487" s="13"/>
      <c r="H487" s="13"/>
      <c r="I487" s="13"/>
      <c r="J487" s="13"/>
    </row>
    <row r="488" spans="1:10">
      <c r="A488" s="11"/>
      <c r="B488" s="10"/>
      <c r="C488" s="10"/>
      <c r="D488" s="10"/>
      <c r="E488" s="13"/>
      <c r="F488" s="13"/>
      <c r="G488" s="13"/>
      <c r="H488" s="13"/>
      <c r="I488" s="13"/>
      <c r="J488" s="13"/>
    </row>
    <row r="489" spans="1:10">
      <c r="A489" s="11"/>
      <c r="B489" s="10"/>
      <c r="C489" s="10"/>
      <c r="D489" s="10"/>
      <c r="E489" s="13"/>
      <c r="F489" s="13"/>
      <c r="G489" s="13"/>
      <c r="H489" s="13"/>
      <c r="I489" s="13"/>
      <c r="J489" s="13"/>
    </row>
    <row r="490" spans="1:10">
      <c r="A490" s="11"/>
      <c r="B490" s="10"/>
      <c r="C490" s="10"/>
      <c r="D490" s="10"/>
      <c r="E490" s="13"/>
      <c r="F490" s="13"/>
      <c r="G490" s="13"/>
      <c r="H490" s="13"/>
      <c r="I490" s="13"/>
      <c r="J490" s="13"/>
    </row>
    <row r="491" spans="1:10">
      <c r="A491" s="11"/>
      <c r="B491" s="10"/>
      <c r="C491" s="10"/>
      <c r="D491" s="10"/>
      <c r="E491" s="13"/>
      <c r="F491" s="13"/>
      <c r="G491" s="13"/>
      <c r="H491" s="13"/>
      <c r="I491" s="13"/>
      <c r="J491" s="13"/>
    </row>
    <row r="492" spans="1:10">
      <c r="A492" s="11"/>
      <c r="B492" s="10"/>
      <c r="C492" s="10"/>
      <c r="D492" s="10"/>
      <c r="E492" s="13"/>
      <c r="F492" s="13"/>
      <c r="G492" s="13"/>
      <c r="H492" s="13"/>
      <c r="I492" s="13"/>
      <c r="J492" s="13"/>
    </row>
    <row r="493" spans="1:10">
      <c r="A493" s="11"/>
      <c r="B493" s="10"/>
      <c r="C493" s="10"/>
      <c r="D493" s="10"/>
      <c r="E493" s="13"/>
      <c r="F493" s="13"/>
      <c r="G493" s="13"/>
      <c r="H493" s="13"/>
      <c r="I493" s="13"/>
      <c r="J493" s="13"/>
    </row>
    <row r="494" spans="1:10">
      <c r="A494" s="11"/>
      <c r="B494" s="10"/>
      <c r="C494" s="10"/>
      <c r="D494" s="10"/>
      <c r="E494" s="13"/>
      <c r="F494" s="13"/>
      <c r="G494" s="13"/>
      <c r="H494" s="13"/>
      <c r="I494" s="13"/>
      <c r="J494" s="13"/>
    </row>
    <row r="495" spans="1:10">
      <c r="A495" s="11"/>
      <c r="B495" s="10"/>
      <c r="C495" s="10"/>
      <c r="D495" s="10"/>
      <c r="E495" s="13"/>
      <c r="F495" s="13"/>
      <c r="G495" s="13"/>
      <c r="H495" s="13"/>
      <c r="I495" s="13"/>
      <c r="J495" s="13"/>
    </row>
    <row r="496" spans="1:10">
      <c r="A496" s="11"/>
      <c r="B496" s="10"/>
      <c r="C496" s="10"/>
      <c r="D496" s="10"/>
      <c r="E496" s="13"/>
      <c r="F496" s="13"/>
      <c r="G496" s="13"/>
      <c r="H496" s="13"/>
      <c r="I496" s="13"/>
      <c r="J496" s="13"/>
    </row>
    <row r="497" spans="1:10">
      <c r="A497" s="11"/>
      <c r="B497" s="10"/>
      <c r="C497" s="10"/>
      <c r="D497" s="10"/>
      <c r="E497" s="13"/>
      <c r="F497" s="13"/>
      <c r="G497" s="13"/>
      <c r="H497" s="13"/>
      <c r="I497" s="13"/>
      <c r="J497" s="13"/>
    </row>
    <row r="498" spans="1:10">
      <c r="A498" s="11"/>
      <c r="B498" s="10"/>
      <c r="C498" s="10"/>
      <c r="D498" s="10"/>
      <c r="E498" s="13"/>
      <c r="F498" s="13"/>
      <c r="G498" s="13"/>
      <c r="H498" s="13"/>
      <c r="I498" s="13"/>
      <c r="J498" s="13"/>
    </row>
    <row r="499" spans="1:10">
      <c r="A499" s="11"/>
      <c r="B499" s="10"/>
      <c r="C499" s="10"/>
      <c r="D499" s="10"/>
      <c r="E499" s="13"/>
      <c r="F499" s="13"/>
      <c r="G499" s="13"/>
      <c r="H499" s="13"/>
      <c r="I499" s="13"/>
      <c r="J499" s="13"/>
    </row>
    <row r="500" spans="1:10">
      <c r="A500" s="11"/>
      <c r="B500" s="10"/>
      <c r="C500" s="10"/>
      <c r="D500" s="10"/>
      <c r="E500" s="13"/>
      <c r="F500" s="13"/>
      <c r="G500" s="13"/>
      <c r="H500" s="13"/>
      <c r="I500" s="13"/>
      <c r="J500" s="13"/>
    </row>
    <row r="501" spans="1:10">
      <c r="A501" s="11"/>
      <c r="B501" s="10"/>
      <c r="C501" s="10"/>
      <c r="D501" s="10"/>
      <c r="E501" s="13"/>
      <c r="F501" s="13"/>
      <c r="G501" s="13"/>
      <c r="H501" s="13"/>
      <c r="I501" s="13"/>
      <c r="J501" s="13"/>
    </row>
    <row r="502" spans="1:10">
      <c r="A502" s="11"/>
      <c r="B502" s="10"/>
      <c r="C502" s="10"/>
      <c r="D502" s="10"/>
      <c r="E502" s="13"/>
      <c r="F502" s="13"/>
      <c r="G502" s="13"/>
      <c r="H502" s="13"/>
      <c r="I502" s="13"/>
      <c r="J502" s="13"/>
    </row>
    <row r="503" spans="1:10">
      <c r="A503" s="11"/>
      <c r="B503" s="10"/>
      <c r="C503" s="10"/>
      <c r="D503" s="10"/>
      <c r="E503" s="13"/>
      <c r="F503" s="13"/>
      <c r="G503" s="13"/>
      <c r="H503" s="13"/>
      <c r="I503" s="13"/>
      <c r="J503" s="13"/>
    </row>
    <row r="504" spans="1:10">
      <c r="A504" s="11"/>
      <c r="B504" s="10"/>
      <c r="C504" s="10"/>
      <c r="D504" s="10"/>
      <c r="E504" s="13"/>
      <c r="F504" s="13"/>
      <c r="G504" s="13"/>
      <c r="H504" s="13"/>
      <c r="I504" s="13"/>
      <c r="J504" s="13"/>
    </row>
    <row r="505" spans="1:10">
      <c r="A505" s="11"/>
      <c r="B505" s="10"/>
      <c r="C505" s="10"/>
      <c r="D505" s="10"/>
      <c r="E505" s="13"/>
      <c r="F505" s="13"/>
      <c r="G505" s="13"/>
      <c r="H505" s="13"/>
      <c r="I505" s="13"/>
      <c r="J505" s="13"/>
    </row>
    <row r="506" spans="1:10">
      <c r="A506" s="11"/>
      <c r="B506" s="10"/>
      <c r="C506" s="10"/>
      <c r="D506" s="10"/>
      <c r="E506" s="13"/>
      <c r="F506" s="13"/>
      <c r="G506" s="13"/>
      <c r="H506" s="13"/>
      <c r="I506" s="13"/>
      <c r="J506" s="13"/>
    </row>
    <row r="507" spans="1:10">
      <c r="A507" s="11"/>
      <c r="B507" s="10"/>
      <c r="C507" s="10"/>
      <c r="D507" s="10"/>
      <c r="E507" s="13"/>
      <c r="F507" s="13"/>
      <c r="G507" s="13"/>
      <c r="H507" s="13"/>
      <c r="I507" s="13"/>
      <c r="J507" s="13"/>
    </row>
    <row r="508" spans="1:10">
      <c r="A508" s="11"/>
      <c r="B508" s="10"/>
      <c r="C508" s="10"/>
      <c r="D508" s="10"/>
      <c r="E508" s="13"/>
      <c r="F508" s="13"/>
      <c r="G508" s="13"/>
      <c r="H508" s="13"/>
      <c r="I508" s="13"/>
      <c r="J508" s="13"/>
    </row>
    <row r="509" spans="1:10">
      <c r="A509" s="11"/>
      <c r="B509" s="10"/>
      <c r="C509" s="10"/>
      <c r="D509" s="10"/>
      <c r="E509" s="13"/>
      <c r="F509" s="13"/>
      <c r="G509" s="13"/>
      <c r="H509" s="13"/>
      <c r="I509" s="13"/>
      <c r="J509" s="13"/>
    </row>
    <row r="510" spans="1:10">
      <c r="A510" s="11"/>
      <c r="B510" s="10"/>
      <c r="C510" s="10"/>
      <c r="D510" s="10"/>
      <c r="E510" s="13"/>
      <c r="F510" s="13"/>
      <c r="G510" s="13"/>
      <c r="H510" s="13"/>
      <c r="I510" s="13"/>
      <c r="J510" s="13"/>
    </row>
    <row r="511" spans="1:10">
      <c r="A511" s="11"/>
      <c r="B511" s="10"/>
      <c r="C511" s="10"/>
      <c r="D511" s="10"/>
      <c r="E511" s="13"/>
      <c r="F511" s="13"/>
      <c r="G511" s="13"/>
      <c r="H511" s="13"/>
      <c r="I511" s="13"/>
      <c r="J511" s="13"/>
    </row>
    <row r="512" spans="1:10">
      <c r="A512" s="11"/>
      <c r="B512" s="10"/>
      <c r="C512" s="10"/>
      <c r="D512" s="10"/>
      <c r="E512" s="13"/>
      <c r="F512" s="13"/>
      <c r="G512" s="13"/>
      <c r="H512" s="13"/>
      <c r="I512" s="13"/>
      <c r="J512" s="13"/>
    </row>
    <row r="513" spans="1:10">
      <c r="A513" s="11"/>
      <c r="B513" s="10"/>
      <c r="C513" s="10"/>
      <c r="D513" s="10"/>
      <c r="E513" s="13"/>
      <c r="F513" s="13"/>
      <c r="G513" s="13"/>
      <c r="H513" s="13"/>
      <c r="I513" s="13"/>
      <c r="J513" s="13"/>
    </row>
    <row r="514" spans="1:10">
      <c r="A514" s="11"/>
      <c r="B514" s="10"/>
      <c r="C514" s="10"/>
      <c r="D514" s="10"/>
      <c r="E514" s="13"/>
      <c r="F514" s="13"/>
      <c r="G514" s="13"/>
      <c r="H514" s="13"/>
      <c r="I514" s="13"/>
      <c r="J514" s="13"/>
    </row>
    <row r="515" spans="1:10">
      <c r="A515" s="11"/>
      <c r="B515" s="10"/>
      <c r="C515" s="10"/>
      <c r="D515" s="10"/>
      <c r="E515" s="13"/>
      <c r="F515" s="13"/>
      <c r="G515" s="13"/>
      <c r="H515" s="13"/>
      <c r="I515" s="13"/>
      <c r="J515" s="13"/>
    </row>
    <row r="516" spans="1:10">
      <c r="A516" s="11"/>
      <c r="B516" s="10"/>
      <c r="C516" s="10"/>
      <c r="D516" s="10"/>
      <c r="E516" s="13"/>
      <c r="F516" s="13"/>
      <c r="G516" s="13"/>
      <c r="H516" s="13"/>
      <c r="I516" s="13"/>
      <c r="J516" s="13"/>
    </row>
    <row r="517" spans="1:10">
      <c r="A517" s="11"/>
      <c r="B517" s="10"/>
      <c r="C517" s="10"/>
      <c r="D517" s="10"/>
      <c r="E517" s="13"/>
      <c r="F517" s="13"/>
      <c r="G517" s="13"/>
      <c r="H517" s="13"/>
      <c r="I517" s="13"/>
      <c r="J517" s="13"/>
    </row>
    <row r="518" spans="1:10">
      <c r="A518" s="11"/>
      <c r="B518" s="10"/>
      <c r="C518" s="10"/>
      <c r="D518" s="10"/>
      <c r="E518" s="13"/>
      <c r="F518" s="13"/>
      <c r="G518" s="13"/>
      <c r="H518" s="13"/>
      <c r="I518" s="13"/>
      <c r="J518" s="13"/>
    </row>
    <row r="519" spans="1:10">
      <c r="A519" s="11"/>
      <c r="B519" s="10"/>
      <c r="C519" s="10"/>
      <c r="D519" s="10"/>
      <c r="E519" s="13"/>
      <c r="F519" s="13"/>
      <c r="G519" s="13"/>
      <c r="H519" s="13"/>
      <c r="I519" s="13"/>
      <c r="J519" s="13"/>
    </row>
    <row r="520" spans="1:10">
      <c r="A520" s="11"/>
      <c r="B520" s="10"/>
      <c r="C520" s="10"/>
      <c r="D520" s="10"/>
      <c r="E520" s="13"/>
      <c r="F520" s="13"/>
      <c r="G520" s="13"/>
      <c r="H520" s="13"/>
      <c r="I520" s="13"/>
      <c r="J520" s="13"/>
    </row>
    <row r="521" spans="1:10">
      <c r="A521" s="11"/>
      <c r="B521" s="10"/>
      <c r="C521" s="10"/>
      <c r="D521" s="10"/>
      <c r="E521" s="13"/>
      <c r="F521" s="13"/>
      <c r="G521" s="13"/>
      <c r="H521" s="13"/>
      <c r="I521" s="13"/>
      <c r="J521" s="13"/>
    </row>
    <row r="522" spans="1:10">
      <c r="A522" s="11"/>
      <c r="B522" s="10"/>
      <c r="C522" s="10"/>
      <c r="D522" s="10"/>
      <c r="E522" s="13"/>
      <c r="F522" s="13"/>
      <c r="G522" s="13"/>
      <c r="H522" s="13"/>
      <c r="I522" s="13"/>
      <c r="J522" s="13"/>
    </row>
    <row r="523" spans="1:10">
      <c r="A523" s="11"/>
      <c r="B523" s="10"/>
      <c r="C523" s="10"/>
      <c r="D523" s="10"/>
      <c r="E523" s="13"/>
      <c r="F523" s="13"/>
      <c r="G523" s="13"/>
      <c r="H523" s="13"/>
      <c r="I523" s="13"/>
      <c r="J523" s="13"/>
    </row>
    <row r="524" spans="1:10">
      <c r="A524" s="11"/>
      <c r="B524" s="10"/>
      <c r="C524" s="10"/>
      <c r="D524" s="10"/>
      <c r="E524" s="13"/>
      <c r="F524" s="13"/>
      <c r="G524" s="13"/>
      <c r="H524" s="13"/>
      <c r="I524" s="13"/>
      <c r="J524" s="13"/>
    </row>
    <row r="525" spans="1:10">
      <c r="A525" s="11"/>
      <c r="B525" s="10"/>
      <c r="C525" s="10"/>
      <c r="D525" s="10"/>
      <c r="E525" s="13"/>
      <c r="F525" s="13"/>
      <c r="G525" s="13"/>
      <c r="H525" s="13"/>
      <c r="I525" s="13"/>
      <c r="J525" s="13"/>
    </row>
    <row r="526" spans="1:10">
      <c r="A526" s="11"/>
      <c r="B526" s="10"/>
      <c r="C526" s="10"/>
      <c r="D526" s="10"/>
      <c r="E526" s="13"/>
      <c r="F526" s="13"/>
      <c r="G526" s="13"/>
      <c r="H526" s="13"/>
      <c r="I526" s="13"/>
      <c r="J526" s="13"/>
    </row>
    <row r="527" spans="1:10">
      <c r="A527" s="11"/>
      <c r="B527" s="10"/>
      <c r="C527" s="10"/>
      <c r="D527" s="10"/>
      <c r="E527" s="13"/>
      <c r="F527" s="13"/>
      <c r="G527" s="13"/>
      <c r="H527" s="13"/>
      <c r="I527" s="13"/>
      <c r="J527" s="13"/>
    </row>
    <row r="528" spans="1:10">
      <c r="A528" s="11"/>
      <c r="B528" s="10"/>
      <c r="C528" s="10"/>
      <c r="D528" s="10"/>
      <c r="E528" s="13"/>
      <c r="F528" s="13"/>
      <c r="G528" s="13"/>
      <c r="H528" s="13"/>
      <c r="I528" s="13"/>
      <c r="J528" s="13"/>
    </row>
    <row r="529" spans="1:10">
      <c r="A529" s="11"/>
      <c r="B529" s="10"/>
      <c r="C529" s="10"/>
      <c r="D529" s="10"/>
      <c r="E529" s="13"/>
      <c r="F529" s="13"/>
      <c r="G529" s="13"/>
      <c r="H529" s="13"/>
      <c r="I529" s="13"/>
      <c r="J529" s="13"/>
    </row>
    <row r="530" spans="1:10">
      <c r="A530" s="11"/>
      <c r="B530" s="10"/>
      <c r="C530" s="10"/>
      <c r="D530" s="10"/>
      <c r="E530" s="13"/>
      <c r="F530" s="13"/>
      <c r="G530" s="13"/>
      <c r="H530" s="13"/>
      <c r="I530" s="13"/>
      <c r="J530" s="13"/>
    </row>
    <row r="531" spans="1:10">
      <c r="A531" s="11"/>
      <c r="B531" s="10"/>
      <c r="C531" s="10"/>
      <c r="D531" s="10"/>
      <c r="E531" s="13"/>
      <c r="F531" s="13"/>
      <c r="G531" s="13"/>
      <c r="H531" s="13"/>
      <c r="I531" s="13"/>
      <c r="J531" s="13"/>
    </row>
    <row r="532" spans="1:10">
      <c r="A532" s="11"/>
      <c r="B532" s="10"/>
      <c r="C532" s="10"/>
      <c r="D532" s="10"/>
      <c r="E532" s="13"/>
      <c r="F532" s="13"/>
      <c r="G532" s="13"/>
      <c r="H532" s="13"/>
      <c r="I532" s="13"/>
      <c r="J532" s="13"/>
    </row>
    <row r="533" spans="1:10">
      <c r="A533" s="11"/>
      <c r="B533" s="10"/>
      <c r="C533" s="10"/>
      <c r="D533" s="10"/>
      <c r="E533" s="13"/>
      <c r="F533" s="13"/>
      <c r="G533" s="13"/>
      <c r="H533" s="13"/>
      <c r="I533" s="13"/>
      <c r="J533" s="13"/>
    </row>
    <row r="534" spans="1:10">
      <c r="A534" s="11"/>
      <c r="B534" s="10"/>
      <c r="C534" s="10"/>
      <c r="D534" s="10"/>
      <c r="E534" s="13"/>
      <c r="F534" s="13"/>
      <c r="G534" s="13"/>
      <c r="H534" s="13"/>
      <c r="I534" s="13"/>
      <c r="J534" s="13"/>
    </row>
    <row r="535" spans="1:10">
      <c r="A535" s="11"/>
      <c r="B535" s="10"/>
      <c r="C535" s="10"/>
      <c r="D535" s="10"/>
      <c r="E535" s="13"/>
      <c r="F535" s="13"/>
      <c r="G535" s="13"/>
      <c r="H535" s="13"/>
      <c r="I535" s="13"/>
      <c r="J535" s="13"/>
    </row>
    <row r="536" spans="1:10">
      <c r="A536" s="11"/>
      <c r="B536" s="10"/>
      <c r="C536" s="10"/>
      <c r="D536" s="10"/>
      <c r="E536" s="13"/>
      <c r="F536" s="13"/>
      <c r="G536" s="13"/>
      <c r="H536" s="13"/>
      <c r="I536" s="13"/>
      <c r="J536" s="13"/>
    </row>
    <row r="537" spans="1:10">
      <c r="A537" s="11"/>
      <c r="B537" s="10"/>
      <c r="C537" s="10"/>
      <c r="D537" s="10"/>
      <c r="E537" s="13"/>
      <c r="F537" s="13"/>
      <c r="G537" s="13"/>
      <c r="H537" s="13"/>
      <c r="I537" s="13"/>
      <c r="J537" s="13"/>
    </row>
    <row r="538" spans="1:10">
      <c r="A538" s="11"/>
      <c r="B538" s="10"/>
      <c r="C538" s="10"/>
      <c r="D538" s="10"/>
      <c r="E538" s="13"/>
      <c r="F538" s="13"/>
      <c r="G538" s="13"/>
      <c r="H538" s="13"/>
      <c r="I538" s="13"/>
      <c r="J538" s="13"/>
    </row>
    <row r="539" spans="1:10">
      <c r="A539" s="11"/>
      <c r="B539" s="10"/>
      <c r="C539" s="10"/>
      <c r="D539" s="10"/>
      <c r="E539" s="13"/>
      <c r="F539" s="13"/>
      <c r="G539" s="13"/>
      <c r="H539" s="13"/>
      <c r="I539" s="13"/>
      <c r="J539" s="13"/>
    </row>
    <row r="540" spans="1:10">
      <c r="A540" s="11"/>
      <c r="B540" s="10"/>
      <c r="C540" s="10"/>
      <c r="D540" s="10"/>
      <c r="E540" s="13"/>
      <c r="F540" s="13"/>
      <c r="G540" s="13"/>
      <c r="H540" s="13"/>
      <c r="I540" s="13"/>
      <c r="J540" s="13"/>
    </row>
    <row r="541" spans="1:10">
      <c r="A541" s="11"/>
      <c r="B541" s="10"/>
      <c r="C541" s="10"/>
      <c r="D541" s="10"/>
      <c r="E541" s="13"/>
      <c r="F541" s="13"/>
      <c r="G541" s="13"/>
      <c r="H541" s="13"/>
      <c r="I541" s="13"/>
      <c r="J541" s="13"/>
    </row>
    <row r="542" spans="1:10">
      <c r="A542" s="11"/>
      <c r="B542" s="10"/>
      <c r="C542" s="10"/>
      <c r="D542" s="10"/>
      <c r="E542" s="13"/>
      <c r="F542" s="13"/>
      <c r="G542" s="13"/>
      <c r="H542" s="13"/>
      <c r="I542" s="13"/>
      <c r="J542" s="13"/>
    </row>
    <row r="543" spans="1:10">
      <c r="A543" s="11"/>
      <c r="B543" s="10"/>
      <c r="C543" s="10"/>
      <c r="D543" s="10"/>
      <c r="E543" s="13"/>
      <c r="F543" s="13"/>
      <c r="G543" s="13"/>
      <c r="H543" s="13"/>
      <c r="I543" s="13"/>
      <c r="J543" s="13"/>
    </row>
    <row r="544" spans="1:10">
      <c r="A544" s="11"/>
      <c r="B544" s="10"/>
      <c r="C544" s="10"/>
      <c r="D544" s="10"/>
      <c r="E544" s="13"/>
      <c r="F544" s="13"/>
      <c r="G544" s="13"/>
      <c r="H544" s="13"/>
      <c r="I544" s="13"/>
      <c r="J544" s="13"/>
    </row>
    <row r="545" spans="1:10">
      <c r="A545" s="11"/>
      <c r="B545" s="10"/>
      <c r="C545" s="10"/>
      <c r="D545" s="10"/>
      <c r="E545" s="13"/>
      <c r="F545" s="13"/>
      <c r="G545" s="13"/>
      <c r="H545" s="13"/>
      <c r="I545" s="13"/>
      <c r="J545" s="13"/>
    </row>
    <row r="546" spans="1:10">
      <c r="A546" s="11"/>
      <c r="B546" s="10"/>
      <c r="C546" s="10"/>
      <c r="D546" s="10"/>
      <c r="E546" s="13"/>
      <c r="F546" s="13"/>
      <c r="G546" s="13"/>
      <c r="H546" s="13"/>
      <c r="I546" s="13"/>
      <c r="J546" s="13"/>
    </row>
    <row r="547" spans="1:10">
      <c r="A547" s="11"/>
      <c r="B547" s="10"/>
      <c r="C547" s="10"/>
      <c r="D547" s="10"/>
      <c r="E547" s="13"/>
      <c r="F547" s="13"/>
      <c r="G547" s="13"/>
      <c r="H547" s="13"/>
      <c r="I547" s="13"/>
      <c r="J547" s="13"/>
    </row>
    <row r="548" spans="1:10">
      <c r="A548" s="11"/>
      <c r="B548" s="10"/>
      <c r="C548" s="10"/>
      <c r="D548" s="10"/>
      <c r="E548" s="13"/>
      <c r="F548" s="13"/>
      <c r="G548" s="13"/>
      <c r="H548" s="13"/>
      <c r="I548" s="13"/>
      <c r="J548" s="13"/>
    </row>
    <row r="549" spans="1:10">
      <c r="A549" s="11"/>
      <c r="B549" s="10"/>
      <c r="C549" s="10"/>
      <c r="D549" s="10"/>
      <c r="E549" s="13"/>
      <c r="F549" s="13"/>
      <c r="G549" s="13"/>
      <c r="H549" s="13"/>
      <c r="I549" s="13"/>
      <c r="J549" s="13"/>
    </row>
    <row r="550" spans="1:10">
      <c r="A550" s="11"/>
      <c r="B550" s="10"/>
      <c r="C550" s="10"/>
      <c r="D550" s="10"/>
      <c r="E550" s="13"/>
      <c r="F550" s="13"/>
      <c r="G550" s="13"/>
      <c r="H550" s="13"/>
      <c r="I550" s="13"/>
      <c r="J550" s="13"/>
    </row>
    <row r="551" spans="1:10">
      <c r="A551" s="11"/>
      <c r="B551" s="10"/>
      <c r="C551" s="10"/>
      <c r="D551" s="10"/>
      <c r="E551" s="13"/>
      <c r="F551" s="13"/>
      <c r="G551" s="13"/>
      <c r="H551" s="13"/>
      <c r="I551" s="13"/>
      <c r="J551" s="13"/>
    </row>
    <row r="552" spans="1:10">
      <c r="A552" s="11"/>
      <c r="B552" s="10"/>
      <c r="C552" s="10"/>
      <c r="D552" s="10"/>
      <c r="E552" s="13"/>
      <c r="F552" s="13"/>
      <c r="G552" s="13"/>
      <c r="H552" s="13"/>
      <c r="I552" s="13"/>
      <c r="J552" s="13"/>
    </row>
    <row r="553" spans="1:10">
      <c r="A553" s="11"/>
      <c r="B553" s="10"/>
      <c r="C553" s="10"/>
      <c r="D553" s="10"/>
      <c r="E553" s="13"/>
      <c r="F553" s="13"/>
      <c r="G553" s="13"/>
      <c r="H553" s="13"/>
      <c r="I553" s="13"/>
      <c r="J553" s="13"/>
    </row>
    <row r="554" spans="1:10">
      <c r="A554" s="11"/>
      <c r="B554" s="10"/>
      <c r="C554" s="10"/>
      <c r="D554" s="10"/>
      <c r="E554" s="13"/>
      <c r="F554" s="13"/>
      <c r="G554" s="13"/>
      <c r="H554" s="13"/>
      <c r="I554" s="13"/>
      <c r="J554" s="13"/>
    </row>
    <row r="555" spans="1:10">
      <c r="A555" s="11"/>
      <c r="B555" s="10"/>
      <c r="C555" s="10"/>
      <c r="D555" s="10"/>
      <c r="E555" s="13"/>
      <c r="F555" s="13"/>
      <c r="G555" s="13"/>
      <c r="H555" s="13"/>
      <c r="I555" s="13"/>
      <c r="J555" s="13"/>
    </row>
    <row r="556" spans="1:10">
      <c r="A556" s="11"/>
      <c r="B556" s="10"/>
      <c r="C556" s="10"/>
      <c r="D556" s="10"/>
      <c r="E556" s="13"/>
      <c r="F556" s="13"/>
      <c r="G556" s="13"/>
      <c r="H556" s="13"/>
      <c r="I556" s="13"/>
      <c r="J556" s="13"/>
    </row>
    <row r="557" spans="1:10">
      <c r="A557" s="11"/>
      <c r="B557" s="10"/>
      <c r="C557" s="10"/>
      <c r="D557" s="10"/>
      <c r="E557" s="13"/>
      <c r="F557" s="13"/>
      <c r="G557" s="13"/>
      <c r="H557" s="13"/>
      <c r="I557" s="13"/>
      <c r="J557" s="13"/>
    </row>
    <row r="558" spans="1:10">
      <c r="A558" s="11"/>
      <c r="B558" s="10"/>
      <c r="C558" s="10"/>
      <c r="D558" s="10"/>
      <c r="E558" s="13"/>
      <c r="F558" s="13"/>
      <c r="G558" s="13"/>
      <c r="H558" s="13"/>
      <c r="I558" s="13"/>
      <c r="J558" s="13"/>
    </row>
    <row r="559" spans="1:10">
      <c r="A559" s="11"/>
      <c r="B559" s="10"/>
      <c r="C559" s="10"/>
      <c r="D559" s="10"/>
      <c r="E559" s="13"/>
      <c r="F559" s="13"/>
      <c r="G559" s="13"/>
      <c r="H559" s="13"/>
      <c r="I559" s="13"/>
      <c r="J559" s="13"/>
    </row>
    <row r="560" spans="1:10">
      <c r="A560" s="11"/>
      <c r="B560" s="10"/>
      <c r="C560" s="10"/>
      <c r="D560" s="10"/>
      <c r="E560" s="13"/>
      <c r="F560" s="13"/>
      <c r="G560" s="13"/>
      <c r="H560" s="13"/>
      <c r="I560" s="13"/>
      <c r="J560" s="13"/>
    </row>
    <row r="561" spans="1:10">
      <c r="A561" s="11"/>
      <c r="B561" s="10"/>
      <c r="C561" s="10"/>
      <c r="D561" s="10"/>
      <c r="E561" s="13"/>
      <c r="F561" s="13"/>
      <c r="G561" s="13"/>
      <c r="H561" s="13"/>
      <c r="I561" s="13"/>
      <c r="J561" s="13"/>
    </row>
    <row r="562" spans="1:10">
      <c r="A562" s="11"/>
      <c r="B562" s="10"/>
      <c r="C562" s="10"/>
      <c r="D562" s="10"/>
      <c r="E562" s="13"/>
      <c r="F562" s="13"/>
      <c r="G562" s="13"/>
      <c r="H562" s="13"/>
      <c r="I562" s="13"/>
      <c r="J562" s="13"/>
    </row>
    <row r="563" spans="1:10">
      <c r="A563" s="11"/>
      <c r="B563" s="10"/>
      <c r="C563" s="10"/>
      <c r="D563" s="10"/>
      <c r="E563" s="13"/>
      <c r="F563" s="13"/>
      <c r="G563" s="13"/>
      <c r="H563" s="13"/>
      <c r="I563" s="13"/>
      <c r="J563" s="13"/>
    </row>
    <row r="564" spans="1:10">
      <c r="A564" s="11"/>
      <c r="B564" s="10"/>
      <c r="C564" s="10"/>
      <c r="D564" s="10"/>
      <c r="E564" s="13"/>
      <c r="F564" s="13"/>
      <c r="G564" s="13"/>
      <c r="H564" s="13"/>
      <c r="I564" s="13"/>
      <c r="J564" s="13"/>
    </row>
    <row r="565" spans="1:10">
      <c r="A565" s="11"/>
      <c r="B565" s="10"/>
      <c r="C565" s="10"/>
      <c r="D565" s="10"/>
      <c r="E565" s="13"/>
      <c r="F565" s="13"/>
      <c r="G565" s="13"/>
      <c r="H565" s="13"/>
      <c r="I565" s="13"/>
      <c r="J565" s="13"/>
    </row>
    <row r="566" spans="1:10">
      <c r="A566" s="11"/>
      <c r="B566" s="10"/>
      <c r="C566" s="10"/>
      <c r="D566" s="10"/>
      <c r="E566" s="13"/>
      <c r="F566" s="13"/>
      <c r="G566" s="13"/>
      <c r="H566" s="13"/>
      <c r="I566" s="13"/>
      <c r="J566" s="13"/>
    </row>
    <row r="567" spans="1:10">
      <c r="A567" s="11"/>
      <c r="B567" s="10"/>
      <c r="C567" s="10"/>
      <c r="D567" s="10"/>
      <c r="E567" s="13"/>
      <c r="F567" s="13"/>
      <c r="G567" s="13"/>
      <c r="H567" s="13"/>
      <c r="I567" s="13"/>
      <c r="J567" s="13"/>
    </row>
    <row r="568" spans="1:10">
      <c r="A568" s="11"/>
      <c r="B568" s="10"/>
      <c r="C568" s="10"/>
      <c r="D568" s="10"/>
      <c r="E568" s="13"/>
      <c r="F568" s="13"/>
      <c r="G568" s="13"/>
      <c r="H568" s="13"/>
      <c r="I568" s="13"/>
      <c r="J568" s="13"/>
    </row>
    <row r="569" spans="1:10">
      <c r="A569" s="11"/>
      <c r="B569" s="10"/>
      <c r="C569" s="10"/>
      <c r="D569" s="10"/>
      <c r="E569" s="13"/>
      <c r="F569" s="13"/>
      <c r="G569" s="13"/>
      <c r="H569" s="13"/>
      <c r="I569" s="13"/>
      <c r="J569" s="13"/>
    </row>
    <row r="570" spans="1:10">
      <c r="A570" s="11"/>
      <c r="B570" s="10"/>
      <c r="C570" s="10"/>
      <c r="D570" s="10"/>
      <c r="E570" s="13"/>
      <c r="F570" s="13"/>
      <c r="G570" s="13"/>
      <c r="H570" s="13"/>
      <c r="I570" s="13"/>
      <c r="J570" s="13"/>
    </row>
    <row r="571" spans="1:10">
      <c r="A571" s="11"/>
      <c r="B571" s="10"/>
      <c r="C571" s="10"/>
      <c r="D571" s="10"/>
      <c r="E571" s="13"/>
      <c r="F571" s="13"/>
      <c r="G571" s="13"/>
      <c r="H571" s="13"/>
      <c r="I571" s="13"/>
      <c r="J571" s="13"/>
    </row>
    <row r="572" spans="1:10">
      <c r="A572" s="11"/>
      <c r="B572" s="10"/>
      <c r="C572" s="10"/>
      <c r="D572" s="10"/>
      <c r="E572" s="13"/>
      <c r="F572" s="13"/>
      <c r="G572" s="13"/>
      <c r="H572" s="13"/>
      <c r="I572" s="13"/>
      <c r="J572" s="13"/>
    </row>
    <row r="573" spans="1:10">
      <c r="A573" s="11"/>
      <c r="B573" s="10"/>
      <c r="C573" s="10"/>
      <c r="D573" s="10"/>
      <c r="E573" s="13"/>
      <c r="F573" s="13"/>
      <c r="G573" s="13"/>
      <c r="H573" s="13"/>
      <c r="I573" s="13"/>
      <c r="J573" s="13"/>
    </row>
    <row r="574" spans="1:10">
      <c r="A574" s="11"/>
      <c r="B574" s="10"/>
      <c r="C574" s="10"/>
      <c r="D574" s="10"/>
      <c r="E574" s="13"/>
      <c r="F574" s="13"/>
      <c r="G574" s="13"/>
      <c r="H574" s="13"/>
      <c r="I574" s="13"/>
      <c r="J574" s="13"/>
    </row>
    <row r="575" spans="1:10">
      <c r="A575" s="11"/>
      <c r="B575" s="10"/>
      <c r="C575" s="10"/>
      <c r="D575" s="10"/>
      <c r="E575" s="13"/>
      <c r="F575" s="13"/>
      <c r="G575" s="13"/>
      <c r="H575" s="13"/>
      <c r="I575" s="13"/>
      <c r="J575" s="13"/>
    </row>
    <row r="576" spans="1:10">
      <c r="A576" s="11"/>
      <c r="B576" s="10"/>
      <c r="C576" s="10"/>
      <c r="D576" s="10"/>
      <c r="E576" s="13"/>
      <c r="F576" s="13"/>
      <c r="G576" s="13"/>
      <c r="H576" s="13"/>
      <c r="I576" s="13"/>
      <c r="J576" s="13"/>
    </row>
    <row r="577" spans="1:10">
      <c r="A577" s="11"/>
      <c r="B577" s="10"/>
      <c r="C577" s="10"/>
      <c r="D577" s="10"/>
      <c r="E577" s="13"/>
      <c r="F577" s="13"/>
      <c r="G577" s="13"/>
      <c r="H577" s="13"/>
      <c r="I577" s="13"/>
      <c r="J577" s="13"/>
    </row>
    <row r="578" spans="1:10">
      <c r="A578" s="11"/>
      <c r="B578" s="10"/>
      <c r="C578" s="10"/>
      <c r="D578" s="10"/>
      <c r="E578" s="13"/>
      <c r="F578" s="13"/>
      <c r="G578" s="13"/>
      <c r="H578" s="13"/>
      <c r="I578" s="13"/>
      <c r="J578" s="13"/>
    </row>
    <row r="579" spans="1:10">
      <c r="A579" s="11"/>
      <c r="B579" s="10"/>
      <c r="C579" s="10"/>
      <c r="D579" s="10"/>
      <c r="E579" s="13"/>
      <c r="F579" s="13"/>
      <c r="G579" s="13"/>
      <c r="H579" s="13"/>
      <c r="I579" s="13"/>
      <c r="J579" s="13"/>
    </row>
    <row r="580" spans="1:10">
      <c r="A580" s="11"/>
      <c r="B580" s="10"/>
      <c r="C580" s="10"/>
      <c r="D580" s="10"/>
      <c r="E580" s="13"/>
      <c r="F580" s="13"/>
      <c r="G580" s="13"/>
      <c r="H580" s="13"/>
      <c r="I580" s="13"/>
      <c r="J580" s="13"/>
    </row>
    <row r="581" spans="1:10">
      <c r="A581" s="11"/>
      <c r="B581" s="10"/>
      <c r="C581" s="10"/>
      <c r="D581" s="10"/>
      <c r="E581" s="13"/>
      <c r="F581" s="13"/>
      <c r="G581" s="13"/>
      <c r="H581" s="13"/>
      <c r="I581" s="13"/>
      <c r="J581" s="13"/>
    </row>
    <row r="582" spans="1:10">
      <c r="A582" s="11"/>
      <c r="B582" s="10"/>
      <c r="C582" s="10"/>
      <c r="D582" s="10"/>
      <c r="E582" s="13"/>
      <c r="F582" s="13"/>
      <c r="G582" s="13"/>
      <c r="H582" s="13"/>
      <c r="I582" s="13"/>
      <c r="J582" s="13"/>
    </row>
    <row r="583" spans="1:10">
      <c r="A583" s="11"/>
      <c r="B583" s="10"/>
      <c r="C583" s="10"/>
      <c r="D583" s="10"/>
      <c r="E583" s="13"/>
      <c r="F583" s="13"/>
      <c r="G583" s="13"/>
      <c r="H583" s="13"/>
      <c r="I583" s="13"/>
      <c r="J583" s="13"/>
    </row>
    <row r="584" spans="1:10">
      <c r="A584" s="11"/>
      <c r="B584" s="10"/>
      <c r="C584" s="10"/>
      <c r="D584" s="10"/>
      <c r="E584" s="13"/>
      <c r="F584" s="13"/>
      <c r="G584" s="13"/>
      <c r="H584" s="13"/>
      <c r="I584" s="13"/>
      <c r="J584" s="13"/>
    </row>
    <row r="585" spans="1:10">
      <c r="A585" s="11"/>
      <c r="B585" s="10"/>
      <c r="C585" s="10"/>
      <c r="D585" s="10"/>
      <c r="E585" s="13"/>
      <c r="F585" s="13"/>
      <c r="G585" s="13"/>
      <c r="H585" s="13"/>
      <c r="I585" s="13"/>
      <c r="J585" s="13"/>
    </row>
    <row r="586" spans="1:10">
      <c r="A586" s="11"/>
      <c r="B586" s="10"/>
      <c r="C586" s="10"/>
      <c r="D586" s="10"/>
      <c r="E586" s="13"/>
      <c r="F586" s="13"/>
      <c r="G586" s="13"/>
      <c r="H586" s="13"/>
      <c r="I586" s="13"/>
      <c r="J586" s="13"/>
    </row>
    <row r="587" spans="1:10">
      <c r="A587" s="11"/>
      <c r="B587" s="10"/>
      <c r="C587" s="10"/>
      <c r="D587" s="10"/>
      <c r="E587" s="13"/>
      <c r="F587" s="13"/>
      <c r="G587" s="13"/>
      <c r="H587" s="13"/>
      <c r="I587" s="13"/>
      <c r="J587" s="13"/>
    </row>
    <row r="588" spans="1:10">
      <c r="A588" s="11"/>
      <c r="B588" s="10"/>
      <c r="C588" s="10"/>
      <c r="D588" s="10"/>
      <c r="E588" s="13"/>
      <c r="F588" s="13"/>
      <c r="G588" s="13"/>
      <c r="H588" s="13"/>
      <c r="I588" s="13"/>
      <c r="J588" s="13"/>
    </row>
    <row r="589" spans="1:10">
      <c r="A589" s="11"/>
      <c r="B589" s="10"/>
      <c r="C589" s="10"/>
      <c r="D589" s="10"/>
      <c r="E589" s="13"/>
      <c r="F589" s="13"/>
      <c r="G589" s="13"/>
      <c r="H589" s="13"/>
      <c r="I589" s="13"/>
      <c r="J589" s="13"/>
    </row>
    <row r="590" spans="1:10">
      <c r="A590" s="11"/>
      <c r="B590" s="10"/>
      <c r="C590" s="10"/>
      <c r="D590" s="10"/>
      <c r="E590" s="13"/>
      <c r="F590" s="13"/>
      <c r="G590" s="13"/>
      <c r="H590" s="13"/>
      <c r="I590" s="13"/>
      <c r="J590" s="13"/>
    </row>
    <row r="591" spans="1:10">
      <c r="A591" s="11"/>
      <c r="B591" s="10"/>
      <c r="C591" s="10"/>
      <c r="D591" s="10"/>
      <c r="E591" s="13"/>
      <c r="F591" s="13"/>
      <c r="G591" s="13"/>
      <c r="H591" s="13"/>
      <c r="I591" s="13"/>
      <c r="J591" s="13"/>
    </row>
    <row r="592" spans="1:10">
      <c r="A592" s="11"/>
      <c r="B592" s="10"/>
      <c r="C592" s="10"/>
      <c r="D592" s="10"/>
      <c r="E592" s="13"/>
      <c r="F592" s="13"/>
      <c r="G592" s="13"/>
      <c r="H592" s="13"/>
      <c r="I592" s="13"/>
      <c r="J592" s="13"/>
    </row>
    <row r="593" spans="1:10">
      <c r="A593" s="11"/>
      <c r="B593" s="10"/>
      <c r="C593" s="10"/>
      <c r="D593" s="10"/>
      <c r="E593" s="13"/>
      <c r="F593" s="13"/>
      <c r="G593" s="13"/>
      <c r="H593" s="13"/>
      <c r="I593" s="13"/>
      <c r="J593" s="13"/>
    </row>
    <row r="594" spans="1:10">
      <c r="A594" s="11"/>
      <c r="B594" s="10"/>
      <c r="C594" s="10"/>
      <c r="D594" s="10"/>
      <c r="E594" s="13"/>
      <c r="F594" s="13"/>
      <c r="G594" s="13"/>
      <c r="H594" s="13"/>
      <c r="I594" s="13"/>
      <c r="J594" s="13"/>
    </row>
    <row r="595" spans="1:10">
      <c r="A595" s="11"/>
      <c r="B595" s="10"/>
      <c r="C595" s="10"/>
      <c r="D595" s="10"/>
      <c r="E595" s="13"/>
      <c r="F595" s="13"/>
      <c r="G595" s="13"/>
      <c r="H595" s="13"/>
      <c r="I595" s="13"/>
      <c r="J595" s="13"/>
    </row>
    <row r="596" spans="1:10">
      <c r="A596" s="11"/>
      <c r="B596" s="10"/>
      <c r="C596" s="10"/>
      <c r="D596" s="10"/>
      <c r="E596" s="13"/>
      <c r="F596" s="13"/>
      <c r="G596" s="13"/>
      <c r="H596" s="13"/>
      <c r="I596" s="13"/>
      <c r="J596" s="13"/>
    </row>
    <row r="597" spans="1:10">
      <c r="A597" s="11"/>
      <c r="B597" s="10"/>
      <c r="C597" s="10"/>
      <c r="D597" s="10"/>
      <c r="E597" s="13"/>
      <c r="F597" s="13"/>
      <c r="G597" s="13"/>
      <c r="H597" s="13"/>
      <c r="I597" s="13"/>
      <c r="J597" s="13"/>
    </row>
    <row r="598" spans="1:10">
      <c r="A598" s="11"/>
      <c r="B598" s="10"/>
      <c r="C598" s="10"/>
      <c r="D598" s="10"/>
      <c r="E598" s="13"/>
      <c r="F598" s="13"/>
      <c r="G598" s="13"/>
      <c r="H598" s="13"/>
      <c r="I598" s="13"/>
      <c r="J598" s="13"/>
    </row>
    <row r="599" spans="1:10">
      <c r="A599" s="11"/>
      <c r="B599" s="10"/>
      <c r="C599" s="10"/>
      <c r="D599" s="10"/>
      <c r="E599" s="13"/>
      <c r="F599" s="13"/>
      <c r="G599" s="13"/>
      <c r="H599" s="13"/>
      <c r="I599" s="13"/>
      <c r="J599" s="13"/>
    </row>
    <row r="600" spans="1:10">
      <c r="A600" s="11"/>
      <c r="B600" s="10"/>
      <c r="C600" s="10"/>
      <c r="D600" s="10"/>
      <c r="E600" s="13"/>
      <c r="F600" s="13"/>
      <c r="G600" s="13"/>
      <c r="H600" s="13"/>
      <c r="I600" s="13"/>
      <c r="J600" s="13"/>
    </row>
    <row r="601" spans="1:10">
      <c r="A601" s="11"/>
      <c r="B601" s="10"/>
      <c r="C601" s="10"/>
      <c r="D601" s="10"/>
      <c r="E601" s="13"/>
      <c r="F601" s="13"/>
      <c r="G601" s="13"/>
      <c r="H601" s="13"/>
      <c r="I601" s="13"/>
      <c r="J601" s="13"/>
    </row>
    <row r="602" spans="1:10">
      <c r="A602" s="11"/>
      <c r="B602" s="10"/>
      <c r="C602" s="10"/>
      <c r="D602" s="10"/>
      <c r="E602" s="13"/>
      <c r="F602" s="13"/>
      <c r="G602" s="13"/>
      <c r="H602" s="13"/>
      <c r="I602" s="13"/>
      <c r="J602" s="13"/>
    </row>
    <row r="603" spans="1:10">
      <c r="A603" s="11"/>
      <c r="B603" s="10"/>
      <c r="C603" s="10"/>
      <c r="D603" s="10"/>
      <c r="E603" s="13"/>
      <c r="F603" s="13"/>
      <c r="G603" s="13"/>
      <c r="H603" s="13"/>
      <c r="I603" s="13"/>
      <c r="J603" s="13"/>
    </row>
    <row r="604" spans="1:10">
      <c r="A604" s="11"/>
      <c r="B604" s="10"/>
      <c r="C604" s="10"/>
      <c r="D604" s="10"/>
      <c r="E604" s="13"/>
      <c r="F604" s="13"/>
      <c r="G604" s="13"/>
      <c r="H604" s="13"/>
      <c r="I604" s="13"/>
      <c r="J604" s="13"/>
    </row>
    <row r="605" spans="1:10">
      <c r="A605" s="11"/>
      <c r="B605" s="10"/>
      <c r="C605" s="10"/>
      <c r="D605" s="10"/>
      <c r="E605" s="13"/>
      <c r="F605" s="13"/>
      <c r="G605" s="13"/>
      <c r="H605" s="13"/>
      <c r="I605" s="13"/>
      <c r="J605" s="13"/>
    </row>
    <row r="606" spans="1:10">
      <c r="A606" s="11"/>
      <c r="B606" s="10"/>
      <c r="C606" s="10"/>
      <c r="D606" s="10"/>
      <c r="E606" s="13"/>
      <c r="F606" s="13"/>
      <c r="G606" s="13"/>
      <c r="H606" s="13"/>
      <c r="I606" s="13"/>
      <c r="J606" s="13"/>
    </row>
    <row r="607" spans="1:10">
      <c r="A607" s="11"/>
      <c r="B607" s="10"/>
      <c r="C607" s="10"/>
      <c r="D607" s="10"/>
      <c r="E607" s="13"/>
      <c r="F607" s="13"/>
      <c r="G607" s="13"/>
      <c r="H607" s="13"/>
      <c r="I607" s="13"/>
      <c r="J607" s="13"/>
    </row>
    <row r="608" spans="1:10">
      <c r="A608" s="11"/>
      <c r="B608" s="10"/>
      <c r="C608" s="10"/>
      <c r="D608" s="10"/>
      <c r="E608" s="13"/>
      <c r="F608" s="13"/>
      <c r="G608" s="13"/>
      <c r="H608" s="13"/>
      <c r="I608" s="13"/>
      <c r="J608" s="13"/>
    </row>
    <row r="609" spans="1:10">
      <c r="A609" s="11"/>
      <c r="B609" s="10"/>
      <c r="C609" s="10"/>
      <c r="D609" s="10"/>
      <c r="E609" s="13"/>
      <c r="F609" s="13"/>
      <c r="G609" s="13"/>
      <c r="H609" s="13"/>
      <c r="I609" s="13"/>
      <c r="J609" s="13"/>
    </row>
    <row r="610" spans="1:10">
      <c r="A610" s="11"/>
      <c r="B610" s="10"/>
      <c r="C610" s="10"/>
      <c r="D610" s="10"/>
      <c r="E610" s="13"/>
      <c r="F610" s="13"/>
      <c r="G610" s="13"/>
      <c r="H610" s="13"/>
      <c r="I610" s="13"/>
      <c r="J610" s="13"/>
    </row>
    <row r="611" spans="1:10">
      <c r="A611" s="11"/>
      <c r="B611" s="10"/>
      <c r="C611" s="10"/>
      <c r="D611" s="10"/>
      <c r="E611" s="13"/>
      <c r="F611" s="13"/>
      <c r="G611" s="13"/>
      <c r="H611" s="13"/>
      <c r="I611" s="13"/>
      <c r="J611" s="13"/>
    </row>
    <row r="612" spans="1:10">
      <c r="A612" s="11"/>
      <c r="B612" s="10"/>
      <c r="C612" s="10"/>
      <c r="D612" s="10"/>
      <c r="E612" s="13"/>
      <c r="F612" s="13"/>
      <c r="G612" s="13"/>
      <c r="H612" s="13"/>
      <c r="I612" s="13"/>
      <c r="J612" s="13"/>
    </row>
    <row r="613" spans="1:10">
      <c r="A613" s="11"/>
      <c r="B613" s="10"/>
      <c r="C613" s="10"/>
      <c r="D613" s="10"/>
      <c r="E613" s="13"/>
      <c r="F613" s="13"/>
      <c r="G613" s="13"/>
      <c r="H613" s="13"/>
      <c r="I613" s="13"/>
      <c r="J613" s="13"/>
    </row>
    <row r="614" spans="1:10">
      <c r="A614" s="11"/>
      <c r="B614" s="10"/>
      <c r="C614" s="10"/>
      <c r="D614" s="10"/>
      <c r="E614" s="13"/>
      <c r="F614" s="13"/>
      <c r="G614" s="13"/>
      <c r="H614" s="13"/>
      <c r="I614" s="13"/>
      <c r="J614" s="13"/>
    </row>
    <row r="615" spans="1:10">
      <c r="A615" s="11"/>
      <c r="B615" s="10"/>
      <c r="C615" s="10"/>
      <c r="D615" s="10"/>
      <c r="E615" s="13"/>
      <c r="F615" s="13"/>
      <c r="G615" s="13"/>
      <c r="H615" s="13"/>
      <c r="I615" s="13"/>
      <c r="J615" s="13"/>
    </row>
    <row r="616" spans="1:10">
      <c r="A616" s="11"/>
      <c r="B616" s="10"/>
      <c r="C616" s="10"/>
      <c r="D616" s="10"/>
      <c r="E616" s="13"/>
      <c r="F616" s="13"/>
      <c r="G616" s="13"/>
      <c r="H616" s="13"/>
      <c r="I616" s="13"/>
      <c r="J616" s="13"/>
    </row>
    <row r="617" spans="1:10">
      <c r="A617" s="11"/>
      <c r="B617" s="10"/>
      <c r="C617" s="10"/>
      <c r="D617" s="10"/>
      <c r="E617" s="13"/>
      <c r="F617" s="13"/>
      <c r="G617" s="13"/>
      <c r="H617" s="13"/>
      <c r="I617" s="13"/>
      <c r="J617" s="13"/>
    </row>
    <row r="618" spans="1:10">
      <c r="A618" s="11"/>
      <c r="B618" s="10"/>
      <c r="C618" s="10"/>
      <c r="D618" s="10"/>
      <c r="E618" s="13"/>
      <c r="F618" s="13"/>
      <c r="G618" s="13"/>
      <c r="H618" s="13"/>
      <c r="I618" s="13"/>
      <c r="J618" s="13"/>
    </row>
    <row r="619" spans="1:10">
      <c r="A619" s="11"/>
      <c r="B619" s="10"/>
      <c r="C619" s="10"/>
      <c r="D619" s="10"/>
      <c r="E619" s="13"/>
      <c r="F619" s="13"/>
      <c r="G619" s="13"/>
      <c r="H619" s="13"/>
      <c r="I619" s="13"/>
      <c r="J619" s="13"/>
    </row>
    <row r="620" spans="1:10">
      <c r="A620" s="11"/>
      <c r="B620" s="10"/>
      <c r="C620" s="10"/>
      <c r="D620" s="10"/>
      <c r="E620" s="13"/>
      <c r="F620" s="13"/>
      <c r="G620" s="13"/>
      <c r="H620" s="13"/>
      <c r="I620" s="13"/>
      <c r="J620" s="13"/>
    </row>
    <row r="621" spans="1:10">
      <c r="A621" s="11"/>
      <c r="B621" s="10"/>
      <c r="C621" s="10"/>
      <c r="D621" s="10"/>
      <c r="E621" s="13"/>
      <c r="F621" s="13"/>
      <c r="G621" s="13"/>
      <c r="H621" s="13"/>
      <c r="I621" s="13"/>
      <c r="J621" s="13"/>
    </row>
    <row r="622" spans="1:10">
      <c r="A622" s="11"/>
      <c r="B622" s="10"/>
      <c r="C622" s="10"/>
      <c r="D622" s="10"/>
      <c r="E622" s="13"/>
      <c r="F622" s="13"/>
      <c r="G622" s="13"/>
      <c r="H622" s="13"/>
      <c r="I622" s="13"/>
      <c r="J622" s="13"/>
    </row>
    <row r="623" spans="1:10">
      <c r="A623" s="11"/>
      <c r="B623" s="10"/>
      <c r="C623" s="10"/>
      <c r="D623" s="10"/>
      <c r="E623" s="13"/>
      <c r="F623" s="13"/>
      <c r="G623" s="13"/>
      <c r="H623" s="13"/>
      <c r="I623" s="13"/>
      <c r="J623" s="13"/>
    </row>
    <row r="624" spans="1:10">
      <c r="A624" s="11"/>
      <c r="B624" s="10"/>
      <c r="C624" s="10"/>
      <c r="D624" s="10"/>
      <c r="E624" s="13"/>
      <c r="F624" s="13"/>
      <c r="G624" s="13"/>
      <c r="H624" s="13"/>
      <c r="I624" s="13"/>
      <c r="J624" s="13"/>
    </row>
    <row r="625" spans="1:10">
      <c r="A625" s="11"/>
      <c r="B625" s="10"/>
      <c r="C625" s="10"/>
      <c r="D625" s="10"/>
      <c r="E625" s="13"/>
      <c r="F625" s="13"/>
      <c r="G625" s="13"/>
      <c r="H625" s="13"/>
      <c r="I625" s="13"/>
      <c r="J625" s="13"/>
    </row>
    <row r="626" spans="1:10">
      <c r="A626" s="11"/>
      <c r="B626" s="10"/>
      <c r="C626" s="10"/>
      <c r="D626" s="10"/>
      <c r="E626" s="13"/>
      <c r="F626" s="13"/>
      <c r="G626" s="13"/>
      <c r="H626" s="13"/>
      <c r="I626" s="13"/>
      <c r="J626" s="13"/>
    </row>
    <row r="627" spans="1:10">
      <c r="A627" s="11"/>
      <c r="B627" s="10"/>
      <c r="C627" s="10"/>
      <c r="D627" s="10"/>
      <c r="E627" s="13"/>
      <c r="F627" s="13"/>
      <c r="G627" s="13"/>
      <c r="H627" s="13"/>
      <c r="I627" s="13"/>
      <c r="J627" s="13"/>
    </row>
    <row r="628" spans="1:10">
      <c r="A628" s="11"/>
      <c r="B628" s="10"/>
      <c r="C628" s="10"/>
      <c r="D628" s="10"/>
      <c r="E628" s="13"/>
      <c r="F628" s="13"/>
      <c r="G628" s="13"/>
      <c r="H628" s="13"/>
      <c r="I628" s="13"/>
      <c r="J628" s="13"/>
    </row>
    <row r="629" spans="1:10">
      <c r="A629" s="11"/>
      <c r="B629" s="10"/>
      <c r="C629" s="10"/>
      <c r="D629" s="10"/>
      <c r="E629" s="13"/>
      <c r="F629" s="13"/>
      <c r="G629" s="13"/>
      <c r="H629" s="13"/>
      <c r="I629" s="13"/>
      <c r="J629" s="13"/>
    </row>
    <row r="630" spans="1:10">
      <c r="A630" s="11"/>
      <c r="B630" s="10"/>
      <c r="C630" s="10"/>
      <c r="D630" s="10"/>
      <c r="E630" s="13"/>
      <c r="F630" s="13"/>
      <c r="G630" s="13"/>
      <c r="H630" s="13"/>
      <c r="I630" s="13"/>
      <c r="J630" s="13"/>
    </row>
    <row r="631" spans="1:10">
      <c r="A631" s="11"/>
      <c r="B631" s="10"/>
      <c r="C631" s="10"/>
      <c r="D631" s="10"/>
      <c r="E631" s="13"/>
      <c r="F631" s="13"/>
      <c r="G631" s="13"/>
      <c r="H631" s="13"/>
      <c r="I631" s="13"/>
      <c r="J631" s="13"/>
    </row>
    <row r="632" spans="1:10">
      <c r="A632" s="11"/>
      <c r="B632" s="10"/>
      <c r="C632" s="10"/>
      <c r="D632" s="10"/>
      <c r="E632" s="13"/>
      <c r="F632" s="13"/>
      <c r="G632" s="13"/>
      <c r="H632" s="13"/>
      <c r="I632" s="13"/>
      <c r="J632" s="13"/>
    </row>
    <row r="633" spans="1:10">
      <c r="A633" s="11"/>
      <c r="B633" s="10"/>
      <c r="C633" s="10"/>
      <c r="D633" s="10"/>
      <c r="E633" s="13"/>
      <c r="F633" s="13"/>
      <c r="G633" s="13"/>
      <c r="H633" s="13"/>
      <c r="I633" s="13"/>
      <c r="J633" s="13"/>
    </row>
    <row r="634" spans="1:10">
      <c r="A634" s="11"/>
      <c r="B634" s="10"/>
      <c r="C634" s="10"/>
      <c r="D634" s="10"/>
      <c r="E634" s="13"/>
      <c r="F634" s="13"/>
      <c r="G634" s="13"/>
      <c r="H634" s="13"/>
      <c r="I634" s="13"/>
      <c r="J634" s="13"/>
    </row>
    <row r="635" spans="1:10">
      <c r="A635" s="11"/>
      <c r="B635" s="10"/>
      <c r="C635" s="10"/>
      <c r="D635" s="10"/>
      <c r="E635" s="13"/>
      <c r="F635" s="13"/>
      <c r="G635" s="13"/>
      <c r="H635" s="13"/>
      <c r="I635" s="13"/>
      <c r="J635" s="13"/>
    </row>
    <row r="636" spans="1:10">
      <c r="A636" s="11"/>
      <c r="B636" s="10"/>
      <c r="C636" s="10"/>
      <c r="D636" s="10"/>
      <c r="E636" s="13"/>
      <c r="F636" s="13"/>
      <c r="G636" s="13"/>
      <c r="H636" s="13"/>
      <c r="I636" s="13"/>
      <c r="J636" s="13"/>
    </row>
    <row r="637" spans="1:10">
      <c r="A637" s="11"/>
      <c r="B637" s="10"/>
      <c r="C637" s="10"/>
      <c r="D637" s="10"/>
      <c r="E637" s="13"/>
      <c r="F637" s="13"/>
      <c r="G637" s="13"/>
      <c r="H637" s="13"/>
      <c r="I637" s="13"/>
      <c r="J637" s="13"/>
    </row>
    <row r="638" spans="1:10">
      <c r="A638" s="11"/>
      <c r="B638" s="10"/>
      <c r="C638" s="10"/>
      <c r="D638" s="10"/>
      <c r="E638" s="13"/>
      <c r="F638" s="13"/>
      <c r="G638" s="13"/>
      <c r="H638" s="13"/>
      <c r="I638" s="13"/>
      <c r="J638" s="13"/>
    </row>
    <row r="639" spans="1:10">
      <c r="A639" s="11"/>
      <c r="B639" s="10"/>
      <c r="C639" s="10"/>
      <c r="D639" s="10"/>
      <c r="E639" s="13"/>
      <c r="F639" s="13"/>
      <c r="G639" s="13"/>
      <c r="H639" s="13"/>
      <c r="I639" s="13"/>
      <c r="J639" s="13"/>
    </row>
    <row r="640" spans="1:10">
      <c r="A640" s="11"/>
      <c r="B640" s="10"/>
      <c r="C640" s="10"/>
      <c r="D640" s="10"/>
      <c r="E640" s="13"/>
      <c r="F640" s="13"/>
      <c r="G640" s="13"/>
      <c r="H640" s="13"/>
      <c r="I640" s="13"/>
      <c r="J640" s="13"/>
    </row>
    <row r="641" spans="1:10">
      <c r="A641" s="11"/>
      <c r="B641" s="10"/>
      <c r="C641" s="10"/>
      <c r="D641" s="10"/>
      <c r="E641" s="13"/>
      <c r="F641" s="13"/>
      <c r="G641" s="13"/>
      <c r="H641" s="13"/>
      <c r="I641" s="13"/>
      <c r="J641" s="13"/>
    </row>
    <row r="642" spans="1:10">
      <c r="A642" s="11"/>
      <c r="B642" s="10"/>
      <c r="C642" s="10"/>
      <c r="D642" s="10"/>
      <c r="E642" s="13"/>
      <c r="F642" s="13"/>
      <c r="G642" s="13"/>
      <c r="H642" s="13"/>
      <c r="I642" s="13"/>
      <c r="J642" s="13"/>
    </row>
    <row r="643" spans="1:10">
      <c r="A643" s="11"/>
      <c r="B643" s="10"/>
      <c r="C643" s="10"/>
      <c r="D643" s="10"/>
      <c r="E643" s="13"/>
      <c r="F643" s="13"/>
      <c r="G643" s="13"/>
      <c r="H643" s="13"/>
      <c r="I643" s="13"/>
      <c r="J643" s="13"/>
    </row>
    <row r="644" spans="1:10">
      <c r="A644" s="11"/>
      <c r="B644" s="10"/>
      <c r="C644" s="10"/>
      <c r="D644" s="10"/>
      <c r="E644" s="13"/>
      <c r="F644" s="13"/>
      <c r="G644" s="13"/>
      <c r="H644" s="13"/>
      <c r="I644" s="13"/>
      <c r="J644" s="13"/>
    </row>
    <row r="645" spans="1:10">
      <c r="A645" s="11"/>
      <c r="B645" s="10"/>
      <c r="C645" s="10"/>
      <c r="D645" s="10"/>
      <c r="E645" s="13"/>
      <c r="F645" s="13"/>
      <c r="G645" s="13"/>
      <c r="H645" s="13"/>
      <c r="I645" s="13"/>
      <c r="J645" s="13"/>
    </row>
    <row r="646" spans="1:10">
      <c r="A646" s="11"/>
      <c r="B646" s="10"/>
      <c r="C646" s="10"/>
      <c r="D646" s="10"/>
      <c r="E646" s="13"/>
      <c r="F646" s="13"/>
      <c r="G646" s="13"/>
      <c r="H646" s="13"/>
      <c r="I646" s="13"/>
      <c r="J646" s="13"/>
    </row>
    <row r="647" spans="1:10">
      <c r="A647" s="11"/>
      <c r="B647" s="10"/>
      <c r="C647" s="10"/>
      <c r="D647" s="10"/>
      <c r="E647" s="13"/>
      <c r="F647" s="13"/>
      <c r="G647" s="13"/>
      <c r="H647" s="13"/>
      <c r="I647" s="13"/>
      <c r="J647" s="13"/>
    </row>
    <row r="648" spans="1:10">
      <c r="A648" s="11"/>
      <c r="B648" s="10"/>
      <c r="C648" s="10"/>
      <c r="D648" s="10"/>
      <c r="E648" s="13"/>
      <c r="F648" s="13"/>
      <c r="G648" s="13"/>
      <c r="H648" s="13"/>
      <c r="I648" s="13"/>
      <c r="J648" s="13"/>
    </row>
    <row r="649" spans="1:10">
      <c r="A649" s="11"/>
      <c r="B649" s="10"/>
      <c r="C649" s="10"/>
      <c r="D649" s="10"/>
      <c r="E649" s="13"/>
      <c r="F649" s="13"/>
      <c r="G649" s="13"/>
      <c r="H649" s="13"/>
      <c r="I649" s="13"/>
      <c r="J649" s="13"/>
    </row>
    <row r="650" spans="1:10">
      <c r="A650" s="11"/>
      <c r="B650" s="10"/>
      <c r="C650" s="10"/>
      <c r="D650" s="10"/>
      <c r="E650" s="13"/>
      <c r="F650" s="13"/>
      <c r="G650" s="13"/>
      <c r="H650" s="13"/>
      <c r="I650" s="13"/>
      <c r="J650" s="13"/>
    </row>
    <row r="651" spans="1:10">
      <c r="A651" s="11"/>
      <c r="B651" s="10"/>
      <c r="C651" s="10"/>
      <c r="D651" s="10"/>
      <c r="E651" s="13"/>
      <c r="F651" s="13"/>
      <c r="G651" s="13"/>
      <c r="H651" s="13"/>
      <c r="I651" s="13"/>
      <c r="J651" s="13"/>
    </row>
    <row r="652" spans="1:10">
      <c r="A652" s="11"/>
      <c r="B652" s="10"/>
      <c r="C652" s="10"/>
      <c r="D652" s="10"/>
      <c r="E652" s="13"/>
      <c r="F652" s="13"/>
      <c r="G652" s="13"/>
      <c r="H652" s="13"/>
      <c r="I652" s="13"/>
      <c r="J652" s="13"/>
    </row>
    <row r="653" spans="1:10">
      <c r="A653" s="11"/>
      <c r="B653" s="10"/>
      <c r="C653" s="10"/>
      <c r="D653" s="10"/>
      <c r="E653" s="13"/>
      <c r="F653" s="13"/>
      <c r="G653" s="13"/>
      <c r="H653" s="13"/>
      <c r="I653" s="13"/>
      <c r="J653" s="13"/>
    </row>
    <row r="654" spans="1:10">
      <c r="A654" s="11"/>
      <c r="B654" s="10"/>
      <c r="C654" s="10"/>
      <c r="D654" s="10"/>
      <c r="E654" s="13"/>
      <c r="F654" s="13"/>
      <c r="G654" s="13"/>
      <c r="H654" s="13"/>
      <c r="I654" s="13"/>
      <c r="J654" s="13"/>
    </row>
    <row r="655" spans="1:10">
      <c r="A655" s="11"/>
      <c r="B655" s="10"/>
      <c r="C655" s="10"/>
      <c r="D655" s="10"/>
      <c r="E655" s="13"/>
      <c r="F655" s="13"/>
      <c r="G655" s="13"/>
      <c r="H655" s="13"/>
      <c r="I655" s="13"/>
      <c r="J655" s="13"/>
    </row>
    <row r="656" spans="1:10">
      <c r="A656" s="11"/>
      <c r="B656" s="10"/>
      <c r="C656" s="10"/>
      <c r="D656" s="10"/>
      <c r="E656" s="13"/>
      <c r="F656" s="13"/>
      <c r="G656" s="13"/>
      <c r="H656" s="13"/>
      <c r="I656" s="13"/>
      <c r="J656" s="13"/>
    </row>
    <row r="657" spans="1:10">
      <c r="A657" s="11"/>
      <c r="B657" s="10"/>
      <c r="C657" s="10"/>
      <c r="D657" s="10"/>
      <c r="E657" s="13"/>
      <c r="F657" s="13"/>
      <c r="G657" s="13"/>
      <c r="H657" s="13"/>
      <c r="I657" s="13"/>
      <c r="J657" s="13"/>
    </row>
    <row r="658" spans="1:10">
      <c r="A658" s="11"/>
      <c r="B658" s="10"/>
      <c r="C658" s="10"/>
      <c r="D658" s="10"/>
      <c r="E658" s="13"/>
      <c r="F658" s="13"/>
      <c r="G658" s="13"/>
      <c r="H658" s="13"/>
      <c r="I658" s="13"/>
      <c r="J658" s="13"/>
    </row>
    <row r="659" spans="1:10">
      <c r="A659" s="11"/>
      <c r="B659" s="10"/>
      <c r="C659" s="10"/>
      <c r="D659" s="10"/>
      <c r="E659" s="13"/>
      <c r="F659" s="13"/>
      <c r="G659" s="13"/>
      <c r="H659" s="13"/>
      <c r="I659" s="13"/>
      <c r="J659" s="13"/>
    </row>
    <row r="660" spans="1:10">
      <c r="A660" s="11"/>
      <c r="B660" s="10"/>
      <c r="C660" s="10"/>
      <c r="D660" s="10"/>
      <c r="E660" s="13"/>
      <c r="F660" s="13"/>
      <c r="G660" s="13"/>
      <c r="H660" s="13"/>
      <c r="I660" s="13"/>
      <c r="J660" s="13"/>
    </row>
    <row r="661" spans="1:10">
      <c r="A661" s="11"/>
      <c r="B661" s="10"/>
      <c r="C661" s="10"/>
      <c r="D661" s="10"/>
      <c r="E661" s="13"/>
      <c r="F661" s="13"/>
      <c r="G661" s="13"/>
      <c r="H661" s="13"/>
      <c r="I661" s="13"/>
      <c r="J661" s="13"/>
    </row>
    <row r="662" spans="1:10">
      <c r="A662" s="11"/>
      <c r="B662" s="10"/>
      <c r="C662" s="10"/>
      <c r="D662" s="10"/>
      <c r="E662" s="13"/>
      <c r="F662" s="13"/>
      <c r="G662" s="13"/>
      <c r="H662" s="13"/>
      <c r="I662" s="13"/>
      <c r="J662" s="13"/>
    </row>
    <row r="663" spans="1:10">
      <c r="A663" s="11"/>
      <c r="B663" s="10"/>
      <c r="C663" s="10"/>
      <c r="D663" s="10"/>
      <c r="E663" s="13"/>
      <c r="F663" s="13"/>
      <c r="G663" s="13"/>
      <c r="H663" s="13"/>
      <c r="I663" s="13"/>
      <c r="J663" s="13"/>
    </row>
    <row r="664" spans="1:10">
      <c r="A664" s="11"/>
      <c r="B664" s="10"/>
      <c r="C664" s="10"/>
      <c r="D664" s="10"/>
      <c r="E664" s="13"/>
      <c r="F664" s="13"/>
      <c r="G664" s="13"/>
      <c r="H664" s="13"/>
      <c r="I664" s="13"/>
      <c r="J664" s="13"/>
    </row>
    <row r="665" spans="1:10">
      <c r="A665" s="11"/>
      <c r="B665" s="10"/>
      <c r="C665" s="10"/>
      <c r="D665" s="10"/>
      <c r="E665" s="13"/>
      <c r="F665" s="13"/>
      <c r="G665" s="13"/>
      <c r="H665" s="13"/>
      <c r="I665" s="13"/>
      <c r="J665" s="13"/>
    </row>
    <row r="666" spans="1:10">
      <c r="A666" s="11"/>
      <c r="B666" s="10"/>
      <c r="C666" s="10"/>
      <c r="D666" s="10"/>
      <c r="E666" s="13"/>
      <c r="F666" s="13"/>
      <c r="G666" s="13"/>
      <c r="H666" s="13"/>
      <c r="I666" s="13"/>
      <c r="J666" s="13"/>
    </row>
    <row r="667" spans="1:10">
      <c r="A667" s="11"/>
      <c r="B667" s="10"/>
      <c r="C667" s="10"/>
      <c r="D667" s="10"/>
      <c r="E667" s="13"/>
      <c r="F667" s="13"/>
      <c r="G667" s="13"/>
      <c r="H667" s="13"/>
      <c r="I667" s="13"/>
      <c r="J667" s="13"/>
    </row>
    <row r="668" spans="1:10">
      <c r="A668" s="11"/>
      <c r="B668" s="10"/>
      <c r="C668" s="10"/>
      <c r="D668" s="10"/>
      <c r="E668" s="13"/>
      <c r="F668" s="13"/>
      <c r="G668" s="13"/>
      <c r="H668" s="13"/>
      <c r="I668" s="13"/>
      <c r="J668" s="13"/>
    </row>
    <row r="669" spans="1:10">
      <c r="A669" s="11"/>
      <c r="B669" s="10"/>
      <c r="C669" s="10"/>
      <c r="D669" s="10"/>
      <c r="E669" s="13"/>
      <c r="F669" s="13"/>
      <c r="G669" s="13"/>
      <c r="H669" s="13"/>
      <c r="I669" s="13"/>
      <c r="J669" s="13"/>
    </row>
    <row r="670" spans="1:10">
      <c r="A670" s="11"/>
      <c r="B670" s="10"/>
      <c r="C670" s="10"/>
      <c r="D670" s="10"/>
      <c r="E670" s="13"/>
      <c r="F670" s="13"/>
      <c r="G670" s="13"/>
      <c r="H670" s="13"/>
      <c r="I670" s="13"/>
      <c r="J670" s="13"/>
    </row>
    <row r="671" spans="1:10">
      <c r="A671" s="11"/>
      <c r="B671" s="10"/>
      <c r="C671" s="10"/>
      <c r="D671" s="10"/>
      <c r="E671" s="13"/>
      <c r="F671" s="13"/>
      <c r="G671" s="13"/>
      <c r="H671" s="13"/>
      <c r="I671" s="13"/>
      <c r="J671" s="13"/>
    </row>
    <row r="672" spans="1:10">
      <c r="A672" s="11"/>
      <c r="B672" s="10"/>
      <c r="C672" s="10"/>
      <c r="D672" s="10"/>
      <c r="E672" s="13"/>
      <c r="F672" s="13"/>
      <c r="G672" s="13"/>
      <c r="H672" s="13"/>
      <c r="I672" s="13"/>
      <c r="J672" s="13"/>
    </row>
    <row r="673" spans="1:10">
      <c r="A673" s="11"/>
      <c r="B673" s="10"/>
      <c r="C673" s="10"/>
      <c r="D673" s="10"/>
      <c r="E673" s="13"/>
      <c r="F673" s="13"/>
      <c r="G673" s="13"/>
      <c r="H673" s="13"/>
      <c r="I673" s="13"/>
      <c r="J673" s="13"/>
    </row>
    <row r="674" spans="1:10">
      <c r="A674" s="11"/>
      <c r="B674" s="10"/>
      <c r="C674" s="10"/>
      <c r="D674" s="10"/>
      <c r="E674" s="13"/>
      <c r="F674" s="13"/>
      <c r="G674" s="13"/>
      <c r="H674" s="13"/>
      <c r="I674" s="13"/>
      <c r="J674" s="13"/>
    </row>
    <row r="675" spans="1:10">
      <c r="A675" s="11"/>
      <c r="B675" s="10"/>
      <c r="C675" s="10"/>
      <c r="D675" s="10"/>
      <c r="E675" s="13"/>
      <c r="F675" s="13"/>
      <c r="G675" s="13"/>
      <c r="H675" s="13"/>
      <c r="I675" s="13"/>
      <c r="J675" s="13"/>
    </row>
    <row r="676" spans="1:10">
      <c r="A676" s="11"/>
      <c r="B676" s="10"/>
      <c r="C676" s="10"/>
      <c r="D676" s="10"/>
      <c r="E676" s="13"/>
      <c r="F676" s="13"/>
      <c r="G676" s="13"/>
      <c r="H676" s="13"/>
      <c r="I676" s="13"/>
      <c r="J676" s="13"/>
    </row>
    <row r="677" spans="1:10">
      <c r="A677" s="11"/>
      <c r="B677" s="10"/>
      <c r="C677" s="10"/>
      <c r="D677" s="10"/>
      <c r="E677" s="13"/>
      <c r="F677" s="13"/>
      <c r="G677" s="13"/>
      <c r="H677" s="13"/>
      <c r="I677" s="13"/>
      <c r="J677" s="13"/>
    </row>
    <row r="678" spans="1:10">
      <c r="A678" s="11"/>
      <c r="B678" s="10"/>
      <c r="C678" s="10"/>
      <c r="D678" s="10"/>
      <c r="E678" s="13"/>
      <c r="F678" s="13"/>
      <c r="G678" s="13"/>
      <c r="H678" s="13"/>
      <c r="I678" s="13"/>
      <c r="J678" s="13"/>
    </row>
    <row r="679" spans="1:10">
      <c r="A679" s="11"/>
      <c r="B679" s="10"/>
      <c r="C679" s="10"/>
      <c r="D679" s="10"/>
      <c r="E679" s="13"/>
      <c r="F679" s="13"/>
      <c r="G679" s="13"/>
      <c r="H679" s="13"/>
      <c r="I679" s="13"/>
      <c r="J679" s="13"/>
    </row>
    <row r="680" spans="1:10">
      <c r="A680" s="11"/>
      <c r="B680" s="10"/>
      <c r="C680" s="10"/>
      <c r="D680" s="10"/>
      <c r="E680" s="13"/>
      <c r="F680" s="13"/>
      <c r="G680" s="13"/>
      <c r="H680" s="13"/>
      <c r="I680" s="13"/>
      <c r="J680" s="13"/>
    </row>
    <row r="681" spans="1:10">
      <c r="A681" s="11"/>
      <c r="B681" s="10"/>
      <c r="C681" s="10"/>
      <c r="D681" s="10"/>
      <c r="E681" s="13"/>
      <c r="F681" s="13"/>
      <c r="G681" s="13"/>
      <c r="H681" s="13"/>
      <c r="I681" s="13"/>
      <c r="J681" s="13"/>
    </row>
    <row r="682" spans="1:10">
      <c r="A682" s="11"/>
      <c r="B682" s="10"/>
      <c r="C682" s="10"/>
      <c r="D682" s="10"/>
      <c r="E682" s="13"/>
      <c r="F682" s="13"/>
      <c r="G682" s="13"/>
      <c r="H682" s="13"/>
      <c r="I682" s="13"/>
      <c r="J682" s="13"/>
    </row>
    <row r="683" spans="1:10">
      <c r="A683" s="11"/>
      <c r="B683" s="10"/>
      <c r="C683" s="10"/>
      <c r="D683" s="10"/>
      <c r="E683" s="13"/>
      <c r="F683" s="13"/>
      <c r="G683" s="13"/>
      <c r="H683" s="13"/>
      <c r="I683" s="13"/>
      <c r="J683" s="13"/>
    </row>
    <row r="684" spans="1:10">
      <c r="A684" s="11"/>
      <c r="B684" s="10"/>
      <c r="C684" s="10"/>
      <c r="D684" s="10"/>
      <c r="E684" s="13"/>
      <c r="F684" s="13"/>
      <c r="G684" s="13"/>
      <c r="H684" s="13"/>
      <c r="I684" s="13"/>
      <c r="J684" s="13"/>
    </row>
    <row r="685" spans="1:10">
      <c r="A685" s="11"/>
      <c r="B685" s="10"/>
      <c r="C685" s="10"/>
      <c r="D685" s="10"/>
      <c r="E685" s="13"/>
      <c r="F685" s="13"/>
      <c r="G685" s="13"/>
      <c r="H685" s="13"/>
      <c r="I685" s="13"/>
      <c r="J685" s="13"/>
    </row>
    <row r="686" spans="1:10">
      <c r="A686" s="11"/>
      <c r="B686" s="10"/>
      <c r="C686" s="10"/>
      <c r="D686" s="10"/>
      <c r="E686" s="13"/>
      <c r="F686" s="13"/>
      <c r="G686" s="13"/>
      <c r="H686" s="13"/>
      <c r="I686" s="13"/>
      <c r="J686" s="13"/>
    </row>
    <row r="687" spans="1:10">
      <c r="A687" s="11"/>
      <c r="B687" s="10"/>
      <c r="C687" s="10"/>
      <c r="D687" s="10"/>
      <c r="E687" s="13"/>
      <c r="F687" s="13"/>
      <c r="G687" s="13"/>
      <c r="H687" s="13"/>
      <c r="I687" s="13"/>
      <c r="J687" s="13"/>
    </row>
    <row r="688" spans="1:10">
      <c r="A688" s="11"/>
      <c r="B688" s="10"/>
      <c r="C688" s="10"/>
      <c r="D688" s="10"/>
      <c r="E688" s="13"/>
      <c r="F688" s="13"/>
      <c r="G688" s="13"/>
      <c r="H688" s="13"/>
      <c r="I688" s="13"/>
      <c r="J688" s="13"/>
    </row>
    <row r="689" spans="1:10">
      <c r="A689" s="11"/>
      <c r="B689" s="10"/>
      <c r="C689" s="10"/>
      <c r="D689" s="10"/>
      <c r="E689" s="13"/>
      <c r="F689" s="13"/>
      <c r="G689" s="13"/>
      <c r="H689" s="13"/>
      <c r="I689" s="13"/>
      <c r="J689" s="13"/>
    </row>
    <row r="690" spans="1:10">
      <c r="A690" s="11"/>
      <c r="B690" s="10"/>
      <c r="C690" s="10"/>
      <c r="D690" s="10"/>
      <c r="E690" s="13"/>
      <c r="F690" s="13"/>
      <c r="G690" s="13"/>
      <c r="H690" s="13"/>
      <c r="I690" s="13"/>
      <c r="J690" s="13"/>
    </row>
    <row r="691" spans="1:10">
      <c r="A691" s="11"/>
      <c r="B691" s="10"/>
      <c r="C691" s="10"/>
      <c r="D691" s="10"/>
      <c r="E691" s="13"/>
      <c r="F691" s="13"/>
      <c r="G691" s="13"/>
      <c r="H691" s="13"/>
      <c r="I691" s="13"/>
      <c r="J691" s="13"/>
    </row>
    <row r="692" spans="1:10">
      <c r="A692" s="11"/>
      <c r="B692" s="10"/>
      <c r="C692" s="10"/>
      <c r="D692" s="10"/>
      <c r="E692" s="13"/>
      <c r="F692" s="13"/>
      <c r="G692" s="13"/>
      <c r="H692" s="13"/>
      <c r="I692" s="13"/>
      <c r="J692" s="13"/>
    </row>
    <row r="693" spans="1:10">
      <c r="A693" s="11"/>
      <c r="B693" s="10"/>
      <c r="C693" s="10"/>
      <c r="D693" s="10"/>
      <c r="E693" s="13"/>
      <c r="F693" s="13"/>
      <c r="G693" s="13"/>
      <c r="H693" s="13"/>
      <c r="I693" s="13"/>
      <c r="J693" s="13"/>
    </row>
    <row r="694" spans="1:10">
      <c r="A694" s="11"/>
      <c r="B694" s="10"/>
      <c r="C694" s="10"/>
      <c r="D694" s="10"/>
      <c r="E694" s="13"/>
      <c r="F694" s="13"/>
      <c r="G694" s="13"/>
      <c r="H694" s="13"/>
      <c r="I694" s="13"/>
      <c r="J694" s="13"/>
    </row>
    <row r="695" spans="1:10">
      <c r="A695" s="11"/>
      <c r="B695" s="10"/>
      <c r="C695" s="10"/>
      <c r="D695" s="10"/>
      <c r="E695" s="13"/>
      <c r="F695" s="13"/>
      <c r="G695" s="13"/>
      <c r="H695" s="13"/>
      <c r="I695" s="13"/>
      <c r="J695" s="13"/>
    </row>
    <row r="696" spans="1:10">
      <c r="A696" s="11"/>
      <c r="B696" s="10"/>
      <c r="C696" s="10"/>
      <c r="D696" s="10"/>
      <c r="E696" s="13"/>
      <c r="F696" s="13"/>
      <c r="G696" s="13"/>
      <c r="H696" s="13"/>
      <c r="I696" s="13"/>
      <c r="J696" s="13"/>
    </row>
    <row r="697" spans="1:10">
      <c r="A697" s="11"/>
      <c r="B697" s="10"/>
      <c r="C697" s="10"/>
      <c r="D697" s="10"/>
      <c r="E697" s="13"/>
      <c r="F697" s="13"/>
      <c r="G697" s="13"/>
      <c r="H697" s="13"/>
      <c r="I697" s="13"/>
      <c r="J697" s="13"/>
    </row>
    <row r="698" spans="1:10">
      <c r="A698" s="11"/>
      <c r="B698" s="10"/>
      <c r="C698" s="10"/>
      <c r="D698" s="10"/>
      <c r="E698" s="13"/>
      <c r="F698" s="13"/>
      <c r="G698" s="13"/>
      <c r="H698" s="13"/>
      <c r="I698" s="13"/>
      <c r="J698" s="13"/>
    </row>
    <row r="699" spans="1:10">
      <c r="A699" s="11"/>
      <c r="B699" s="10"/>
      <c r="C699" s="10"/>
      <c r="D699" s="10"/>
      <c r="E699" s="13"/>
      <c r="F699" s="13"/>
      <c r="G699" s="13"/>
      <c r="H699" s="13"/>
      <c r="I699" s="13"/>
      <c r="J699" s="13"/>
    </row>
    <row r="700" spans="1:10">
      <c r="A700" s="11"/>
      <c r="B700" s="10"/>
      <c r="C700" s="10"/>
      <c r="D700" s="10"/>
      <c r="E700" s="13"/>
      <c r="F700" s="13"/>
      <c r="G700" s="13"/>
      <c r="H700" s="13"/>
      <c r="I700" s="13"/>
      <c r="J700" s="13"/>
    </row>
    <row r="701" spans="1:10">
      <c r="A701" s="11"/>
      <c r="B701" s="10"/>
      <c r="C701" s="10"/>
      <c r="D701" s="10"/>
      <c r="E701" s="13"/>
      <c r="F701" s="13"/>
      <c r="G701" s="13"/>
      <c r="H701" s="13"/>
      <c r="I701" s="13"/>
      <c r="J701" s="13"/>
    </row>
    <row r="702" spans="1:10">
      <c r="A702" s="11"/>
      <c r="B702" s="10"/>
      <c r="C702" s="10"/>
      <c r="D702" s="10"/>
      <c r="E702" s="13"/>
      <c r="F702" s="13"/>
      <c r="G702" s="13"/>
      <c r="H702" s="13"/>
      <c r="I702" s="13"/>
      <c r="J702" s="13"/>
    </row>
    <row r="703" spans="1:10">
      <c r="A703" s="11"/>
      <c r="B703" s="10"/>
      <c r="C703" s="10"/>
      <c r="D703" s="10"/>
      <c r="E703" s="13"/>
      <c r="F703" s="13"/>
      <c r="G703" s="13"/>
      <c r="H703" s="13"/>
      <c r="I703" s="13"/>
      <c r="J703" s="13"/>
    </row>
    <row r="704" spans="1:10">
      <c r="A704" s="11"/>
      <c r="B704" s="10"/>
      <c r="C704" s="10"/>
      <c r="D704" s="10"/>
      <c r="E704" s="13"/>
      <c r="F704" s="13"/>
      <c r="G704" s="13"/>
      <c r="H704" s="13"/>
      <c r="I704" s="13"/>
      <c r="J704" s="13"/>
    </row>
    <row r="705" spans="1:10">
      <c r="A705" s="11"/>
      <c r="B705" s="10"/>
      <c r="C705" s="10"/>
      <c r="D705" s="10"/>
      <c r="E705" s="13"/>
      <c r="F705" s="13"/>
      <c r="G705" s="13"/>
      <c r="H705" s="13"/>
      <c r="I705" s="13"/>
      <c r="J705" s="13"/>
    </row>
    <row r="706" spans="1:10">
      <c r="A706" s="11"/>
      <c r="B706" s="10"/>
      <c r="C706" s="10"/>
      <c r="D706" s="10"/>
      <c r="E706" s="13"/>
      <c r="F706" s="13"/>
      <c r="G706" s="13"/>
      <c r="H706" s="13"/>
      <c r="I706" s="13"/>
      <c r="J706" s="13"/>
    </row>
    <row r="707" spans="1:10">
      <c r="A707" s="11"/>
      <c r="B707" s="10"/>
      <c r="C707" s="10"/>
      <c r="D707" s="10"/>
      <c r="E707" s="13"/>
      <c r="F707" s="13"/>
      <c r="G707" s="13"/>
      <c r="H707" s="13"/>
      <c r="I707" s="13"/>
      <c r="J707" s="13"/>
    </row>
    <row r="708" spans="1:10">
      <c r="A708" s="11"/>
      <c r="B708" s="10"/>
      <c r="C708" s="10"/>
      <c r="D708" s="10"/>
      <c r="E708" s="13"/>
      <c r="F708" s="13"/>
      <c r="G708" s="13"/>
      <c r="H708" s="13"/>
      <c r="I708" s="13"/>
      <c r="J708" s="13"/>
    </row>
    <row r="709" spans="1:10">
      <c r="A709" s="11"/>
      <c r="B709" s="10"/>
      <c r="C709" s="10"/>
      <c r="D709" s="10"/>
      <c r="E709" s="13"/>
      <c r="F709" s="13"/>
      <c r="G709" s="13"/>
      <c r="H709" s="13"/>
      <c r="I709" s="13"/>
      <c r="J709" s="13"/>
    </row>
    <row r="710" spans="1:10">
      <c r="A710" s="11"/>
      <c r="B710" s="10"/>
      <c r="C710" s="10"/>
      <c r="D710" s="10"/>
      <c r="E710" s="13"/>
      <c r="F710" s="13"/>
      <c r="G710" s="13"/>
      <c r="H710" s="13"/>
      <c r="I710" s="13"/>
      <c r="J710" s="13"/>
    </row>
    <row r="711" spans="1:10">
      <c r="A711" s="11"/>
      <c r="B711" s="10"/>
      <c r="C711" s="10"/>
      <c r="D711" s="10"/>
      <c r="E711" s="13"/>
      <c r="F711" s="13"/>
      <c r="G711" s="13"/>
      <c r="H711" s="13"/>
      <c r="I711" s="13"/>
      <c r="J711" s="13"/>
    </row>
    <row r="712" spans="1:10">
      <c r="A712" s="11"/>
      <c r="B712" s="10"/>
      <c r="C712" s="10"/>
      <c r="D712" s="10"/>
      <c r="E712" s="13"/>
      <c r="F712" s="13"/>
      <c r="G712" s="13"/>
      <c r="H712" s="13"/>
      <c r="I712" s="13"/>
      <c r="J712" s="13"/>
    </row>
    <row r="713" spans="1:10">
      <c r="A713" s="11"/>
      <c r="B713" s="10"/>
      <c r="C713" s="10"/>
      <c r="D713" s="10"/>
      <c r="E713" s="13"/>
      <c r="F713" s="13"/>
      <c r="G713" s="13"/>
      <c r="H713" s="13"/>
      <c r="I713" s="13"/>
      <c r="J713" s="13"/>
    </row>
    <row r="714" spans="1:10">
      <c r="A714" s="11"/>
      <c r="B714" s="10"/>
      <c r="C714" s="10"/>
      <c r="D714" s="10"/>
      <c r="E714" s="13"/>
      <c r="F714" s="13"/>
      <c r="G714" s="13"/>
      <c r="H714" s="13"/>
      <c r="I714" s="13"/>
      <c r="J714" s="13"/>
    </row>
    <row r="715" spans="1:10">
      <c r="A715" s="11"/>
      <c r="B715" s="10"/>
      <c r="C715" s="10"/>
      <c r="D715" s="10"/>
      <c r="E715" s="13"/>
      <c r="F715" s="13"/>
      <c r="G715" s="13"/>
      <c r="H715" s="13"/>
      <c r="I715" s="13"/>
      <c r="J715" s="13"/>
    </row>
    <row r="716" spans="1:10">
      <c r="A716" s="11"/>
      <c r="B716" s="10"/>
      <c r="C716" s="10"/>
      <c r="D716" s="10"/>
      <c r="E716" s="13"/>
      <c r="F716" s="13"/>
      <c r="G716" s="13"/>
      <c r="H716" s="13"/>
      <c r="I716" s="13"/>
      <c r="J716" s="13"/>
    </row>
    <row r="717" spans="1:10">
      <c r="A717" s="11"/>
      <c r="B717" s="10"/>
      <c r="C717" s="10"/>
      <c r="D717" s="10"/>
      <c r="E717" s="13"/>
      <c r="F717" s="13"/>
      <c r="G717" s="13"/>
      <c r="H717" s="13"/>
      <c r="I717" s="13"/>
      <c r="J717" s="13"/>
    </row>
    <row r="718" spans="1:10">
      <c r="A718" s="11"/>
      <c r="B718" s="10"/>
      <c r="C718" s="10"/>
      <c r="D718" s="10"/>
      <c r="E718" s="13"/>
      <c r="F718" s="13"/>
      <c r="G718" s="13"/>
      <c r="H718" s="13"/>
      <c r="I718" s="13"/>
      <c r="J718" s="13"/>
    </row>
    <row r="719" spans="1:10">
      <c r="A719" s="11"/>
      <c r="B719" s="10"/>
      <c r="C719" s="10"/>
      <c r="D719" s="10"/>
      <c r="E719" s="13"/>
      <c r="F719" s="13"/>
      <c r="G719" s="13"/>
      <c r="H719" s="13"/>
      <c r="I719" s="13"/>
      <c r="J719" s="13"/>
    </row>
    <row r="720" spans="1:10">
      <c r="A720" s="11"/>
      <c r="B720" s="10"/>
      <c r="C720" s="10"/>
      <c r="D720" s="10"/>
      <c r="E720" s="13"/>
      <c r="F720" s="13"/>
      <c r="G720" s="13"/>
      <c r="H720" s="13"/>
      <c r="I720" s="13"/>
      <c r="J720" s="13"/>
    </row>
    <row r="721" spans="1:10">
      <c r="A721" s="11"/>
      <c r="B721" s="10"/>
      <c r="C721" s="10"/>
      <c r="D721" s="10"/>
      <c r="E721" s="13"/>
      <c r="F721" s="13"/>
      <c r="G721" s="13"/>
      <c r="H721" s="13"/>
      <c r="I721" s="13"/>
      <c r="J721" s="13"/>
    </row>
    <row r="722" spans="1:10">
      <c r="A722" s="11"/>
      <c r="B722" s="10"/>
      <c r="C722" s="10"/>
      <c r="D722" s="10"/>
      <c r="E722" s="13"/>
      <c r="F722" s="13"/>
      <c r="G722" s="13"/>
      <c r="H722" s="13"/>
      <c r="I722" s="13"/>
      <c r="J722" s="13"/>
    </row>
    <row r="723" spans="1:10">
      <c r="A723" s="11"/>
      <c r="B723" s="10"/>
      <c r="C723" s="10"/>
      <c r="D723" s="10"/>
      <c r="E723" s="13"/>
      <c r="F723" s="13"/>
      <c r="G723" s="13"/>
      <c r="H723" s="13"/>
      <c r="I723" s="13"/>
      <c r="J723" s="13"/>
    </row>
    <row r="724" spans="1:10">
      <c r="A724" s="11"/>
      <c r="B724" s="10"/>
      <c r="C724" s="10"/>
      <c r="D724" s="10"/>
      <c r="E724" s="13"/>
      <c r="F724" s="13"/>
      <c r="G724" s="13"/>
      <c r="H724" s="13"/>
      <c r="I724" s="13"/>
      <c r="J724" s="13"/>
    </row>
    <row r="725" spans="1:10">
      <c r="A725" s="11"/>
      <c r="B725" s="10"/>
      <c r="C725" s="10"/>
      <c r="D725" s="10"/>
      <c r="E725" s="13"/>
      <c r="F725" s="13"/>
      <c r="G725" s="13"/>
      <c r="H725" s="13"/>
      <c r="I725" s="13"/>
      <c r="J725" s="13"/>
    </row>
    <row r="726" spans="1:10">
      <c r="A726" s="11"/>
      <c r="B726" s="10"/>
      <c r="C726" s="10"/>
      <c r="D726" s="10"/>
      <c r="E726" s="13"/>
      <c r="F726" s="13"/>
      <c r="G726" s="13"/>
      <c r="H726" s="13"/>
      <c r="I726" s="13"/>
      <c r="J726" s="13"/>
    </row>
    <row r="727" spans="1:10">
      <c r="A727" s="11"/>
      <c r="B727" s="10"/>
      <c r="C727" s="10"/>
      <c r="D727" s="10"/>
      <c r="E727" s="13"/>
      <c r="F727" s="13"/>
      <c r="G727" s="13"/>
      <c r="H727" s="13"/>
      <c r="I727" s="13"/>
      <c r="J727" s="13"/>
    </row>
    <row r="728" spans="1:10">
      <c r="A728" s="11"/>
      <c r="B728" s="10"/>
      <c r="C728" s="10"/>
      <c r="D728" s="10"/>
      <c r="E728" s="13"/>
      <c r="F728" s="13"/>
      <c r="G728" s="13"/>
      <c r="H728" s="13"/>
      <c r="I728" s="13"/>
      <c r="J728" s="13"/>
    </row>
    <row r="729" spans="1:10">
      <c r="A729" s="11"/>
      <c r="B729" s="10"/>
      <c r="C729" s="10"/>
      <c r="D729" s="10"/>
      <c r="E729" s="13"/>
      <c r="F729" s="13"/>
      <c r="G729" s="13"/>
      <c r="H729" s="13"/>
      <c r="I729" s="13"/>
      <c r="J729" s="13"/>
    </row>
    <row r="730" spans="1:10">
      <c r="A730" s="11"/>
      <c r="B730" s="10"/>
      <c r="C730" s="10"/>
      <c r="D730" s="10"/>
      <c r="E730" s="13"/>
      <c r="F730" s="13"/>
      <c r="G730" s="13"/>
      <c r="H730" s="13"/>
      <c r="I730" s="13"/>
      <c r="J730" s="13"/>
    </row>
    <row r="731" spans="1:10">
      <c r="A731" s="11"/>
      <c r="B731" s="10"/>
      <c r="C731" s="10"/>
      <c r="D731" s="10"/>
      <c r="E731" s="13"/>
      <c r="F731" s="13"/>
      <c r="G731" s="13"/>
      <c r="H731" s="13"/>
      <c r="I731" s="13"/>
      <c r="J731" s="13"/>
    </row>
    <row r="732" spans="1:10">
      <c r="A732" s="11"/>
      <c r="B732" s="10"/>
      <c r="C732" s="10"/>
      <c r="D732" s="10"/>
      <c r="E732" s="13"/>
      <c r="F732" s="13"/>
      <c r="G732" s="13"/>
      <c r="H732" s="13"/>
      <c r="I732" s="13"/>
      <c r="J732" s="13"/>
    </row>
    <row r="733" spans="1:10">
      <c r="A733" s="11"/>
      <c r="B733" s="10"/>
      <c r="C733" s="10"/>
      <c r="D733" s="10"/>
      <c r="E733" s="13"/>
      <c r="F733" s="13"/>
      <c r="G733" s="13"/>
      <c r="H733" s="13"/>
      <c r="I733" s="13"/>
      <c r="J733" s="13"/>
    </row>
    <row r="734" spans="1:10">
      <c r="A734" s="11"/>
      <c r="B734" s="10"/>
      <c r="C734" s="10"/>
      <c r="D734" s="10"/>
      <c r="E734" s="13"/>
      <c r="F734" s="13"/>
      <c r="G734" s="13"/>
      <c r="H734" s="13"/>
      <c r="I734" s="13"/>
      <c r="J734" s="13"/>
    </row>
    <row r="735" spans="1:10">
      <c r="A735" s="11"/>
      <c r="B735" s="10"/>
      <c r="C735" s="10"/>
      <c r="D735" s="10"/>
      <c r="E735" s="13"/>
      <c r="F735" s="13"/>
      <c r="G735" s="13"/>
      <c r="H735" s="13"/>
      <c r="I735" s="13"/>
      <c r="J735" s="13"/>
    </row>
    <row r="736" spans="1:10">
      <c r="A736" s="11"/>
      <c r="B736" s="10"/>
      <c r="C736" s="10"/>
      <c r="D736" s="10"/>
      <c r="E736" s="13"/>
      <c r="F736" s="13"/>
      <c r="G736" s="13"/>
      <c r="H736" s="13"/>
      <c r="I736" s="13"/>
      <c r="J736" s="13"/>
    </row>
    <row r="737" spans="1:10">
      <c r="A737" s="11"/>
      <c r="B737" s="10"/>
      <c r="C737" s="10"/>
      <c r="D737" s="10"/>
      <c r="E737" s="13"/>
      <c r="F737" s="13"/>
      <c r="G737" s="13"/>
      <c r="H737" s="13"/>
      <c r="I737" s="13"/>
      <c r="J737" s="13"/>
    </row>
    <row r="738" spans="1:10">
      <c r="A738" s="11"/>
      <c r="B738" s="10"/>
      <c r="C738" s="10"/>
      <c r="D738" s="10"/>
      <c r="E738" s="13"/>
      <c r="F738" s="13"/>
      <c r="G738" s="13"/>
      <c r="H738" s="13"/>
      <c r="I738" s="13"/>
      <c r="J738" s="13"/>
    </row>
    <row r="739" spans="1:10">
      <c r="A739" s="11"/>
      <c r="B739" s="10"/>
      <c r="C739" s="10"/>
      <c r="D739" s="10"/>
      <c r="E739" s="13"/>
      <c r="F739" s="13"/>
      <c r="G739" s="13"/>
      <c r="H739" s="13"/>
      <c r="I739" s="13"/>
      <c r="J739" s="13"/>
    </row>
    <row r="740" spans="1:10">
      <c r="A740" s="11"/>
      <c r="B740" s="10"/>
      <c r="C740" s="10"/>
      <c r="D740" s="10"/>
      <c r="E740" s="13"/>
      <c r="F740" s="13"/>
      <c r="G740" s="13"/>
      <c r="H740" s="13"/>
      <c r="I740" s="13"/>
      <c r="J740" s="13"/>
    </row>
    <row r="741" spans="1:10">
      <c r="A741" s="11"/>
      <c r="B741" s="10"/>
      <c r="C741" s="10"/>
      <c r="D741" s="10"/>
      <c r="E741" s="13"/>
      <c r="F741" s="13"/>
      <c r="G741" s="13"/>
      <c r="H741" s="13"/>
      <c r="I741" s="13"/>
      <c r="J741" s="13"/>
    </row>
    <row r="742" spans="1:10">
      <c r="A742" s="11"/>
      <c r="B742" s="10"/>
      <c r="C742" s="10"/>
      <c r="D742" s="10"/>
      <c r="E742" s="13"/>
      <c r="F742" s="13"/>
      <c r="G742" s="13"/>
      <c r="H742" s="13"/>
      <c r="I742" s="13"/>
      <c r="J742" s="13"/>
    </row>
    <row r="743" spans="1:10">
      <c r="A743" s="11"/>
      <c r="B743" s="10"/>
      <c r="C743" s="10"/>
      <c r="D743" s="10"/>
      <c r="E743" s="13"/>
      <c r="F743" s="13"/>
      <c r="G743" s="13"/>
      <c r="H743" s="13"/>
      <c r="I743" s="13"/>
      <c r="J743" s="13"/>
    </row>
    <row r="744" spans="1:10">
      <c r="A744" s="11"/>
      <c r="B744" s="10"/>
      <c r="C744" s="10"/>
      <c r="D744" s="10"/>
      <c r="E744" s="13"/>
      <c r="F744" s="13"/>
      <c r="G744" s="13"/>
      <c r="H744" s="13"/>
      <c r="I744" s="13"/>
      <c r="J744" s="13"/>
    </row>
    <row r="745" spans="1:10">
      <c r="A745" s="11"/>
      <c r="B745" s="10"/>
      <c r="C745" s="10"/>
      <c r="D745" s="10"/>
      <c r="E745" s="13"/>
      <c r="F745" s="13"/>
      <c r="G745" s="13"/>
      <c r="H745" s="13"/>
      <c r="I745" s="13"/>
      <c r="J745" s="13"/>
    </row>
    <row r="746" spans="1:10">
      <c r="A746" s="11"/>
      <c r="B746" s="10"/>
      <c r="C746" s="10"/>
      <c r="D746" s="10"/>
      <c r="E746" s="13"/>
      <c r="F746" s="13"/>
      <c r="G746" s="13"/>
      <c r="H746" s="13"/>
      <c r="I746" s="13"/>
      <c r="J746" s="13"/>
    </row>
    <row r="747" spans="1:10">
      <c r="A747" s="11"/>
      <c r="B747" s="10"/>
      <c r="C747" s="10"/>
      <c r="D747" s="10"/>
      <c r="E747" s="13"/>
      <c r="F747" s="13"/>
      <c r="G747" s="13"/>
      <c r="H747" s="13"/>
      <c r="I747" s="13"/>
      <c r="J747" s="13"/>
    </row>
    <row r="748" spans="1:10">
      <c r="A748" s="11"/>
      <c r="B748" s="10"/>
      <c r="C748" s="10"/>
      <c r="D748" s="10"/>
      <c r="E748" s="13"/>
      <c r="F748" s="13"/>
      <c r="G748" s="13"/>
      <c r="H748" s="13"/>
      <c r="I748" s="13"/>
      <c r="J748" s="13"/>
    </row>
    <row r="749" spans="1:10">
      <c r="A749" s="11"/>
      <c r="B749" s="10"/>
      <c r="C749" s="10"/>
      <c r="D749" s="10"/>
      <c r="E749" s="13"/>
      <c r="F749" s="13"/>
      <c r="G749" s="13"/>
      <c r="H749" s="13"/>
      <c r="I749" s="13"/>
      <c r="J749" s="13"/>
    </row>
    <row r="750" spans="1:10">
      <c r="A750" s="11"/>
      <c r="B750" s="10"/>
      <c r="C750" s="10"/>
      <c r="D750" s="10"/>
      <c r="E750" s="13"/>
      <c r="F750" s="13"/>
      <c r="G750" s="13"/>
      <c r="H750" s="13"/>
      <c r="I750" s="13"/>
      <c r="J750" s="13"/>
    </row>
    <row r="751" spans="1:10">
      <c r="A751" s="11"/>
      <c r="B751" s="10"/>
      <c r="C751" s="10"/>
      <c r="D751" s="10"/>
      <c r="E751" s="13"/>
      <c r="F751" s="13"/>
      <c r="G751" s="13"/>
      <c r="H751" s="13"/>
      <c r="I751" s="13"/>
      <c r="J751" s="13"/>
    </row>
    <row r="752" spans="1:10">
      <c r="A752" s="11"/>
      <c r="B752" s="10"/>
      <c r="C752" s="10"/>
      <c r="D752" s="10"/>
      <c r="E752" s="13"/>
      <c r="F752" s="13"/>
      <c r="G752" s="13"/>
      <c r="H752" s="13"/>
      <c r="I752" s="13"/>
      <c r="J752" s="13"/>
    </row>
    <row r="753" spans="1:10">
      <c r="A753" s="11"/>
      <c r="B753" s="10"/>
      <c r="C753" s="10"/>
      <c r="D753" s="10"/>
      <c r="E753" s="13"/>
      <c r="F753" s="13"/>
      <c r="G753" s="13"/>
      <c r="H753" s="13"/>
      <c r="I753" s="13"/>
      <c r="J753" s="13"/>
    </row>
    <row r="754" spans="1:10">
      <c r="A754" s="11"/>
      <c r="B754" s="10"/>
      <c r="C754" s="10"/>
      <c r="D754" s="10"/>
      <c r="E754" s="13"/>
      <c r="F754" s="13"/>
      <c r="G754" s="13"/>
      <c r="H754" s="13"/>
      <c r="I754" s="13"/>
      <c r="J754" s="13"/>
    </row>
    <row r="755" spans="1:10">
      <c r="A755" s="11"/>
      <c r="B755" s="10"/>
      <c r="C755" s="10"/>
      <c r="D755" s="10"/>
      <c r="E755" s="13"/>
      <c r="F755" s="13"/>
      <c r="G755" s="13"/>
      <c r="H755" s="13"/>
      <c r="I755" s="13"/>
      <c r="J755" s="13"/>
    </row>
    <row r="756" spans="1:10">
      <c r="A756" s="11"/>
      <c r="B756" s="10"/>
      <c r="C756" s="10"/>
      <c r="D756" s="10"/>
      <c r="E756" s="13"/>
      <c r="F756" s="13"/>
      <c r="G756" s="13"/>
      <c r="H756" s="13"/>
      <c r="I756" s="13"/>
      <c r="J756" s="13"/>
    </row>
    <row r="757" spans="1:10">
      <c r="A757" s="11"/>
      <c r="B757" s="10"/>
      <c r="C757" s="10"/>
      <c r="D757" s="10"/>
      <c r="E757" s="13"/>
      <c r="F757" s="13"/>
      <c r="G757" s="13"/>
      <c r="H757" s="13"/>
      <c r="I757" s="13"/>
      <c r="J757" s="13"/>
    </row>
    <row r="758" spans="1:10">
      <c r="A758" s="11"/>
      <c r="B758" s="10"/>
      <c r="C758" s="10"/>
      <c r="D758" s="10"/>
      <c r="E758" s="13"/>
      <c r="F758" s="13"/>
      <c r="G758" s="13"/>
      <c r="H758" s="13"/>
      <c r="I758" s="13"/>
      <c r="J758" s="13"/>
    </row>
    <row r="759" spans="1:10">
      <c r="A759" s="11"/>
      <c r="B759" s="10"/>
      <c r="C759" s="10"/>
      <c r="D759" s="10"/>
      <c r="E759" s="13"/>
      <c r="F759" s="13"/>
      <c r="G759" s="13"/>
      <c r="H759" s="13"/>
      <c r="I759" s="13"/>
      <c r="J759" s="13"/>
    </row>
    <row r="760" spans="1:10">
      <c r="A760" s="11"/>
      <c r="B760" s="10"/>
      <c r="C760" s="10"/>
      <c r="D760" s="10"/>
      <c r="E760" s="13"/>
      <c r="F760" s="13"/>
      <c r="G760" s="13"/>
      <c r="H760" s="13"/>
      <c r="I760" s="13"/>
      <c r="J760" s="13"/>
    </row>
    <row r="761" spans="1:10">
      <c r="A761" s="11"/>
      <c r="B761" s="10"/>
      <c r="C761" s="10"/>
      <c r="D761" s="10"/>
      <c r="E761" s="13"/>
      <c r="F761" s="13"/>
      <c r="G761" s="13"/>
      <c r="H761" s="13"/>
      <c r="I761" s="13"/>
      <c r="J761" s="13"/>
    </row>
    <row r="762" spans="1:10">
      <c r="A762" s="11"/>
      <c r="B762" s="10"/>
      <c r="C762" s="10"/>
      <c r="D762" s="10"/>
      <c r="E762" s="13"/>
      <c r="F762" s="13"/>
      <c r="G762" s="13"/>
      <c r="H762" s="13"/>
      <c r="I762" s="13"/>
      <c r="J762" s="13"/>
    </row>
    <row r="763" spans="1:10">
      <c r="A763" s="11"/>
      <c r="B763" s="10"/>
      <c r="C763" s="10"/>
      <c r="D763" s="10"/>
      <c r="E763" s="13"/>
      <c r="F763" s="13"/>
      <c r="G763" s="13"/>
      <c r="H763" s="13"/>
      <c r="I763" s="13"/>
      <c r="J763" s="13"/>
    </row>
    <row r="764" spans="1:10">
      <c r="A764" s="11"/>
      <c r="B764" s="10"/>
      <c r="C764" s="10"/>
      <c r="D764" s="10"/>
      <c r="E764" s="13"/>
      <c r="F764" s="13"/>
      <c r="G764" s="13"/>
      <c r="H764" s="13"/>
      <c r="I764" s="13"/>
      <c r="J764" s="13"/>
    </row>
    <row r="765" spans="1:10">
      <c r="A765" s="11"/>
      <c r="B765" s="10"/>
      <c r="C765" s="10"/>
      <c r="D765" s="10"/>
      <c r="E765" s="13"/>
      <c r="F765" s="13"/>
      <c r="G765" s="13"/>
      <c r="H765" s="13"/>
      <c r="I765" s="13"/>
      <c r="J765" s="13"/>
    </row>
    <row r="766" spans="1:10">
      <c r="A766" s="11"/>
      <c r="B766" s="10"/>
      <c r="C766" s="10"/>
      <c r="D766" s="10"/>
      <c r="E766" s="13"/>
      <c r="F766" s="13"/>
      <c r="G766" s="13"/>
      <c r="H766" s="13"/>
      <c r="I766" s="13"/>
      <c r="J766" s="13"/>
    </row>
    <row r="767" spans="1:10">
      <c r="A767" s="11"/>
      <c r="B767" s="10"/>
      <c r="C767" s="10"/>
      <c r="D767" s="10"/>
      <c r="E767" s="13"/>
      <c r="F767" s="13"/>
      <c r="G767" s="13"/>
      <c r="H767" s="13"/>
      <c r="I767" s="13"/>
      <c r="J767" s="13"/>
    </row>
    <row r="768" spans="1:10">
      <c r="A768" s="11"/>
      <c r="B768" s="10"/>
      <c r="C768" s="10"/>
      <c r="D768" s="10"/>
      <c r="E768" s="13"/>
      <c r="F768" s="13"/>
      <c r="G768" s="13"/>
      <c r="H768" s="13"/>
      <c r="I768" s="13"/>
      <c r="J768" s="13"/>
    </row>
    <row r="769" spans="1:10">
      <c r="A769" s="11"/>
      <c r="B769" s="10"/>
      <c r="C769" s="10"/>
      <c r="D769" s="10"/>
      <c r="E769" s="13"/>
      <c r="F769" s="13"/>
      <c r="G769" s="13"/>
      <c r="H769" s="13"/>
      <c r="I769" s="13"/>
      <c r="J769" s="13"/>
    </row>
    <row r="770" spans="1:10">
      <c r="A770" s="11"/>
      <c r="B770" s="10"/>
      <c r="C770" s="10"/>
      <c r="D770" s="10"/>
      <c r="E770" s="13"/>
      <c r="F770" s="13"/>
      <c r="G770" s="13"/>
      <c r="H770" s="13"/>
      <c r="I770" s="13"/>
      <c r="J770" s="13"/>
    </row>
    <row r="771" spans="1:10">
      <c r="A771" s="11"/>
      <c r="B771" s="10"/>
      <c r="C771" s="10"/>
      <c r="D771" s="10"/>
      <c r="E771" s="13"/>
      <c r="F771" s="13"/>
      <c r="G771" s="13"/>
      <c r="H771" s="13"/>
      <c r="I771" s="13"/>
      <c r="J771" s="13"/>
    </row>
    <row r="772" spans="1:10">
      <c r="A772" s="11"/>
      <c r="B772" s="10"/>
      <c r="C772" s="10"/>
      <c r="D772" s="10"/>
      <c r="E772" s="13"/>
      <c r="F772" s="13"/>
      <c r="G772" s="13"/>
      <c r="H772" s="13"/>
      <c r="I772" s="13"/>
      <c r="J772" s="13"/>
    </row>
    <row r="773" spans="1:10">
      <c r="A773" s="11"/>
      <c r="B773" s="10"/>
      <c r="C773" s="10"/>
      <c r="D773" s="10"/>
      <c r="E773" s="13"/>
      <c r="F773" s="13"/>
      <c r="G773" s="13"/>
      <c r="H773" s="13"/>
      <c r="I773" s="13"/>
      <c r="J773" s="13"/>
    </row>
    <row r="774" spans="1:10">
      <c r="A774" s="11"/>
      <c r="B774" s="10"/>
      <c r="C774" s="10"/>
      <c r="D774" s="10"/>
      <c r="E774" s="13"/>
      <c r="F774" s="13"/>
      <c r="G774" s="13"/>
      <c r="H774" s="13"/>
      <c r="I774" s="13"/>
      <c r="J774" s="13"/>
    </row>
    <row r="775" spans="1:10">
      <c r="A775" s="11"/>
      <c r="B775" s="10"/>
      <c r="C775" s="10"/>
      <c r="D775" s="10"/>
      <c r="E775" s="13"/>
      <c r="F775" s="13"/>
      <c r="G775" s="13"/>
      <c r="H775" s="13"/>
      <c r="I775" s="13"/>
      <c r="J775" s="13"/>
    </row>
    <row r="776" spans="1:10">
      <c r="A776" s="11"/>
      <c r="B776" s="10"/>
      <c r="C776" s="10"/>
      <c r="D776" s="10"/>
      <c r="E776" s="13"/>
      <c r="F776" s="13"/>
      <c r="G776" s="13"/>
      <c r="H776" s="13"/>
      <c r="I776" s="13"/>
      <c r="J776" s="13"/>
    </row>
    <row r="777" spans="1:10">
      <c r="A777" s="11"/>
      <c r="B777" s="10"/>
      <c r="C777" s="10"/>
      <c r="D777" s="10"/>
      <c r="E777" s="13"/>
      <c r="F777" s="13"/>
      <c r="G777" s="13"/>
      <c r="H777" s="13"/>
      <c r="I777" s="13"/>
      <c r="J777" s="13"/>
    </row>
    <row r="778" spans="1:10">
      <c r="A778" s="11"/>
      <c r="B778" s="10"/>
      <c r="C778" s="10"/>
      <c r="D778" s="10"/>
      <c r="E778" s="13"/>
      <c r="F778" s="13"/>
      <c r="G778" s="13"/>
      <c r="H778" s="13"/>
      <c r="I778" s="13"/>
      <c r="J778" s="13"/>
    </row>
    <row r="779" spans="1:10">
      <c r="A779" s="11"/>
      <c r="B779" s="10"/>
      <c r="C779" s="10"/>
      <c r="D779" s="10"/>
      <c r="E779" s="13"/>
      <c r="F779" s="13"/>
      <c r="G779" s="13"/>
      <c r="H779" s="13"/>
      <c r="I779" s="13"/>
      <c r="J779" s="13"/>
    </row>
    <row r="780" spans="1:10">
      <c r="A780" s="11"/>
      <c r="B780" s="10"/>
      <c r="C780" s="10"/>
      <c r="D780" s="10"/>
      <c r="E780" s="13"/>
      <c r="F780" s="13"/>
      <c r="G780" s="13"/>
      <c r="H780" s="13"/>
      <c r="I780" s="13"/>
      <c r="J780" s="13"/>
    </row>
    <row r="781" spans="1:10">
      <c r="A781" s="11"/>
      <c r="B781" s="10"/>
      <c r="C781" s="10"/>
      <c r="D781" s="10"/>
      <c r="E781" s="13"/>
      <c r="F781" s="13"/>
      <c r="G781" s="13"/>
      <c r="H781" s="13"/>
      <c r="I781" s="13"/>
      <c r="J781" s="13"/>
    </row>
    <row r="782" spans="1:10">
      <c r="A782" s="11"/>
      <c r="B782" s="10"/>
      <c r="C782" s="10"/>
      <c r="D782" s="10"/>
      <c r="E782" s="13"/>
      <c r="F782" s="13"/>
      <c r="G782" s="13"/>
      <c r="H782" s="13"/>
      <c r="I782" s="13"/>
      <c r="J782" s="13"/>
    </row>
    <row r="783" spans="1:10">
      <c r="A783" s="11"/>
      <c r="B783" s="10"/>
      <c r="C783" s="10"/>
      <c r="D783" s="10"/>
      <c r="E783" s="13"/>
      <c r="F783" s="13"/>
      <c r="G783" s="13"/>
      <c r="H783" s="13"/>
      <c r="I783" s="13"/>
      <c r="J783" s="13"/>
    </row>
    <row r="784" spans="1:10">
      <c r="A784" s="11"/>
      <c r="B784" s="10"/>
      <c r="C784" s="10"/>
      <c r="D784" s="10"/>
      <c r="E784" s="13"/>
      <c r="F784" s="13"/>
      <c r="G784" s="13"/>
      <c r="H784" s="13"/>
      <c r="I784" s="13"/>
      <c r="J784" s="13"/>
    </row>
    <row r="785" spans="1:10">
      <c r="A785" s="11"/>
      <c r="B785" s="10"/>
      <c r="C785" s="10"/>
      <c r="D785" s="10"/>
      <c r="E785" s="13"/>
      <c r="F785" s="13"/>
      <c r="G785" s="13"/>
      <c r="H785" s="13"/>
      <c r="I785" s="13"/>
      <c r="J785" s="13"/>
    </row>
    <row r="786" spans="1:10">
      <c r="A786" s="11"/>
      <c r="B786" s="10"/>
      <c r="C786" s="10"/>
      <c r="D786" s="10"/>
      <c r="E786" s="13"/>
      <c r="F786" s="13"/>
      <c r="G786" s="13"/>
      <c r="H786" s="13"/>
      <c r="I786" s="13"/>
      <c r="J786" s="13"/>
    </row>
    <row r="787" spans="1:10">
      <c r="A787" s="11"/>
      <c r="B787" s="10"/>
      <c r="C787" s="10"/>
      <c r="D787" s="10"/>
      <c r="E787" s="13"/>
      <c r="F787" s="13"/>
      <c r="G787" s="13"/>
      <c r="H787" s="13"/>
      <c r="I787" s="13"/>
      <c r="J787" s="13"/>
    </row>
    <row r="788" spans="1:10">
      <c r="A788" s="11"/>
      <c r="B788" s="10"/>
      <c r="C788" s="10"/>
      <c r="D788" s="10"/>
      <c r="E788" s="13"/>
      <c r="F788" s="13"/>
      <c r="G788" s="13"/>
      <c r="H788" s="13"/>
      <c r="I788" s="13"/>
      <c r="J788" s="13"/>
    </row>
    <row r="789" spans="1:10">
      <c r="A789" s="11"/>
      <c r="B789" s="10"/>
      <c r="C789" s="10"/>
      <c r="D789" s="10"/>
      <c r="E789" s="13"/>
      <c r="F789" s="13"/>
      <c r="G789" s="13"/>
      <c r="H789" s="13"/>
      <c r="I789" s="13"/>
      <c r="J789" s="13"/>
    </row>
    <row r="790" spans="1:10">
      <c r="A790" s="11"/>
      <c r="B790" s="10"/>
      <c r="C790" s="10"/>
      <c r="D790" s="10"/>
      <c r="E790" s="13"/>
      <c r="F790" s="13"/>
      <c r="G790" s="13"/>
      <c r="H790" s="13"/>
      <c r="I790" s="13"/>
      <c r="J790" s="13"/>
    </row>
    <row r="791" spans="1:10">
      <c r="A791" s="11"/>
      <c r="B791" s="10"/>
      <c r="C791" s="10"/>
      <c r="D791" s="10"/>
      <c r="E791" s="13"/>
      <c r="F791" s="13"/>
      <c r="G791" s="13"/>
      <c r="H791" s="13"/>
      <c r="I791" s="13"/>
      <c r="J791" s="13"/>
    </row>
    <row r="792" spans="1:10">
      <c r="A792" s="11"/>
      <c r="B792" s="10"/>
      <c r="C792" s="10"/>
      <c r="D792" s="10"/>
      <c r="E792" s="13"/>
      <c r="F792" s="13"/>
      <c r="G792" s="13"/>
      <c r="H792" s="13"/>
      <c r="I792" s="13"/>
      <c r="J792" s="13"/>
    </row>
    <row r="793" spans="1:10">
      <c r="A793" s="11"/>
      <c r="B793" s="10"/>
      <c r="C793" s="10"/>
      <c r="D793" s="10"/>
      <c r="E793" s="13"/>
      <c r="F793" s="13"/>
      <c r="G793" s="13"/>
      <c r="H793" s="13"/>
      <c r="I793" s="13"/>
      <c r="J793" s="13"/>
    </row>
    <row r="794" spans="1:10">
      <c r="A794" s="11"/>
      <c r="B794" s="10"/>
      <c r="C794" s="10"/>
      <c r="D794" s="10"/>
      <c r="E794" s="13"/>
      <c r="F794" s="13"/>
      <c r="G794" s="13"/>
      <c r="H794" s="13"/>
      <c r="I794" s="13"/>
      <c r="J794" s="13"/>
    </row>
    <row r="795" spans="1:10">
      <c r="A795" s="11"/>
      <c r="B795" s="10"/>
      <c r="C795" s="10"/>
      <c r="D795" s="10"/>
      <c r="E795" s="13"/>
      <c r="F795" s="13"/>
      <c r="G795" s="13"/>
      <c r="H795" s="13"/>
      <c r="I795" s="13"/>
      <c r="J795" s="13"/>
    </row>
    <row r="796" spans="1:10">
      <c r="A796" s="11"/>
      <c r="B796" s="10"/>
      <c r="C796" s="10"/>
      <c r="D796" s="10"/>
      <c r="E796" s="13"/>
      <c r="F796" s="13"/>
      <c r="G796" s="13"/>
      <c r="H796" s="13"/>
      <c r="I796" s="13"/>
      <c r="J796" s="13"/>
    </row>
    <row r="797" spans="1:10">
      <c r="A797" s="11"/>
      <c r="B797" s="10"/>
      <c r="C797" s="10"/>
      <c r="D797" s="10"/>
      <c r="E797" s="13"/>
      <c r="F797" s="13"/>
      <c r="G797" s="13"/>
      <c r="H797" s="13"/>
      <c r="I797" s="13"/>
      <c r="J797" s="13"/>
    </row>
    <row r="798" spans="1:10">
      <c r="A798" s="11"/>
      <c r="B798" s="10"/>
      <c r="C798" s="10"/>
      <c r="D798" s="10"/>
      <c r="E798" s="13"/>
      <c r="F798" s="13"/>
      <c r="G798" s="13"/>
      <c r="H798" s="13"/>
      <c r="I798" s="13"/>
      <c r="J798" s="13"/>
    </row>
    <row r="799" spans="1:10">
      <c r="A799" s="11"/>
      <c r="B799" s="10"/>
      <c r="C799" s="10"/>
      <c r="D799" s="10"/>
      <c r="E799" s="13"/>
      <c r="F799" s="13"/>
      <c r="G799" s="13"/>
      <c r="H799" s="13"/>
      <c r="I799" s="13"/>
      <c r="J799" s="13"/>
    </row>
    <row r="800" spans="1:10">
      <c r="A800" s="11"/>
      <c r="B800" s="10"/>
      <c r="C800" s="10"/>
      <c r="D800" s="10"/>
      <c r="E800" s="13"/>
      <c r="F800" s="13"/>
      <c r="G800" s="13"/>
      <c r="H800" s="13"/>
      <c r="I800" s="13"/>
      <c r="J800" s="13"/>
    </row>
    <row r="801" spans="1:10">
      <c r="A801" s="11"/>
      <c r="B801" s="10"/>
      <c r="C801" s="10"/>
      <c r="D801" s="10"/>
      <c r="E801" s="13"/>
      <c r="F801" s="13"/>
      <c r="G801" s="13"/>
      <c r="H801" s="13"/>
      <c r="I801" s="13"/>
      <c r="J801" s="13"/>
    </row>
    <row r="802" spans="1:10">
      <c r="A802" s="11"/>
      <c r="B802" s="10"/>
      <c r="C802" s="10"/>
      <c r="D802" s="10"/>
      <c r="E802" s="13"/>
      <c r="F802" s="13"/>
      <c r="G802" s="13"/>
      <c r="H802" s="13"/>
      <c r="I802" s="13"/>
      <c r="J802" s="13"/>
    </row>
    <row r="803" spans="1:10">
      <c r="A803" s="11"/>
      <c r="B803" s="10"/>
      <c r="C803" s="10"/>
      <c r="D803" s="10"/>
      <c r="E803" s="13"/>
      <c r="F803" s="13"/>
      <c r="G803" s="13"/>
      <c r="H803" s="13"/>
      <c r="I803" s="13"/>
      <c r="J803" s="13"/>
    </row>
    <row r="804" spans="1:10">
      <c r="A804" s="11"/>
      <c r="B804" s="10"/>
      <c r="C804" s="10"/>
      <c r="D804" s="10"/>
      <c r="E804" s="13"/>
      <c r="F804" s="13"/>
      <c r="G804" s="13"/>
      <c r="H804" s="13"/>
      <c r="I804" s="13"/>
      <c r="J804" s="13"/>
    </row>
    <row r="805" spans="1:10">
      <c r="A805" s="11"/>
      <c r="B805" s="10"/>
      <c r="C805" s="10"/>
      <c r="D805" s="10"/>
      <c r="E805" s="13"/>
      <c r="F805" s="13"/>
      <c r="G805" s="13"/>
      <c r="H805" s="13"/>
      <c r="I805" s="13"/>
      <c r="J805" s="13"/>
    </row>
    <row r="806" spans="1:10">
      <c r="A806" s="11"/>
      <c r="B806" s="10"/>
      <c r="C806" s="10"/>
      <c r="D806" s="10"/>
      <c r="E806" s="13"/>
      <c r="F806" s="13"/>
      <c r="G806" s="13"/>
      <c r="H806" s="13"/>
      <c r="I806" s="13"/>
      <c r="J806" s="13"/>
    </row>
    <row r="807" spans="1:10">
      <c r="A807" s="11"/>
      <c r="B807" s="10"/>
      <c r="C807" s="10"/>
      <c r="D807" s="10"/>
      <c r="E807" s="13"/>
      <c r="F807" s="13"/>
      <c r="G807" s="13"/>
      <c r="H807" s="13"/>
      <c r="I807" s="13"/>
      <c r="J807" s="13"/>
    </row>
    <row r="808" spans="1:10">
      <c r="A808" s="11"/>
      <c r="B808" s="10"/>
      <c r="C808" s="10"/>
      <c r="D808" s="10"/>
      <c r="E808" s="13"/>
      <c r="F808" s="13"/>
      <c r="G808" s="13"/>
      <c r="H808" s="13"/>
      <c r="I808" s="13"/>
      <c r="J808" s="13"/>
    </row>
    <row r="809" spans="1:10">
      <c r="A809" s="11"/>
      <c r="B809" s="10"/>
      <c r="C809" s="10"/>
      <c r="D809" s="10"/>
      <c r="E809" s="13"/>
      <c r="F809" s="13"/>
      <c r="G809" s="13"/>
      <c r="H809" s="13"/>
      <c r="I809" s="13"/>
      <c r="J809" s="13"/>
    </row>
    <row r="810" spans="1:10">
      <c r="A810" s="11"/>
      <c r="B810" s="10"/>
      <c r="C810" s="10"/>
      <c r="D810" s="10"/>
      <c r="E810" s="13"/>
      <c r="F810" s="13"/>
      <c r="G810" s="13"/>
      <c r="H810" s="13"/>
      <c r="I810" s="13"/>
      <c r="J810" s="13"/>
    </row>
    <row r="811" spans="1:10">
      <c r="A811" s="11"/>
      <c r="B811" s="10"/>
      <c r="C811" s="10"/>
      <c r="D811" s="10"/>
      <c r="E811" s="13"/>
      <c r="F811" s="13"/>
      <c r="G811" s="13"/>
      <c r="H811" s="13"/>
      <c r="I811" s="13"/>
      <c r="J811" s="13"/>
    </row>
    <row r="812" spans="1:10">
      <c r="A812" s="11"/>
      <c r="B812" s="10"/>
      <c r="C812" s="10"/>
      <c r="D812" s="10"/>
      <c r="E812" s="13"/>
      <c r="F812" s="13"/>
      <c r="G812" s="13"/>
      <c r="H812" s="13"/>
      <c r="I812" s="13"/>
      <c r="J812" s="13"/>
    </row>
    <row r="813" spans="1:10">
      <c r="A813" s="11"/>
      <c r="B813" s="10"/>
      <c r="C813" s="10"/>
      <c r="D813" s="10"/>
      <c r="E813" s="13"/>
      <c r="F813" s="13"/>
      <c r="G813" s="13"/>
      <c r="H813" s="13"/>
      <c r="I813" s="13"/>
      <c r="J813" s="13"/>
    </row>
    <row r="814" spans="1:10">
      <c r="A814" s="11"/>
      <c r="B814" s="10"/>
      <c r="C814" s="10"/>
      <c r="D814" s="10"/>
      <c r="E814" s="13"/>
      <c r="F814" s="13"/>
      <c r="G814" s="13"/>
      <c r="H814" s="13"/>
      <c r="I814" s="13"/>
      <c r="J814" s="13"/>
    </row>
    <row r="815" spans="1:10">
      <c r="A815" s="11"/>
      <c r="B815" s="10"/>
      <c r="C815" s="10"/>
      <c r="D815" s="10"/>
      <c r="E815" s="13"/>
      <c r="F815" s="13"/>
      <c r="G815" s="13"/>
      <c r="H815" s="13"/>
      <c r="I815" s="13"/>
      <c r="J815" s="13"/>
    </row>
    <row r="816" spans="1:10">
      <c r="A816" s="11"/>
      <c r="B816" s="10"/>
      <c r="C816" s="10"/>
      <c r="D816" s="10"/>
      <c r="E816" s="13"/>
      <c r="F816" s="13"/>
      <c r="G816" s="13"/>
      <c r="H816" s="13"/>
      <c r="I816" s="13"/>
      <c r="J816" s="13"/>
    </row>
    <row r="817" spans="1:10">
      <c r="A817" s="11"/>
      <c r="B817" s="10"/>
      <c r="C817" s="10"/>
      <c r="D817" s="10"/>
      <c r="E817" s="13"/>
      <c r="F817" s="13"/>
      <c r="G817" s="13"/>
      <c r="H817" s="13"/>
      <c r="I817" s="13"/>
      <c r="J817" s="13"/>
    </row>
    <row r="818" spans="1:10">
      <c r="A818" s="11"/>
      <c r="B818" s="10"/>
      <c r="C818" s="10"/>
      <c r="D818" s="10"/>
      <c r="E818" s="13"/>
      <c r="F818" s="13"/>
      <c r="G818" s="13"/>
      <c r="H818" s="13"/>
      <c r="I818" s="13"/>
      <c r="J818" s="13"/>
    </row>
    <row r="819" spans="1:10">
      <c r="A819" s="11"/>
      <c r="B819" s="10"/>
      <c r="C819" s="10"/>
      <c r="D819" s="10"/>
      <c r="E819" s="13"/>
      <c r="F819" s="13"/>
      <c r="G819" s="13"/>
      <c r="H819" s="13"/>
      <c r="I819" s="13"/>
      <c r="J819" s="13"/>
    </row>
    <row r="820" spans="1:10">
      <c r="A820" s="11"/>
      <c r="B820" s="10"/>
      <c r="C820" s="10"/>
      <c r="D820" s="10"/>
      <c r="E820" s="13"/>
      <c r="F820" s="13"/>
      <c r="G820" s="13"/>
      <c r="H820" s="13"/>
      <c r="I820" s="13"/>
      <c r="J820" s="13"/>
    </row>
    <row r="821" spans="1:10">
      <c r="A821" s="11"/>
      <c r="B821" s="10"/>
      <c r="C821" s="10"/>
      <c r="D821" s="10"/>
      <c r="E821" s="13"/>
      <c r="F821" s="13"/>
      <c r="G821" s="13"/>
      <c r="H821" s="13"/>
      <c r="I821" s="13"/>
      <c r="J821" s="13"/>
    </row>
    <row r="822" spans="1:10">
      <c r="A822" s="11"/>
      <c r="B822" s="10"/>
      <c r="C822" s="10"/>
      <c r="D822" s="10"/>
      <c r="E822" s="13"/>
      <c r="F822" s="13"/>
      <c r="G822" s="13"/>
      <c r="H822" s="13"/>
      <c r="I822" s="13"/>
      <c r="J822" s="13"/>
    </row>
    <row r="823" spans="1:10">
      <c r="A823" s="11"/>
      <c r="B823" s="10"/>
      <c r="C823" s="10"/>
      <c r="D823" s="10"/>
      <c r="E823" s="13"/>
      <c r="F823" s="13"/>
      <c r="G823" s="13"/>
      <c r="H823" s="13"/>
      <c r="I823" s="13"/>
      <c r="J823" s="13"/>
    </row>
    <row r="824" spans="1:10">
      <c r="A824" s="11"/>
      <c r="B824" s="10"/>
      <c r="C824" s="10"/>
      <c r="D824" s="10"/>
      <c r="E824" s="13"/>
      <c r="F824" s="13"/>
      <c r="G824" s="13"/>
      <c r="H824" s="13"/>
      <c r="I824" s="13"/>
      <c r="J824" s="13"/>
    </row>
    <row r="825" spans="1:10">
      <c r="A825" s="11"/>
      <c r="B825" s="10"/>
      <c r="C825" s="10"/>
      <c r="D825" s="10"/>
      <c r="E825" s="13"/>
      <c r="F825" s="13"/>
      <c r="G825" s="13"/>
      <c r="H825" s="13"/>
      <c r="I825" s="13"/>
      <c r="J825" s="13"/>
    </row>
    <row r="826" spans="1:10">
      <c r="A826" s="11"/>
      <c r="B826" s="10"/>
      <c r="C826" s="10"/>
      <c r="D826" s="10"/>
      <c r="E826" s="13"/>
      <c r="F826" s="13"/>
      <c r="G826" s="13"/>
      <c r="H826" s="13"/>
      <c r="I826" s="13"/>
      <c r="J826" s="13"/>
    </row>
    <row r="827" spans="1:10">
      <c r="A827" s="11"/>
      <c r="B827" s="10"/>
      <c r="C827" s="10"/>
      <c r="D827" s="10"/>
      <c r="E827" s="13"/>
      <c r="F827" s="13"/>
      <c r="G827" s="13"/>
      <c r="H827" s="13"/>
      <c r="I827" s="13"/>
      <c r="J827" s="13"/>
    </row>
    <row r="828" spans="1:10">
      <c r="A828" s="11"/>
      <c r="B828" s="10"/>
      <c r="C828" s="10"/>
      <c r="D828" s="10"/>
      <c r="E828" s="13"/>
      <c r="F828" s="13"/>
      <c r="G828" s="13"/>
      <c r="H828" s="13"/>
      <c r="I828" s="13"/>
      <c r="J828" s="13"/>
    </row>
    <row r="829" spans="1:10">
      <c r="A829" s="11"/>
      <c r="B829" s="10"/>
      <c r="C829" s="10"/>
      <c r="D829" s="10"/>
      <c r="E829" s="13"/>
      <c r="F829" s="13"/>
      <c r="G829" s="13"/>
      <c r="H829" s="13"/>
      <c r="I829" s="13"/>
      <c r="J829" s="13"/>
    </row>
    <row r="830" spans="1:10">
      <c r="A830" s="11"/>
      <c r="B830" s="10"/>
      <c r="C830" s="10"/>
      <c r="D830" s="10"/>
      <c r="E830" s="13"/>
      <c r="F830" s="13"/>
      <c r="G830" s="13"/>
      <c r="H830" s="13"/>
      <c r="I830" s="13"/>
      <c r="J830" s="13"/>
    </row>
    <row r="831" spans="1:10">
      <c r="A831" s="11"/>
      <c r="B831" s="10"/>
      <c r="C831" s="10"/>
      <c r="D831" s="10"/>
      <c r="E831" s="13"/>
      <c r="F831" s="13"/>
      <c r="G831" s="13"/>
      <c r="H831" s="13"/>
      <c r="I831" s="13"/>
      <c r="J831" s="13"/>
    </row>
    <row r="832" spans="1:10">
      <c r="A832" s="11"/>
      <c r="B832" s="10"/>
      <c r="C832" s="10"/>
      <c r="D832" s="10"/>
      <c r="E832" s="13"/>
      <c r="F832" s="13"/>
      <c r="G832" s="13"/>
      <c r="H832" s="13"/>
      <c r="I832" s="13"/>
      <c r="J832" s="13"/>
    </row>
    <row r="833" spans="1:10">
      <c r="A833" s="11"/>
      <c r="B833" s="10"/>
      <c r="C833" s="10"/>
      <c r="D833" s="10"/>
      <c r="E833" s="13"/>
      <c r="F833" s="13"/>
      <c r="G833" s="13"/>
      <c r="H833" s="13"/>
      <c r="I833" s="13"/>
      <c r="J833" s="13"/>
    </row>
    <row r="834" spans="1:10">
      <c r="A834" s="11"/>
      <c r="B834" s="10"/>
      <c r="C834" s="10"/>
      <c r="D834" s="10"/>
      <c r="E834" s="13"/>
      <c r="F834" s="13"/>
      <c r="G834" s="13"/>
      <c r="H834" s="13"/>
      <c r="I834" s="13"/>
      <c r="J834" s="13"/>
    </row>
    <row r="835" spans="1:10">
      <c r="A835" s="11"/>
      <c r="B835" s="10"/>
      <c r="C835" s="10"/>
      <c r="D835" s="10"/>
      <c r="E835" s="13"/>
      <c r="F835" s="13"/>
      <c r="G835" s="13"/>
      <c r="H835" s="13"/>
      <c r="I835" s="13"/>
      <c r="J835" s="13"/>
    </row>
    <row r="836" spans="1:10">
      <c r="A836" s="11"/>
      <c r="B836" s="10"/>
      <c r="C836" s="10"/>
      <c r="D836" s="10"/>
      <c r="E836" s="13"/>
      <c r="F836" s="13"/>
      <c r="G836" s="13"/>
      <c r="H836" s="13"/>
      <c r="I836" s="13"/>
      <c r="J836" s="13"/>
    </row>
    <row r="837" spans="1:10">
      <c r="A837" s="11"/>
      <c r="B837" s="10"/>
      <c r="C837" s="10"/>
      <c r="D837" s="10"/>
      <c r="E837" s="13"/>
      <c r="F837" s="13"/>
      <c r="G837" s="13"/>
      <c r="H837" s="13"/>
      <c r="I837" s="13"/>
      <c r="J837" s="13"/>
    </row>
    <row r="838" spans="1:10">
      <c r="A838" s="11"/>
      <c r="B838" s="10"/>
      <c r="C838" s="10"/>
      <c r="D838" s="10"/>
      <c r="E838" s="13"/>
      <c r="F838" s="13"/>
      <c r="G838" s="13"/>
      <c r="H838" s="13"/>
      <c r="I838" s="13"/>
      <c r="J838" s="13"/>
    </row>
    <row r="839" spans="1:10">
      <c r="A839" s="11"/>
      <c r="B839" s="10"/>
      <c r="C839" s="10"/>
      <c r="D839" s="10"/>
      <c r="E839" s="13"/>
      <c r="F839" s="13"/>
      <c r="G839" s="13"/>
      <c r="H839" s="13"/>
      <c r="I839" s="13"/>
      <c r="J839" s="13"/>
    </row>
    <row r="840" spans="1:10">
      <c r="A840" s="11"/>
      <c r="B840" s="10"/>
      <c r="C840" s="10"/>
      <c r="D840" s="10"/>
      <c r="E840" s="13"/>
      <c r="F840" s="13"/>
      <c r="G840" s="13"/>
      <c r="H840" s="13"/>
      <c r="I840" s="13"/>
      <c r="J840" s="13"/>
    </row>
    <row r="841" spans="1:10">
      <c r="A841" s="11"/>
      <c r="B841" s="10"/>
      <c r="C841" s="10"/>
      <c r="D841" s="10"/>
      <c r="E841" s="13"/>
      <c r="F841" s="13"/>
      <c r="G841" s="13"/>
      <c r="H841" s="13"/>
      <c r="I841" s="13"/>
      <c r="J841" s="13"/>
    </row>
    <row r="842" spans="1:10">
      <c r="A842" s="11"/>
      <c r="B842" s="10"/>
      <c r="C842" s="10"/>
      <c r="D842" s="10"/>
      <c r="E842" s="13"/>
      <c r="F842" s="13"/>
      <c r="G842" s="13"/>
      <c r="H842" s="13"/>
      <c r="I842" s="13"/>
      <c r="J842" s="13"/>
    </row>
    <row r="843" spans="1:10">
      <c r="A843" s="11"/>
      <c r="B843" s="10"/>
      <c r="C843" s="10"/>
      <c r="D843" s="10"/>
      <c r="E843" s="13"/>
      <c r="F843" s="13"/>
      <c r="G843" s="13"/>
      <c r="H843" s="13"/>
      <c r="I843" s="13"/>
      <c r="J843" s="13"/>
    </row>
    <row r="844" spans="1:10">
      <c r="A844" s="11"/>
      <c r="B844" s="10"/>
      <c r="C844" s="10"/>
      <c r="D844" s="10"/>
      <c r="E844" s="13"/>
      <c r="F844" s="13"/>
      <c r="G844" s="13"/>
      <c r="H844" s="13"/>
      <c r="I844" s="13"/>
      <c r="J844" s="13"/>
    </row>
    <row r="845" spans="1:10">
      <c r="A845" s="11"/>
      <c r="B845" s="10"/>
      <c r="C845" s="10"/>
      <c r="D845" s="10"/>
      <c r="E845" s="13"/>
      <c r="F845" s="13"/>
      <c r="G845" s="13"/>
      <c r="H845" s="13"/>
      <c r="I845" s="13"/>
      <c r="J845" s="13"/>
    </row>
    <row r="846" spans="1:10">
      <c r="A846" s="11"/>
      <c r="B846" s="10"/>
      <c r="C846" s="10"/>
      <c r="D846" s="10"/>
      <c r="E846" s="13"/>
      <c r="F846" s="13"/>
      <c r="G846" s="13"/>
      <c r="H846" s="13"/>
      <c r="I846" s="13"/>
      <c r="J846" s="13"/>
    </row>
    <row r="847" spans="1:10">
      <c r="A847" s="11"/>
      <c r="B847" s="10"/>
      <c r="C847" s="10"/>
      <c r="D847" s="10"/>
      <c r="E847" s="13"/>
      <c r="F847" s="13"/>
      <c r="G847" s="13"/>
      <c r="H847" s="13"/>
      <c r="I847" s="13"/>
      <c r="J847" s="13"/>
    </row>
    <row r="848" spans="1:10">
      <c r="A848" s="11"/>
      <c r="B848" s="10"/>
      <c r="C848" s="10"/>
      <c r="D848" s="10"/>
      <c r="E848" s="13"/>
      <c r="F848" s="13"/>
      <c r="G848" s="13"/>
      <c r="H848" s="13"/>
      <c r="I848" s="13"/>
      <c r="J848" s="13"/>
    </row>
    <row r="849" spans="1:10">
      <c r="A849" s="11"/>
      <c r="B849" s="10"/>
      <c r="C849" s="10"/>
      <c r="D849" s="10"/>
      <c r="E849" s="13"/>
      <c r="F849" s="13"/>
      <c r="G849" s="13"/>
      <c r="H849" s="13"/>
      <c r="I849" s="13"/>
      <c r="J849" s="13"/>
    </row>
    <row r="850" spans="1:10">
      <c r="A850" s="11"/>
      <c r="B850" s="10"/>
      <c r="C850" s="10"/>
      <c r="D850" s="10"/>
      <c r="E850" s="13"/>
      <c r="F850" s="13"/>
      <c r="G850" s="13"/>
      <c r="H850" s="13"/>
      <c r="I850" s="13"/>
      <c r="J850" s="13"/>
    </row>
    <row r="851" spans="1:10">
      <c r="A851" s="11"/>
      <c r="B851" s="10"/>
      <c r="C851" s="10"/>
      <c r="D851" s="10"/>
      <c r="E851" s="13"/>
      <c r="F851" s="13"/>
      <c r="G851" s="13"/>
      <c r="H851" s="13"/>
      <c r="I851" s="13"/>
      <c r="J851" s="13"/>
    </row>
    <row r="852" spans="1:10">
      <c r="A852" s="11"/>
      <c r="B852" s="10"/>
      <c r="C852" s="10"/>
      <c r="D852" s="10"/>
      <c r="E852" s="13"/>
      <c r="F852" s="13"/>
      <c r="G852" s="13"/>
      <c r="H852" s="13"/>
      <c r="I852" s="13"/>
      <c r="J852" s="13"/>
    </row>
    <row r="853" spans="1:10">
      <c r="A853" s="11"/>
      <c r="B853" s="10"/>
      <c r="C853" s="10"/>
      <c r="D853" s="10"/>
      <c r="E853" s="13"/>
      <c r="F853" s="13"/>
      <c r="G853" s="13"/>
      <c r="H853" s="13"/>
      <c r="I853" s="13"/>
      <c r="J853" s="13"/>
    </row>
    <row r="854" spans="1:10">
      <c r="A854" s="11"/>
      <c r="B854" s="10"/>
      <c r="C854" s="10"/>
      <c r="D854" s="10"/>
      <c r="E854" s="13"/>
      <c r="F854" s="13"/>
      <c r="G854" s="13"/>
      <c r="H854" s="13"/>
      <c r="I854" s="13"/>
      <c r="J854" s="13"/>
    </row>
    <row r="855" spans="1:10">
      <c r="A855" s="11"/>
      <c r="B855" s="10"/>
      <c r="C855" s="10"/>
      <c r="D855" s="10"/>
      <c r="E855" s="13"/>
      <c r="F855" s="13"/>
      <c r="G855" s="13"/>
      <c r="H855" s="13"/>
      <c r="I855" s="13"/>
      <c r="J855" s="13"/>
    </row>
    <row r="856" spans="1:10">
      <c r="A856" s="11"/>
      <c r="B856" s="10"/>
      <c r="C856" s="10"/>
      <c r="D856" s="10"/>
      <c r="E856" s="13"/>
      <c r="F856" s="13"/>
      <c r="G856" s="13"/>
      <c r="H856" s="13"/>
      <c r="I856" s="13"/>
      <c r="J856" s="13"/>
    </row>
    <row r="857" spans="1:10">
      <c r="A857" s="11"/>
      <c r="B857" s="10"/>
      <c r="C857" s="10"/>
      <c r="D857" s="10"/>
      <c r="E857" s="13"/>
      <c r="F857" s="13"/>
      <c r="G857" s="13"/>
      <c r="H857" s="13"/>
      <c r="I857" s="13"/>
      <c r="J857" s="13"/>
    </row>
    <row r="858" spans="1:10">
      <c r="A858" s="11"/>
      <c r="B858" s="10"/>
      <c r="C858" s="10"/>
      <c r="D858" s="10"/>
      <c r="E858" s="13"/>
      <c r="F858" s="13"/>
      <c r="G858" s="13"/>
      <c r="H858" s="13"/>
      <c r="I858" s="13"/>
      <c r="J858" s="13"/>
    </row>
    <row r="859" spans="1:10">
      <c r="A859" s="11"/>
      <c r="B859" s="10"/>
      <c r="C859" s="10"/>
      <c r="D859" s="10"/>
      <c r="E859" s="13"/>
      <c r="F859" s="13"/>
      <c r="G859" s="13"/>
      <c r="H859" s="13"/>
      <c r="I859" s="13"/>
      <c r="J859" s="13"/>
    </row>
    <row r="860" spans="1:10">
      <c r="A860" s="11"/>
      <c r="B860" s="10"/>
      <c r="C860" s="10"/>
      <c r="D860" s="10"/>
      <c r="E860" s="13"/>
      <c r="F860" s="13"/>
      <c r="G860" s="13"/>
      <c r="H860" s="13"/>
      <c r="I860" s="13"/>
      <c r="J860" s="13"/>
    </row>
    <row r="861" spans="1:10">
      <c r="A861" s="11"/>
      <c r="B861" s="10"/>
      <c r="C861" s="10"/>
      <c r="D861" s="10"/>
      <c r="E861" s="13"/>
      <c r="F861" s="13"/>
      <c r="G861" s="13"/>
      <c r="H861" s="13"/>
      <c r="I861" s="13"/>
      <c r="J861" s="13"/>
    </row>
    <row r="862" spans="1:10">
      <c r="A862" s="11"/>
      <c r="B862" s="10"/>
      <c r="C862" s="10"/>
      <c r="D862" s="10"/>
      <c r="E862" s="13"/>
      <c r="F862" s="13"/>
      <c r="G862" s="13"/>
      <c r="H862" s="13"/>
      <c r="I862" s="13"/>
      <c r="J862" s="13"/>
    </row>
    <row r="863" spans="1:10">
      <c r="A863" s="11"/>
      <c r="B863" s="10"/>
      <c r="C863" s="10"/>
      <c r="D863" s="10"/>
      <c r="E863" s="13"/>
      <c r="F863" s="13"/>
      <c r="G863" s="13"/>
      <c r="H863" s="13"/>
      <c r="I863" s="13"/>
      <c r="J863" s="13"/>
    </row>
    <row r="864" spans="1:10">
      <c r="A864" s="11"/>
      <c r="B864" s="10"/>
      <c r="C864" s="10"/>
      <c r="D864" s="10"/>
      <c r="E864" s="13"/>
      <c r="F864" s="13"/>
      <c r="G864" s="13"/>
      <c r="H864" s="13"/>
      <c r="I864" s="13"/>
      <c r="J864" s="13"/>
    </row>
    <row r="865" spans="1:10">
      <c r="A865" s="11"/>
      <c r="B865" s="10"/>
      <c r="C865" s="10"/>
      <c r="D865" s="10"/>
      <c r="E865" s="13"/>
      <c r="F865" s="13"/>
      <c r="G865" s="13"/>
      <c r="H865" s="13"/>
      <c r="I865" s="13"/>
      <c r="J865" s="13"/>
    </row>
  </sheetData>
  <sheetProtection algorithmName="SHA-512" hashValue="GHg7vMHExJK0RqJlMj6MEEnVSGthReeq+NKjkC+jcElujaKJgqk0MMMHfJ5l0W4LjxmExWk/4wpfaQtf0J9RdQ==" saltValue="7k7wvIyM6ZoSLnLbxx4WxA==" spinCount="100000" sheet="1" objects="1" scenarios="1"/>
  <mergeCells count="14">
    <mergeCell ref="A35:A41"/>
    <mergeCell ref="A2:A5"/>
    <mergeCell ref="B2:B5"/>
    <mergeCell ref="A6:A18"/>
    <mergeCell ref="A19:A25"/>
    <mergeCell ref="A26:A34"/>
    <mergeCell ref="A91:A97"/>
    <mergeCell ref="A77:A81"/>
    <mergeCell ref="A82:A90"/>
    <mergeCell ref="A70:A76"/>
    <mergeCell ref="A42:A48"/>
    <mergeCell ref="A49:A55"/>
    <mergeCell ref="A56:A62"/>
    <mergeCell ref="A63:A69"/>
  </mergeCells>
  <conditionalFormatting sqref="B6:B97">
    <cfRule type="containsText" dxfId="232" priority="50" operator="containsText" text="Select One">
      <formula>NOT(ISERROR(SEARCH("Select One",B6)))</formula>
    </cfRule>
  </conditionalFormatting>
  <conditionalFormatting sqref="C2">
    <cfRule type="expression" dxfId="231" priority="42">
      <formula>C2=$B$2</formula>
    </cfRule>
  </conditionalFormatting>
  <conditionalFormatting sqref="C7:C18">
    <cfRule type="expression" dxfId="230" priority="41">
      <formula>C7=$B$6</formula>
    </cfRule>
  </conditionalFormatting>
  <conditionalFormatting sqref="C20:C25">
    <cfRule type="expression" dxfId="229" priority="40">
      <formula>C20=$B$19</formula>
    </cfRule>
  </conditionalFormatting>
  <conditionalFormatting sqref="C27:C34">
    <cfRule type="expression" dxfId="228" priority="39">
      <formula>C27=$B$26</formula>
    </cfRule>
  </conditionalFormatting>
  <conditionalFormatting sqref="C36:C41">
    <cfRule type="expression" dxfId="227" priority="38">
      <formula>C36=$B$35</formula>
    </cfRule>
  </conditionalFormatting>
  <conditionalFormatting sqref="C43:C48">
    <cfRule type="expression" dxfId="226" priority="37">
      <formula>C43=$B$42</formula>
    </cfRule>
  </conditionalFormatting>
  <conditionalFormatting sqref="C50:C55">
    <cfRule type="expression" dxfId="225" priority="36">
      <formula>C50=$B$49</formula>
    </cfRule>
  </conditionalFormatting>
  <conditionalFormatting sqref="C57:C62">
    <cfRule type="expression" dxfId="224" priority="35">
      <formula>C57=$B$56</formula>
    </cfRule>
  </conditionalFormatting>
  <conditionalFormatting sqref="C64:C69">
    <cfRule type="expression" dxfId="223" priority="34">
      <formula>C64=$B$63</formula>
    </cfRule>
  </conditionalFormatting>
  <conditionalFormatting sqref="C71:C76">
    <cfRule type="expression" dxfId="222" priority="33">
      <formula>C71=$B$70</formula>
    </cfRule>
  </conditionalFormatting>
  <conditionalFormatting sqref="C78:C81">
    <cfRule type="expression" dxfId="221" priority="32">
      <formula>C78=$B$77</formula>
    </cfRule>
  </conditionalFormatting>
  <conditionalFormatting sqref="C83:C90">
    <cfRule type="expression" dxfId="220" priority="31">
      <formula>C83=$B$82</formula>
    </cfRule>
  </conditionalFormatting>
  <conditionalFormatting sqref="C92:C97">
    <cfRule type="expression" dxfId="219" priority="30">
      <formula>C92=$B$91</formula>
    </cfRule>
  </conditionalFormatting>
  <conditionalFormatting sqref="D98">
    <cfRule type="expression" dxfId="218" priority="49">
      <formula>B98&gt;0</formula>
    </cfRule>
  </conditionalFormatting>
  <conditionalFormatting sqref="E47:E48">
    <cfRule type="cellIs" dxfId="217" priority="29" operator="equal">
      <formula>0</formula>
    </cfRule>
  </conditionalFormatting>
  <conditionalFormatting sqref="E55">
    <cfRule type="cellIs" dxfId="216" priority="27" operator="equal">
      <formula>0</formula>
    </cfRule>
  </conditionalFormatting>
  <conditionalFormatting sqref="E61:E62">
    <cfRule type="cellIs" dxfId="215" priority="25" operator="equal">
      <formula>0</formula>
    </cfRule>
  </conditionalFormatting>
  <conditionalFormatting sqref="E81">
    <cfRule type="cellIs" dxfId="214" priority="23" operator="equal">
      <formula>0</formula>
    </cfRule>
  </conditionalFormatting>
  <conditionalFormatting sqref="E98">
    <cfRule type="expression" dxfId="213" priority="51">
      <formula>#REF!&lt;13</formula>
    </cfRule>
  </conditionalFormatting>
  <conditionalFormatting sqref="E99:E100">
    <cfRule type="cellIs" dxfId="212" priority="100" operator="equal">
      <formula>0</formula>
    </cfRule>
  </conditionalFormatting>
  <conditionalFormatting sqref="E1:G2">
    <cfRule type="cellIs" dxfId="211" priority="80" operator="equal">
      <formula>0</formula>
    </cfRule>
  </conditionalFormatting>
  <conditionalFormatting sqref="E43:J46">
    <cfRule type="cellIs" dxfId="210" priority="4" operator="equal">
      <formula>0</formula>
    </cfRule>
  </conditionalFormatting>
  <conditionalFormatting sqref="E50:J54">
    <cfRule type="cellIs" dxfId="209" priority="6" operator="equal">
      <formula>0</formula>
    </cfRule>
  </conditionalFormatting>
  <conditionalFormatting sqref="E57:J60">
    <cfRule type="cellIs" dxfId="208" priority="8" operator="equal">
      <formula>0</formula>
    </cfRule>
  </conditionalFormatting>
  <conditionalFormatting sqref="E78:J79">
    <cfRule type="cellIs" dxfId="207" priority="10" operator="equal">
      <formula>0</formula>
    </cfRule>
  </conditionalFormatting>
  <conditionalFormatting sqref="E102:J1048576">
    <cfRule type="cellIs" dxfId="206" priority="52" operator="equal">
      <formula>0</formula>
    </cfRule>
  </conditionalFormatting>
  <conditionalFormatting sqref="G4:G16">
    <cfRule type="cellIs" dxfId="204" priority="2" operator="equal">
      <formula>0</formula>
    </cfRule>
  </conditionalFormatting>
  <conditionalFormatting sqref="G15:G16">
    <cfRule type="expression" dxfId="203" priority="1">
      <formula>$G15=0</formula>
    </cfRule>
  </conditionalFormatting>
  <conditionalFormatting sqref="G43">
    <cfRule type="expression" dxfId="202" priority="3">
      <formula>$G43=0</formula>
    </cfRule>
  </conditionalFormatting>
  <conditionalFormatting sqref="G47:G48">
    <cfRule type="cellIs" dxfId="201" priority="44" operator="equal">
      <formula>0</formula>
    </cfRule>
  </conditionalFormatting>
  <conditionalFormatting sqref="G50">
    <cfRule type="expression" dxfId="200" priority="5">
      <formula>$G50=0</formula>
    </cfRule>
  </conditionalFormatting>
  <conditionalFormatting sqref="G55">
    <cfRule type="cellIs" dxfId="199" priority="45" operator="equal">
      <formula>0</formula>
    </cfRule>
  </conditionalFormatting>
  <conditionalFormatting sqref="G57">
    <cfRule type="expression" dxfId="198" priority="7">
      <formula>$G57=0</formula>
    </cfRule>
  </conditionalFormatting>
  <conditionalFormatting sqref="G61:G62">
    <cfRule type="cellIs" dxfId="197" priority="46" operator="equal">
      <formula>0</formula>
    </cfRule>
  </conditionalFormatting>
  <conditionalFormatting sqref="G78">
    <cfRule type="expression" dxfId="196" priority="9">
      <formula>$G78=0</formula>
    </cfRule>
  </conditionalFormatting>
  <conditionalFormatting sqref="G80:G81">
    <cfRule type="expression" dxfId="195" priority="11">
      <formula>$G80=0</formula>
    </cfRule>
    <cfRule type="cellIs" dxfId="194" priority="12" operator="equal">
      <formula>0</formula>
    </cfRule>
  </conditionalFormatting>
  <conditionalFormatting sqref="G92">
    <cfRule type="expression" dxfId="193" priority="13">
      <formula>$G92=0</formula>
    </cfRule>
  </conditionalFormatting>
  <conditionalFormatting sqref="G99">
    <cfRule type="cellIs" dxfId="192" priority="97" operator="equal">
      <formula>0</formula>
    </cfRule>
  </conditionalFormatting>
  <conditionalFormatting sqref="H1:H38 E41:J42 E49:J49 E56:J56 E63:J77 H90:H100 G89:G97 F1:F38 J1:J38 E4:E38 I4:I38 N4:N38 G18:G40 N41:N46 N49:N54 N56:N60 N63:N80 E80:F80 H80:J80 E82:J86 N82:N88 I86:I97 F87:J88 E87:E97 N90:N97 F90:F100 J90:J100">
    <cfRule type="cellIs" dxfId="191" priority="99" operator="equal">
      <formula>0</formula>
    </cfRule>
  </conditionalFormatting>
  <conditionalFormatting sqref="H6">
    <cfRule type="expression" dxfId="190" priority="21">
      <formula>$H6=0</formula>
    </cfRule>
  </conditionalFormatting>
  <conditionalFormatting sqref="H19">
    <cfRule type="expression" dxfId="189" priority="20">
      <formula>$H19=0</formula>
    </cfRule>
  </conditionalFormatting>
  <conditionalFormatting sqref="H35">
    <cfRule type="expression" dxfId="188" priority="19">
      <formula>$H35=0</formula>
    </cfRule>
  </conditionalFormatting>
  <conditionalFormatting sqref="H42">
    <cfRule type="expression" dxfId="187" priority="18">
      <formula>$H42=0</formula>
    </cfRule>
  </conditionalFormatting>
  <conditionalFormatting sqref="H49">
    <cfRule type="expression" dxfId="186" priority="17">
      <formula>$H49=0</formula>
    </cfRule>
  </conditionalFormatting>
  <conditionalFormatting sqref="H56">
    <cfRule type="expression" dxfId="185" priority="16">
      <formula>$H56=0</formula>
    </cfRule>
  </conditionalFormatting>
  <conditionalFormatting sqref="H77">
    <cfRule type="expression" dxfId="184" priority="15">
      <formula>$H77=0</formula>
    </cfRule>
  </conditionalFormatting>
  <conditionalFormatting sqref="H91">
    <cfRule type="expression" dxfId="183" priority="14">
      <formula>$H91=0</formula>
    </cfRule>
  </conditionalFormatting>
  <conditionalFormatting sqref="I1:I2">
    <cfRule type="cellIs" dxfId="182" priority="98" operator="equal">
      <formula>0</formula>
    </cfRule>
  </conditionalFormatting>
  <conditionalFormatting sqref="I47:I48">
    <cfRule type="cellIs" dxfId="181" priority="28" operator="equal">
      <formula>0</formula>
    </cfRule>
  </conditionalFormatting>
  <conditionalFormatting sqref="I55">
    <cfRule type="cellIs" dxfId="180" priority="26" operator="equal">
      <formula>0</formula>
    </cfRule>
  </conditionalFormatting>
  <conditionalFormatting sqref="I61:I62">
    <cfRule type="cellIs" dxfId="179" priority="24" operator="equal">
      <formula>0</formula>
    </cfRule>
  </conditionalFormatting>
  <conditionalFormatting sqref="I81">
    <cfRule type="cellIs" dxfId="178" priority="22" operator="equal">
      <formula>0</formula>
    </cfRule>
  </conditionalFormatting>
  <conditionalFormatting sqref="I99:I100">
    <cfRule type="cellIs" dxfId="177" priority="96" operator="equal">
      <formula>0</formula>
    </cfRule>
  </conditionalFormatting>
  <conditionalFormatting sqref="N1:N2">
    <cfRule type="cellIs" dxfId="176" priority="78" operator="equal">
      <formula>0</formula>
    </cfRule>
  </conditionalFormatting>
  <dataValidations count="9">
    <dataValidation type="list" showInputMessage="1" showErrorMessage="1" sqref="B6" xr:uid="{63ABE8E0-C075-4E37-810E-DF22E20AE251}">
      <formula1>"Select One,H,F,E,D,A,B,C,G"</formula1>
    </dataValidation>
    <dataValidation type="list" showInputMessage="1" showErrorMessage="1" sqref="B42" xr:uid="{47A4DEE2-C2A5-432A-B27E-843390A16CF3}">
      <formula1>"Select One,X,H,C,B"</formula1>
    </dataValidation>
    <dataValidation type="list" showInputMessage="1" showErrorMessage="1" sqref="B49" xr:uid="{DAAEA1E1-EBF3-4E2A-8439-A1677495EFFE}">
      <formula1>"Select One,X,R,M,H,N"</formula1>
    </dataValidation>
    <dataValidation type="list" allowBlank="1" showInputMessage="1" showErrorMessage="1" sqref="B56" xr:uid="{6B1EB54B-AE66-4775-8327-436A8ADD3441}">
      <formula1>"Select One,X,M,V"</formula1>
    </dataValidation>
    <dataValidation type="list" showInputMessage="1" showErrorMessage="1" sqref="B77" xr:uid="{E5B32C91-4FA0-4E47-A35D-BA9F8502A2A9}">
      <formula1>"Select One,X,C"</formula1>
    </dataValidation>
    <dataValidation type="list" showInputMessage="1" showErrorMessage="1" sqref="B19" xr:uid="{91DD7322-9C86-40B1-AA13-463AD9C96198}">
      <formula1>"L"</formula1>
    </dataValidation>
    <dataValidation type="list" showInputMessage="1" showErrorMessage="1" sqref="B26" xr:uid="{7A80A874-4B28-48A1-8F46-B6FFC0E75680}">
      <formula1>"NM7"</formula1>
    </dataValidation>
    <dataValidation type="list" showInputMessage="1" showErrorMessage="1" sqref="B35 B70 B63 B91" xr:uid="{46A92666-E611-479A-958B-2A619A6C43C7}">
      <formula1>"X"</formula1>
    </dataValidation>
    <dataValidation type="list" showInputMessage="1" showErrorMessage="1" sqref="B82" xr:uid="{4C3A6B98-E32A-4D21-93A8-D06E23492CA0}">
      <formula1>"XX"</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3" id="{C141BC93-050E-4308-AEAC-732A3879EB40}">
            <xm:f>Contents!$G$1=FALSE</xm:f>
            <x14:dxf>
              <font>
                <strike val="0"/>
                <color theme="0"/>
              </font>
            </x14:dxf>
          </x14:cfRule>
          <xm:sqref>E101:N101</xm:sqref>
        </x14:conditionalFormatting>
        <x14:conditionalFormatting xmlns:xm="http://schemas.microsoft.com/office/excel/2006/main">
          <x14:cfRule type="expression" priority="54" id="{00000000-000E-0000-0D00-000002000000}">
            <xm:f>Contents!$S$1=FALSE</xm:f>
            <x14:dxf>
              <font>
                <color theme="0"/>
              </font>
            </x14:dxf>
          </x14:cfRule>
          <xm:sqref>P98 O99:Q99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D5905-1742-40D2-9602-C4085583DE02}">
  <sheetPr codeName="Sheet111"/>
  <dimension ref="A1:R871"/>
  <sheetViews>
    <sheetView zoomScaleNormal="100" workbookViewId="0">
      <pane ySplit="1" topLeftCell="A20" activePane="bottomLeft" state="frozen"/>
      <selection activeCell="D2" sqref="D2"/>
      <selection pane="bottomLeft" activeCell="K1" sqref="K1:K1048576"/>
    </sheetView>
  </sheetViews>
  <sheetFormatPr baseColWidth="10" defaultColWidth="8.83203125" defaultRowHeight="15"/>
  <cols>
    <col min="1" max="1" width="7.6640625" style="2" customWidth="1"/>
    <col min="2" max="2" width="12.33203125" customWidth="1"/>
    <col min="3" max="3" width="29.1640625" customWidth="1"/>
    <col min="4" max="4" width="85.6640625" customWidth="1"/>
    <col min="5" max="5" width="14.33203125" style="4" hidden="1" customWidth="1"/>
    <col min="6" max="7" width="14.83203125" style="4" hidden="1" customWidth="1"/>
    <col min="8" max="9" width="14.83203125" style="49" hidden="1" customWidth="1"/>
    <col min="10" max="10" width="14.83203125" style="204" hidden="1" customWidth="1"/>
    <col min="11" max="11" width="13.33203125" style="10" hidden="1" customWidth="1"/>
    <col min="12" max="12" width="20.6640625" style="10" customWidth="1"/>
    <col min="13" max="13" width="9.1640625" style="10"/>
    <col min="14" max="14" width="11.5" style="10" customWidth="1"/>
    <col min="16" max="16" width="10.6640625" customWidth="1"/>
  </cols>
  <sheetData>
    <row r="1" spans="1:16" s="1" customFormat="1" ht="71" customHeight="1">
      <c r="A1" s="246"/>
      <c r="B1" s="248" t="s">
        <v>30</v>
      </c>
      <c r="C1" s="248" t="s">
        <v>102</v>
      </c>
      <c r="D1" s="248" t="s">
        <v>31</v>
      </c>
      <c r="E1" s="249" t="s">
        <v>289</v>
      </c>
      <c r="F1" s="249" t="s">
        <v>105</v>
      </c>
      <c r="G1" s="249" t="s">
        <v>106</v>
      </c>
      <c r="H1" s="251" t="s">
        <v>107</v>
      </c>
      <c r="I1" s="251" t="s">
        <v>108</v>
      </c>
      <c r="J1" s="250" t="s">
        <v>109</v>
      </c>
      <c r="K1" s="88"/>
      <c r="L1" s="224"/>
      <c r="M1" s="88"/>
      <c r="N1" s="80"/>
      <c r="P1" s="351"/>
    </row>
    <row r="2" spans="1:16" ht="48.75" customHeight="1">
      <c r="A2" s="493" t="s">
        <v>111</v>
      </c>
      <c r="B2" s="499">
        <v>3510</v>
      </c>
      <c r="C2" s="185">
        <v>3510</v>
      </c>
      <c r="D2" s="9" t="s">
        <v>506</v>
      </c>
      <c r="E2" s="8" t="e">
        <f>_xlfn.XLOOKUP($B$2,$C$2:$C$4,#REF!,0)</f>
        <v>#REF!</v>
      </c>
      <c r="F2" s="8">
        <v>3033.4500000000003</v>
      </c>
      <c r="G2" s="8">
        <f>_xlfn.XLOOKUP($B$2,$C$2:$C$4,F2:F4,0)</f>
        <v>3033.4500000000003</v>
      </c>
      <c r="H2" s="49" t="s">
        <v>507</v>
      </c>
      <c r="J2" s="204" t="e">
        <f>#REF!</f>
        <v>#REF!</v>
      </c>
      <c r="K2" s="89"/>
      <c r="L2" s="225"/>
      <c r="M2" s="91"/>
      <c r="N2" s="87"/>
      <c r="P2" s="141"/>
    </row>
    <row r="3" spans="1:16" ht="18" customHeight="1">
      <c r="A3" s="493"/>
      <c r="B3" s="499"/>
      <c r="D3" s="100" t="s">
        <v>463</v>
      </c>
      <c r="E3" s="8"/>
      <c r="F3" s="101"/>
      <c r="G3" s="8"/>
    </row>
    <row r="4" spans="1:16" ht="24" customHeight="1">
      <c r="A4" s="493"/>
      <c r="B4" s="499"/>
      <c r="D4" s="103" t="s">
        <v>508</v>
      </c>
      <c r="E4" s="8"/>
      <c r="F4" s="104"/>
      <c r="G4" s="8"/>
    </row>
    <row r="5" spans="1:16" ht="14.25" customHeight="1">
      <c r="A5" s="493"/>
      <c r="B5" s="499"/>
      <c r="D5" s="100" t="s">
        <v>42</v>
      </c>
      <c r="E5" s="8"/>
      <c r="F5" s="13"/>
      <c r="G5" s="8"/>
    </row>
    <row r="6" spans="1:16" ht="35.25" customHeight="1">
      <c r="A6" s="493" t="s">
        <v>117</v>
      </c>
      <c r="B6" s="183" t="s">
        <v>141</v>
      </c>
      <c r="C6" s="257"/>
      <c r="D6" s="257" t="s">
        <v>293</v>
      </c>
      <c r="E6" s="253" t="e">
        <f>_xlfn.XLOOKUP($B$6,$C$7:$C$18,#REF!,0)</f>
        <v>#REF!</v>
      </c>
      <c r="F6" s="253"/>
      <c r="G6" s="253">
        <f>_xlfn.XLOOKUP($B$6,$C$7:$C$18,F7:F18,0)</f>
        <v>0</v>
      </c>
      <c r="H6" s="255" t="str">
        <f>_xlfn.XLOOKUP($B$6,$C$7:$C$18,I7:I18,"Select One")</f>
        <v>Select One</v>
      </c>
      <c r="I6" s="255"/>
      <c r="J6" s="291"/>
    </row>
    <row r="7" spans="1:16" ht="20" hidden="1" customHeight="1">
      <c r="A7" s="493"/>
      <c r="B7" s="7"/>
      <c r="C7" s="217" t="s">
        <v>124</v>
      </c>
      <c r="D7" s="217" t="s">
        <v>465</v>
      </c>
      <c r="E7" s="8"/>
      <c r="F7" s="8"/>
      <c r="G7" s="8"/>
      <c r="H7" s="153"/>
      <c r="I7" s="49" t="s">
        <v>466</v>
      </c>
    </row>
    <row r="8" spans="1:16" ht="20" customHeight="1">
      <c r="A8" s="493"/>
      <c r="B8" s="7"/>
      <c r="C8" s="7" t="s">
        <v>118</v>
      </c>
      <c r="D8" s="7" t="s">
        <v>509</v>
      </c>
      <c r="E8" s="8"/>
      <c r="F8" s="8"/>
      <c r="G8" s="8"/>
      <c r="H8" s="153"/>
      <c r="I8" s="49" t="s">
        <v>468</v>
      </c>
    </row>
    <row r="9" spans="1:16" ht="20" customHeight="1">
      <c r="A9" s="493"/>
      <c r="B9" s="7"/>
      <c r="C9" s="7" t="s">
        <v>298</v>
      </c>
      <c r="D9" s="7" t="s">
        <v>510</v>
      </c>
      <c r="E9" s="8"/>
      <c r="F9" s="8"/>
      <c r="G9" s="8"/>
      <c r="H9" s="153"/>
      <c r="I9" s="49" t="s">
        <v>470</v>
      </c>
    </row>
    <row r="10" spans="1:16" ht="20" customHeight="1">
      <c r="A10" s="493"/>
      <c r="B10" s="7"/>
      <c r="C10" s="7" t="s">
        <v>137</v>
      </c>
      <c r="D10" s="7" t="s">
        <v>471</v>
      </c>
      <c r="E10" s="8"/>
      <c r="F10" s="8"/>
      <c r="G10" s="8"/>
      <c r="H10" s="153"/>
      <c r="I10" s="49" t="s">
        <v>472</v>
      </c>
    </row>
    <row r="11" spans="1:16" ht="20" hidden="1" customHeight="1">
      <c r="A11" s="493"/>
      <c r="B11" s="7"/>
      <c r="C11" s="217" t="s">
        <v>420</v>
      </c>
      <c r="D11" s="217" t="s">
        <v>511</v>
      </c>
      <c r="E11" s="8"/>
      <c r="F11" s="8"/>
      <c r="G11" s="8"/>
      <c r="H11" s="153"/>
      <c r="I11" s="49" t="s">
        <v>474</v>
      </c>
      <c r="K11" s="10" t="s">
        <v>475</v>
      </c>
    </row>
    <row r="12" spans="1:16" ht="20" hidden="1" customHeight="1">
      <c r="A12" s="493"/>
      <c r="B12" s="7"/>
      <c r="C12" s="217" t="s">
        <v>476</v>
      </c>
      <c r="D12" s="217" t="s">
        <v>512</v>
      </c>
      <c r="E12" s="8"/>
      <c r="F12" s="8"/>
      <c r="G12" s="8"/>
      <c r="H12" s="153"/>
      <c r="I12" s="49" t="s">
        <v>478</v>
      </c>
      <c r="K12" s="10" t="s">
        <v>475</v>
      </c>
    </row>
    <row r="13" spans="1:16" ht="20" hidden="1" customHeight="1">
      <c r="A13" s="493"/>
      <c r="B13" s="7"/>
      <c r="C13" s="217" t="s">
        <v>128</v>
      </c>
      <c r="D13" s="217" t="s">
        <v>479</v>
      </c>
      <c r="E13" s="8"/>
      <c r="F13" s="8">
        <v>546</v>
      </c>
      <c r="G13" s="8"/>
      <c r="H13" s="153"/>
      <c r="I13" s="49" t="s">
        <v>480</v>
      </c>
    </row>
    <row r="14" spans="1:16" ht="20" hidden="1" customHeight="1">
      <c r="A14" s="493"/>
      <c r="B14" s="7"/>
      <c r="C14" s="217" t="s">
        <v>131</v>
      </c>
      <c r="D14" s="217" t="s">
        <v>513</v>
      </c>
      <c r="E14" s="8"/>
      <c r="F14" s="8">
        <v>546</v>
      </c>
      <c r="G14" s="8"/>
      <c r="H14" s="153"/>
      <c r="I14" s="49" t="s">
        <v>482</v>
      </c>
    </row>
    <row r="15" spans="1:16" ht="20" hidden="1" customHeight="1">
      <c r="A15" s="493"/>
      <c r="B15" s="7"/>
      <c r="C15" s="217" t="s">
        <v>134</v>
      </c>
      <c r="D15" s="217" t="s">
        <v>1032</v>
      </c>
      <c r="E15" s="8"/>
      <c r="F15" s="8">
        <v>546</v>
      </c>
      <c r="G15" s="8"/>
      <c r="H15" s="153"/>
      <c r="I15" s="49" t="s">
        <v>484</v>
      </c>
    </row>
    <row r="16" spans="1:16" ht="20" hidden="1" customHeight="1">
      <c r="A16" s="493"/>
      <c r="B16" s="7"/>
      <c r="C16" s="7" t="s">
        <v>121</v>
      </c>
      <c r="D16" s="7" t="s">
        <v>1033</v>
      </c>
      <c r="E16" s="8"/>
      <c r="F16" s="8">
        <v>546</v>
      </c>
      <c r="G16" s="8"/>
      <c r="H16" s="153"/>
      <c r="I16" s="49" t="s">
        <v>486</v>
      </c>
    </row>
    <row r="17" spans="1:10" ht="20" hidden="1" customHeight="1">
      <c r="A17" s="493"/>
      <c r="B17" s="7"/>
      <c r="E17"/>
      <c r="F17"/>
      <c r="G17"/>
      <c r="H17"/>
      <c r="I17"/>
      <c r="J17"/>
    </row>
    <row r="18" spans="1:10" ht="20" hidden="1" customHeight="1">
      <c r="A18" s="493"/>
      <c r="B18" s="7"/>
      <c r="C18" s="7"/>
      <c r="D18" s="7"/>
      <c r="E18" s="8"/>
      <c r="F18" s="8"/>
      <c r="G18" s="8"/>
    </row>
    <row r="19" spans="1:10" ht="32.25" customHeight="1">
      <c r="A19" s="493" t="s">
        <v>140</v>
      </c>
      <c r="B19" s="183" t="s">
        <v>141</v>
      </c>
      <c r="C19" s="257"/>
      <c r="D19" s="257" t="s">
        <v>142</v>
      </c>
      <c r="E19" s="253" t="e">
        <f>_xlfn.XLOOKUP($B$19,$C$20:$C$25,#REF!,0)</f>
        <v>#REF!</v>
      </c>
      <c r="F19" s="253"/>
      <c r="G19" s="253">
        <f>_xlfn.XLOOKUP($B$19,$C$20:$C$25,F20:F25,0)</f>
        <v>0</v>
      </c>
      <c r="H19" s="255" t="str">
        <f>_xlfn.XLOOKUP($B$19,$C$20:$C$25,I20:I25,"Select One")</f>
        <v>Select One</v>
      </c>
      <c r="I19" s="255"/>
      <c r="J19" s="291"/>
    </row>
    <row r="20" spans="1:10" ht="37.5" customHeight="1">
      <c r="A20" s="493"/>
      <c r="B20" s="7"/>
      <c r="C20" s="7" t="s">
        <v>128</v>
      </c>
      <c r="D20" s="9" t="s">
        <v>357</v>
      </c>
      <c r="E20" s="8"/>
      <c r="F20" s="8"/>
      <c r="G20" s="8"/>
      <c r="H20" s="153"/>
      <c r="I20" s="10" t="str">
        <f>IF(B88="S1","Includes a strain relief and internal terminal block for power connection. Powered by 24VDC to be supplied by customer.  ","Includes cordgrip strain relief and internal terminal block for power connection. Powered by 24VDC to be supplied by customer. ")</f>
        <v xml:space="preserve">Includes cordgrip strain relief and internal terminal block for power connection. Powered by 24VDC to be supplied by customer. </v>
      </c>
      <c r="J20" s="205"/>
    </row>
    <row r="21" spans="1:10" ht="37.5" customHeight="1">
      <c r="A21" s="493"/>
      <c r="B21" s="7"/>
      <c r="C21" s="7" t="s">
        <v>134</v>
      </c>
      <c r="D21" s="9" t="s">
        <v>358</v>
      </c>
      <c r="E21" s="8"/>
      <c r="F21" s="8"/>
      <c r="G21" s="8"/>
      <c r="H21" s="153"/>
      <c r="I21" s="10" t="str">
        <f>IF(B88="S1","Includes a strain relief and internal terminal block for power connection. Powered by 115vac to be supplied by customer.  ","Includes cordgrip strain relief and internal terminal block for power connection. Powered by 115vac to be supplied by customer. ")</f>
        <v xml:space="preserve">Includes cordgrip strain relief and internal terminal block for power connection. Powered by 115vac to be supplied by customer. </v>
      </c>
      <c r="J21" s="205"/>
    </row>
    <row r="22" spans="1:10" ht="37.5" hidden="1" customHeight="1">
      <c r="A22" s="493"/>
      <c r="B22" s="7"/>
      <c r="C22" s="217" t="s">
        <v>137</v>
      </c>
      <c r="D22" s="220" t="s">
        <v>359</v>
      </c>
      <c r="E22" s="219"/>
      <c r="F22" s="219"/>
      <c r="G22" s="219"/>
      <c r="H22" s="454"/>
      <c r="I22" s="455" t="str">
        <f>IF(B88="S1","Includes a strain relief and internal terminal block for power connection. Powered by 230vac to be supplied by customer.  ","Includes cordgrip strain relief and internal terminal block for power connection. Powered by 230vac to be supplied by customer. ")</f>
        <v xml:space="preserve">Includes cordgrip strain relief and internal terminal block for power connection. Powered by 230vac to be supplied by customer. </v>
      </c>
      <c r="J22" s="456"/>
    </row>
    <row r="23" spans="1:10" ht="36.75" hidden="1" customHeight="1">
      <c r="A23" s="493"/>
      <c r="B23" s="7"/>
      <c r="C23" s="217" t="s">
        <v>143</v>
      </c>
      <c r="D23" s="217" t="s">
        <v>360</v>
      </c>
      <c r="E23" s="219"/>
      <c r="F23" s="219"/>
      <c r="G23" s="219"/>
      <c r="H23" s="445"/>
      <c r="I23" s="445"/>
      <c r="J23" s="457"/>
    </row>
    <row r="24" spans="1:10" ht="40.5" hidden="1" customHeight="1">
      <c r="A24" s="493"/>
      <c r="B24" s="7"/>
      <c r="E24"/>
      <c r="F24"/>
      <c r="G24"/>
      <c r="H24"/>
      <c r="I24"/>
      <c r="J24"/>
    </row>
    <row r="25" spans="1:10" ht="20" hidden="1" customHeight="1">
      <c r="A25" s="493"/>
      <c r="B25" s="7"/>
      <c r="E25"/>
      <c r="F25"/>
      <c r="G25"/>
      <c r="H25"/>
      <c r="I25"/>
      <c r="J25"/>
    </row>
    <row r="26" spans="1:10" ht="30" customHeight="1">
      <c r="A26" s="493" t="s">
        <v>145</v>
      </c>
      <c r="B26" s="183" t="s">
        <v>310</v>
      </c>
      <c r="C26" s="257"/>
      <c r="D26" s="257" t="s">
        <v>146</v>
      </c>
      <c r="E26" s="253" t="e">
        <f>_xlfn.XLOOKUP($B$26,$C$27:$C$34,#REF!,0)</f>
        <v>#REF!</v>
      </c>
      <c r="F26" s="253"/>
      <c r="G26" s="253">
        <f>_xlfn.XLOOKUP($B$26,$C$27:$C$34,F27:F34,0)</f>
        <v>0</v>
      </c>
      <c r="H26" s="255" t="str">
        <f>_xlfn.XLOOKUP($B$26,$C$27:$C$34,I27:I34,"Select One")</f>
        <v xml:space="preserve">Features a standard polycarbonate (NEMA 4 without options) enclosure. </v>
      </c>
      <c r="I26" s="255"/>
      <c r="J26" s="291"/>
    </row>
    <row r="27" spans="1:10" ht="30" customHeight="1">
      <c r="A27" s="493"/>
      <c r="B27" s="7"/>
      <c r="C27" s="7" t="s">
        <v>310</v>
      </c>
      <c r="D27" s="9" t="s">
        <v>311</v>
      </c>
      <c r="E27" s="8"/>
      <c r="F27" s="8">
        <f>_xlfn.XLOOKUP($C27,'Configurator Options'!$B$2:$B$15,'Configurator Options'!$E$2:$E$15,0)</f>
        <v>0</v>
      </c>
      <c r="G27" s="8"/>
      <c r="H27" s="153"/>
      <c r="I27" s="49" t="s">
        <v>514</v>
      </c>
    </row>
    <row r="28" spans="1:10" ht="75" hidden="1" customHeight="1">
      <c r="A28" s="493"/>
      <c r="B28" s="7"/>
      <c r="C28" s="7" t="s">
        <v>313</v>
      </c>
      <c r="D28" s="9" t="s">
        <v>488</v>
      </c>
      <c r="E28" s="8"/>
      <c r="F28" s="8">
        <f>_xlfn.XLOOKUP($C28,'Configurator Options'!$B$2:$B$15,'Configurator Options'!$E$2:$E$15,0)</f>
        <v>2569.64</v>
      </c>
      <c r="G28" s="8"/>
      <c r="H28" s="153"/>
      <c r="I28" s="49" t="s">
        <v>489</v>
      </c>
    </row>
    <row r="29" spans="1:10" ht="18" hidden="1" customHeight="1">
      <c r="A29" s="493"/>
      <c r="B29" s="7"/>
      <c r="C29" s="7"/>
      <c r="D29" s="9"/>
      <c r="E29" s="8"/>
      <c r="F29" s="8">
        <f>_xlfn.XLOOKUP($C29,'Configurator Options'!$B$2:$B$15,'Configurator Options'!$E$2:$E$15,0)</f>
        <v>0</v>
      </c>
      <c r="G29" s="8"/>
      <c r="H29" s="153"/>
    </row>
    <row r="30" spans="1:10" ht="20" hidden="1" customHeight="1">
      <c r="A30" s="493"/>
      <c r="B30" s="7"/>
      <c r="C30" s="7"/>
      <c r="D30" s="7"/>
      <c r="E30" s="8"/>
      <c r="F30" s="8">
        <f>_xlfn.XLOOKUP($C30,'Configurator Options'!$B$2:$B$15,'Configurator Options'!$E$2:$E$15,0)</f>
        <v>0</v>
      </c>
      <c r="G30" s="8"/>
    </row>
    <row r="31" spans="1:10" ht="20" hidden="1" customHeight="1">
      <c r="A31" s="493"/>
      <c r="B31" s="7"/>
      <c r="C31" s="7"/>
      <c r="D31" s="7"/>
      <c r="E31" s="8"/>
      <c r="F31" s="8">
        <f>_xlfn.XLOOKUP($C31,'Configurator Options'!$B$2:$B$15,'Configurator Options'!$E$2:$E$15,0)</f>
        <v>0</v>
      </c>
      <c r="G31" s="8"/>
    </row>
    <row r="32" spans="1:10" ht="20" hidden="1" customHeight="1">
      <c r="A32" s="493"/>
      <c r="B32" s="7"/>
      <c r="C32" s="7"/>
      <c r="D32" s="7"/>
      <c r="E32" s="8"/>
      <c r="F32" s="8">
        <f>_xlfn.XLOOKUP($C32,'Configurator Options'!$B$2:$B$15,'Configurator Options'!$E$2:$E$15,0)</f>
        <v>0</v>
      </c>
      <c r="G32" s="8"/>
    </row>
    <row r="33" spans="1:10" ht="20" hidden="1" customHeight="1">
      <c r="A33" s="493"/>
      <c r="B33" s="7"/>
      <c r="C33" s="7"/>
      <c r="D33" s="7"/>
      <c r="E33" s="8"/>
      <c r="F33" s="8">
        <f>_xlfn.XLOOKUP($C33,'Configurator Options'!$B$2:$B$15,'Configurator Options'!$E$2:$E$15,0)</f>
        <v>0</v>
      </c>
      <c r="G33" s="8"/>
    </row>
    <row r="34" spans="1:10" ht="20" hidden="1" customHeight="1">
      <c r="A34" s="493"/>
      <c r="B34" s="7"/>
      <c r="C34" s="7"/>
      <c r="D34" s="7"/>
      <c r="E34" s="8"/>
      <c r="F34" s="8">
        <f>_xlfn.XLOOKUP($C34,'Configurator Options'!$B$2:$B$15,'Configurator Options'!$E$2:$E$15,0)</f>
        <v>0</v>
      </c>
      <c r="G34" s="8"/>
    </row>
    <row r="35" spans="1:10" ht="23.25" customHeight="1">
      <c r="A35" s="495" t="s">
        <v>167</v>
      </c>
      <c r="B35" s="183" t="s">
        <v>168</v>
      </c>
      <c r="C35" s="257"/>
      <c r="D35" s="248" t="s">
        <v>376</v>
      </c>
      <c r="E35" s="253" t="e">
        <f>_xlfn.XLOOKUP($B$35,$C$36:$C$41,#REF!,0)</f>
        <v>#REF!</v>
      </c>
      <c r="F35" s="253"/>
      <c r="G35" s="253">
        <f>_xlfn.XLOOKUP($B$35,$C$36:$C$41,F36:F41,0)</f>
        <v>0</v>
      </c>
      <c r="H35" s="255" t="str">
        <f>_xlfn.XLOOKUP($B$35,$C$36:$C$41,I36:I41,"Select One")</f>
        <v>Includes 1/4 inch stainless steel compression gas connection on the inlet</v>
      </c>
      <c r="I35" s="255"/>
      <c r="J35" s="291"/>
    </row>
    <row r="36" spans="1:10" ht="38" customHeight="1">
      <c r="A36" s="495"/>
      <c r="B36" s="7"/>
      <c r="C36" s="7" t="s">
        <v>168</v>
      </c>
      <c r="D36" s="9" t="s">
        <v>515</v>
      </c>
      <c r="E36" s="8"/>
      <c r="F36" s="8"/>
      <c r="G36" s="8"/>
      <c r="H36" s="153"/>
      <c r="I36" s="49" t="s">
        <v>170</v>
      </c>
    </row>
    <row r="37" spans="1:10" ht="33.75" hidden="1" customHeight="1">
      <c r="A37" s="495"/>
      <c r="B37" s="7"/>
      <c r="C37" s="217">
        <v>1</v>
      </c>
      <c r="D37" s="217" t="s">
        <v>377</v>
      </c>
      <c r="E37" s="8"/>
      <c r="F37" s="8"/>
      <c r="G37" s="8"/>
      <c r="H37" s="153"/>
      <c r="I37" s="49" t="s">
        <v>256</v>
      </c>
    </row>
    <row r="38" spans="1:10" ht="33.75" hidden="1" customHeight="1">
      <c r="A38" s="495"/>
      <c r="B38" s="7"/>
      <c r="C38" s="217">
        <v>2</v>
      </c>
      <c r="D38" s="217" t="s">
        <v>257</v>
      </c>
      <c r="E38" s="8"/>
      <c r="F38" s="8"/>
      <c r="G38" s="8"/>
      <c r="H38" s="153"/>
      <c r="I38" s="49" t="s">
        <v>258</v>
      </c>
    </row>
    <row r="39" spans="1:10" ht="20" hidden="1" customHeight="1">
      <c r="A39" s="495"/>
      <c r="B39" s="7"/>
      <c r="E39"/>
      <c r="F39"/>
      <c r="G39"/>
      <c r="H39"/>
      <c r="I39"/>
      <c r="J39"/>
    </row>
    <row r="40" spans="1:10" ht="20" hidden="1" customHeight="1">
      <c r="A40" s="495"/>
      <c r="B40" s="7"/>
      <c r="E40"/>
      <c r="F40"/>
      <c r="G40"/>
      <c r="H40"/>
      <c r="I40"/>
      <c r="J40"/>
    </row>
    <row r="41" spans="1:10" ht="20" hidden="1" customHeight="1">
      <c r="A41" s="495"/>
      <c r="B41" s="7"/>
      <c r="C41" s="7"/>
      <c r="D41" s="7"/>
      <c r="E41" s="8"/>
      <c r="F41" s="8"/>
      <c r="G41" s="8"/>
    </row>
    <row r="42" spans="1:10" ht="34.5" customHeight="1">
      <c r="A42" s="493" t="s">
        <v>177</v>
      </c>
      <c r="B42" s="183" t="s">
        <v>168</v>
      </c>
      <c r="C42" s="257"/>
      <c r="D42" s="248" t="s">
        <v>1030</v>
      </c>
      <c r="E42" s="253" t="e">
        <f>_xlfn.XLOOKUP($B$42,$C$43:$C$48,#REF!,0)</f>
        <v>#REF!</v>
      </c>
      <c r="F42" s="253"/>
      <c r="G42" s="253">
        <f>_xlfn.XLOOKUP($B$42,$C$43:$C$48,F43:F48,0)</f>
        <v>0</v>
      </c>
      <c r="H42" s="255" t="str">
        <f>_xlfn.XLOOKUP($B$42,$C$43:$C$48,I43:I48,"Select One")</f>
        <v/>
      </c>
      <c r="I42" s="255"/>
      <c r="J42" s="291"/>
    </row>
    <row r="43" spans="1:10" ht="25.5" customHeight="1">
      <c r="A43" s="493"/>
      <c r="B43" s="7"/>
      <c r="C43" s="7" t="s">
        <v>168</v>
      </c>
      <c r="D43" s="7" t="s">
        <v>179</v>
      </c>
      <c r="E43" s="8"/>
      <c r="F43" s="8">
        <f>_xlfn.XLOOKUP($C43,'Configurator Options'!$B$16:$B$25,'Configurator Options'!$E$16:$E$25,0)</f>
        <v>0</v>
      </c>
      <c r="G43" s="8"/>
      <c r="H43" s="153"/>
      <c r="I43" s="108" t="s">
        <v>180</v>
      </c>
      <c r="J43" s="206"/>
    </row>
    <row r="44" spans="1:10" ht="25.5" customHeight="1">
      <c r="A44" s="493"/>
      <c r="B44" s="7"/>
      <c r="C44" s="7" t="s">
        <v>124</v>
      </c>
      <c r="D44" s="9" t="s">
        <v>516</v>
      </c>
      <c r="E44" s="8"/>
      <c r="F44" s="8">
        <f>_xlfn.XLOOKUP($C44,'Configurator Options'!$B$16:$B$25,'Configurator Options'!$E$16:$E$25,0)</f>
        <v>571.30999999999995</v>
      </c>
      <c r="G44" s="8"/>
      <c r="H44" s="153"/>
      <c r="I44" s="49" t="s">
        <v>182</v>
      </c>
    </row>
    <row r="45" spans="1:10" ht="25.5" customHeight="1">
      <c r="A45" s="493"/>
      <c r="B45" s="7"/>
      <c r="C45" s="7" t="s">
        <v>134</v>
      </c>
      <c r="D45" s="9" t="s">
        <v>517</v>
      </c>
      <c r="E45" s="8"/>
      <c r="F45" s="8">
        <f>_xlfn.XLOOKUP($C45,'Configurator Options'!$B$16:$B$25,'Configurator Options'!$E$16:$E$25,0)</f>
        <v>495.22</v>
      </c>
      <c r="G45" s="8"/>
      <c r="H45" s="153"/>
      <c r="I45" s="49" t="s">
        <v>184</v>
      </c>
    </row>
    <row r="46" spans="1:10" ht="24" hidden="1" customHeight="1">
      <c r="A46" s="493"/>
      <c r="B46" s="7"/>
      <c r="C46" s="217" t="s">
        <v>131</v>
      </c>
      <c r="D46" s="220" t="s">
        <v>185</v>
      </c>
      <c r="E46" s="8"/>
      <c r="F46" s="8">
        <f>_xlfn.XLOOKUP($C46,'Configurator Options'!$B$16:$B$25,'Configurator Options'!$E$16:$E$25,0)</f>
        <v>950.52</v>
      </c>
      <c r="G46" s="8"/>
      <c r="I46" s="49" t="s">
        <v>186</v>
      </c>
      <c r="J46" s="204" t="str">
        <f>IF($B$42="B",#REF!,"")</f>
        <v/>
      </c>
    </row>
    <row r="47" spans="1:10" ht="25.5" hidden="1" customHeight="1">
      <c r="A47" s="493"/>
      <c r="B47" s="7"/>
      <c r="E47"/>
      <c r="F47" s="8">
        <f>_xlfn.XLOOKUP($C47,'Configurator Options'!$B$16:$B$25,'Configurator Options'!$E$16:$E$25,0)</f>
        <v>0</v>
      </c>
      <c r="G47"/>
      <c r="H47"/>
      <c r="I47"/>
      <c r="J47"/>
    </row>
    <row r="48" spans="1:10" ht="25.5" hidden="1" customHeight="1">
      <c r="A48" s="493"/>
      <c r="B48" s="7"/>
      <c r="E48"/>
      <c r="F48" s="8">
        <f>_xlfn.XLOOKUP($C48,'Configurator Options'!$B$16:$B$25,'Configurator Options'!$E$16:$E$25,0)</f>
        <v>0</v>
      </c>
      <c r="G48"/>
      <c r="H48"/>
      <c r="I48"/>
      <c r="J48"/>
    </row>
    <row r="49" spans="1:18" ht="36" customHeight="1">
      <c r="A49" s="493" t="s">
        <v>1041</v>
      </c>
      <c r="B49" s="183" t="s">
        <v>141</v>
      </c>
      <c r="C49" s="257"/>
      <c r="D49" s="248" t="s">
        <v>1015</v>
      </c>
      <c r="E49" s="253" t="e">
        <f>_xlfn.XLOOKUP($B$49,$C$50:$C$61,#REF!,0)</f>
        <v>#REF!</v>
      </c>
      <c r="F49" s="253"/>
      <c r="G49" s="253">
        <f>_xlfn.XLOOKUP($B$49,$C$50:$C$61,F50:F61,0)</f>
        <v>0</v>
      </c>
      <c r="H49" s="255" t="str">
        <f>_xlfn.XLOOKUP($B$49,$C$50:$C$61,I50:I61,"Select One")</f>
        <v>Select One</v>
      </c>
      <c r="I49" s="255"/>
      <c r="J49" s="291"/>
    </row>
    <row r="50" spans="1:18" ht="28.5" hidden="1" customHeight="1">
      <c r="A50" s="493"/>
      <c r="B50" s="7"/>
      <c r="C50" s="217" t="s">
        <v>168</v>
      </c>
      <c r="D50" s="217" t="s">
        <v>179</v>
      </c>
      <c r="E50" s="8"/>
      <c r="F50" s="8">
        <f>_xlfn.XLOOKUP($C50,'Configurator Options'!$B$26:$B$35,'Configurator Options'!$E$26:$E$35,0)</f>
        <v>0</v>
      </c>
      <c r="G50" s="8"/>
      <c r="H50" s="153"/>
      <c r="I50" s="108" t="s">
        <v>180</v>
      </c>
      <c r="J50" s="206"/>
    </row>
    <row r="51" spans="1:18" ht="28.5" hidden="1" customHeight="1">
      <c r="A51" s="493"/>
      <c r="B51" s="7"/>
      <c r="C51" s="217" t="s">
        <v>189</v>
      </c>
      <c r="D51" s="220" t="s">
        <v>190</v>
      </c>
      <c r="E51" s="8"/>
      <c r="F51" s="8">
        <f>_xlfn.XLOOKUP($C51,'Configurator Options'!$B$26:$B$35,'Configurator Options'!$E$26:$E$35,0)</f>
        <v>0</v>
      </c>
      <c r="G51" s="8"/>
      <c r="H51" s="153"/>
      <c r="I51" s="49" t="s">
        <v>191</v>
      </c>
    </row>
    <row r="52" spans="1:18" ht="28.5" hidden="1" customHeight="1">
      <c r="A52" s="493"/>
      <c r="B52" s="7"/>
      <c r="C52" s="217" t="s">
        <v>192</v>
      </c>
      <c r="D52" s="220" t="s">
        <v>193</v>
      </c>
      <c r="E52" s="8"/>
      <c r="F52" s="8">
        <f>_xlfn.XLOOKUP($C52,'Configurator Options'!$B$26:$B$35,'Configurator Options'!$E$26:$E$35,0)</f>
        <v>0</v>
      </c>
      <c r="G52" s="8"/>
      <c r="H52" s="153"/>
      <c r="I52" s="49" t="s">
        <v>194</v>
      </c>
    </row>
    <row r="53" spans="1:18" ht="28.5" hidden="1" customHeight="1">
      <c r="A53" s="493"/>
      <c r="B53" s="7"/>
      <c r="C53" s="217" t="s">
        <v>124</v>
      </c>
      <c r="D53" s="220" t="s">
        <v>195</v>
      </c>
      <c r="E53" s="8"/>
      <c r="F53" s="8">
        <f>_xlfn.XLOOKUP($C53,'Configurator Options'!$B$26:$B$35,'Configurator Options'!$E$26:$E$35,0)</f>
        <v>0</v>
      </c>
      <c r="G53" s="8"/>
      <c r="H53" s="153"/>
      <c r="I53" s="49" t="s">
        <v>196</v>
      </c>
    </row>
    <row r="54" spans="1:18" ht="28.5" hidden="1" customHeight="1">
      <c r="A54" s="493"/>
      <c r="B54" s="7"/>
      <c r="C54" s="217" t="s">
        <v>197</v>
      </c>
      <c r="D54" s="217" t="s">
        <v>337</v>
      </c>
      <c r="E54" s="8"/>
      <c r="F54" s="8">
        <f>_xlfn.XLOOKUP($C54,'Configurator Options'!$B$26:$B$35,'Configurator Options'!$E$26:$E$35,0)</f>
        <v>0</v>
      </c>
      <c r="G54" s="8"/>
      <c r="H54" s="153"/>
      <c r="I54" s="49" t="s">
        <v>199</v>
      </c>
    </row>
    <row r="55" spans="1:18" ht="83" customHeight="1">
      <c r="A55" s="493"/>
      <c r="B55" s="7"/>
      <c r="C55" s="7" t="s">
        <v>993</v>
      </c>
      <c r="D55" s="9" t="s">
        <v>1355</v>
      </c>
      <c r="E55" s="8"/>
      <c r="F55" s="8"/>
      <c r="G55" s="8"/>
      <c r="H55" s="153"/>
      <c r="I55" s="49" t="s">
        <v>1009</v>
      </c>
      <c r="L55" s="147"/>
    </row>
    <row r="56" spans="1:18" ht="107" hidden="1" customHeight="1">
      <c r="A56" s="493"/>
      <c r="B56" s="7"/>
      <c r="C56" s="216" t="s">
        <v>994</v>
      </c>
      <c r="D56" s="220" t="s">
        <v>998</v>
      </c>
      <c r="E56" s="8"/>
      <c r="F56" s="8"/>
      <c r="G56" s="8"/>
      <c r="H56" s="153"/>
      <c r="I56" s="49" t="s">
        <v>1035</v>
      </c>
      <c r="L56" s="347" t="s">
        <v>1094</v>
      </c>
      <c r="M56" s="349"/>
      <c r="N56" s="349"/>
      <c r="O56" s="345"/>
      <c r="P56" s="345"/>
      <c r="Q56" s="345"/>
      <c r="R56" s="502" t="s">
        <v>1099</v>
      </c>
    </row>
    <row r="57" spans="1:18" ht="107" hidden="1" customHeight="1">
      <c r="A57" s="493"/>
      <c r="B57" s="7"/>
      <c r="C57" s="216" t="s">
        <v>995</v>
      </c>
      <c r="D57" s="220" t="s">
        <v>999</v>
      </c>
      <c r="E57" s="8"/>
      <c r="F57" s="8"/>
      <c r="G57" s="8"/>
      <c r="H57" s="153"/>
      <c r="I57" s="49" t="s">
        <v>1038</v>
      </c>
      <c r="L57" s="347" t="s">
        <v>1094</v>
      </c>
      <c r="M57" s="349"/>
      <c r="N57" s="349"/>
      <c r="O57" s="345"/>
      <c r="P57" s="345"/>
      <c r="Q57" s="345"/>
      <c r="R57" s="502"/>
    </row>
    <row r="58" spans="1:18" ht="62" customHeight="1">
      <c r="A58" s="493"/>
      <c r="B58" s="7"/>
      <c r="C58" s="163" t="s">
        <v>996</v>
      </c>
      <c r="D58" s="9" t="s">
        <v>1356</v>
      </c>
      <c r="E58" s="8"/>
      <c r="F58" s="8"/>
      <c r="G58" s="8"/>
      <c r="H58" s="153"/>
      <c r="I58" s="49" t="s">
        <v>1034</v>
      </c>
      <c r="L58" s="147"/>
    </row>
    <row r="59" spans="1:18" ht="53" customHeight="1">
      <c r="A59" s="493"/>
      <c r="B59" s="7"/>
      <c r="C59" s="163" t="s">
        <v>997</v>
      </c>
      <c r="D59" s="9" t="str" cm="1">
        <f t="array" ref="D59">_xlfn.IFS(B19="A", "SELECT - 24VDC (PMP-24) with barbed fittings- Use for 24VDC input ", B19="C", "DO NOT SELECT - 24VDC (PMP-24) with barbed fittings- Use for 24VDC input", B19="Select One", "For pump options, Input Power Options must first be selected - For Applications with sample pressure at Atmospheric pressure down to -1.7 psig")</f>
        <v>For pump options, Input Power Options must first be selected - For Applications with sample pressure at Atmospheric pressure down to -1.7 psig</v>
      </c>
      <c r="E59" s="8"/>
      <c r="F59" s="8"/>
      <c r="G59" s="8"/>
      <c r="H59" s="153"/>
      <c r="I59" s="49" t="s">
        <v>1027</v>
      </c>
      <c r="L59" s="147"/>
    </row>
    <row r="60" spans="1:18" ht="45" customHeight="1">
      <c r="A60" s="493"/>
      <c r="B60" s="7"/>
      <c r="C60" s="163" t="s">
        <v>1011</v>
      </c>
      <c r="D60" s="9" t="str" cm="1">
        <f t="array" ref="D60">_xlfn.IFS(B19="C", "SELECT - 115VAC (PMP-115) with barbed fittings- Use for 24VAC input ", B19="A", "DO NOT SELECT - 115VAC (PMP-115) with barbed fittings- Use for 115VAC input", B19="Select One", "For pump options, Input Power Options must first be selected - For Applications with sample pressure at Atmospheric pressure down to -1.7 psig")</f>
        <v>For pump options, Input Power Options must first be selected - For Applications with sample pressure at Atmospheric pressure down to -1.7 psig</v>
      </c>
      <c r="E60" s="8"/>
      <c r="F60" s="8"/>
      <c r="G60" s="8"/>
      <c r="H60" s="153"/>
      <c r="I60" s="49" t="s">
        <v>1039</v>
      </c>
      <c r="L60" s="147"/>
    </row>
    <row r="61" spans="1:18" ht="43" customHeight="1">
      <c r="A61" s="493"/>
      <c r="B61" s="7"/>
      <c r="D61" s="173" t="s">
        <v>1002</v>
      </c>
      <c r="E61"/>
      <c r="F61" s="8">
        <f>_xlfn.XLOOKUP($C61,'Configurator Options'!$B$26:$B$35,'Configurator Options'!$E$26:$E$35,0)</f>
        <v>0</v>
      </c>
      <c r="G61"/>
      <c r="H61"/>
      <c r="I61"/>
      <c r="J61"/>
    </row>
    <row r="62" spans="1:18" ht="41.25" hidden="1" customHeight="1">
      <c r="A62" s="493" t="s">
        <v>200</v>
      </c>
      <c r="B62" s="183" t="s">
        <v>168</v>
      </c>
      <c r="C62" s="257"/>
      <c r="D62" s="248" t="s">
        <v>984</v>
      </c>
      <c r="E62" s="253" t="e">
        <f>_xlfn.XLOOKUP($B$62,$C$63:$C$68,#REF!,0)</f>
        <v>#REF!</v>
      </c>
      <c r="F62" s="253"/>
      <c r="G62" s="253" t="str">
        <f>_xlfn.XLOOKUP($B$62,$C$63:$C$68,F63:F68,0)</f>
        <v>$</v>
      </c>
      <c r="H62" s="255" t="str">
        <f>_xlfn.XLOOKUP($B$62,$C$63:$C$68,I63:I68,"Select One")</f>
        <v xml:space="preserve">, 1/4 inch compression fitting on sample outlet. </v>
      </c>
      <c r="I62" s="255"/>
      <c r="J62" s="291"/>
    </row>
    <row r="63" spans="1:18" ht="26.25" hidden="1" customHeight="1">
      <c r="A63" s="493"/>
      <c r="B63" s="7"/>
      <c r="C63" s="217" t="s">
        <v>168</v>
      </c>
      <c r="D63" s="217" t="s">
        <v>179</v>
      </c>
      <c r="E63" s="8"/>
      <c r="F63" s="8" t="str">
        <f>_xlfn.XLOOKUP($C63,'Configurator Options'!$B$38:$B$47,'Configurator Options'!$E$38:$E$47,0)</f>
        <v>$</v>
      </c>
      <c r="G63" s="8"/>
      <c r="H63" s="153"/>
      <c r="I63" s="49" t="str">
        <f>IF(B69="X",", 1/4 inch compression fitting on sample outlet. ",", 1/4 inch quick connect fitting on sample outlet. ")</f>
        <v xml:space="preserve">, 1/4 inch compression fitting on sample outlet. </v>
      </c>
    </row>
    <row r="64" spans="1:18" ht="26.25" hidden="1" customHeight="1">
      <c r="A64" s="493"/>
      <c r="B64" s="7"/>
      <c r="C64" s="217" t="s">
        <v>192</v>
      </c>
      <c r="D64" s="220" t="s">
        <v>202</v>
      </c>
      <c r="E64" s="8"/>
      <c r="F64" s="8">
        <f>_xlfn.XLOOKUP($C64,'Configurator Options'!$B$38:$B$47,'Configurator Options'!$E$38:$E$47,0)</f>
        <v>0</v>
      </c>
      <c r="G64" s="8"/>
      <c r="H64" s="153"/>
      <c r="I64" s="49" t="s">
        <v>203</v>
      </c>
    </row>
    <row r="65" spans="1:10" ht="26.25" hidden="1" customHeight="1">
      <c r="A65" s="493"/>
      <c r="B65" s="7"/>
      <c r="C65" s="217" t="s">
        <v>204</v>
      </c>
      <c r="D65" s="220" t="s">
        <v>205</v>
      </c>
      <c r="E65" s="8"/>
      <c r="F65" s="8">
        <f>_xlfn.XLOOKUP($C65,'Configurator Options'!$B$38:$B$47,'Configurator Options'!$E$38:$E$47,0)</f>
        <v>0</v>
      </c>
      <c r="G65" s="8"/>
      <c r="H65" s="153"/>
      <c r="I65" s="49" t="s">
        <v>206</v>
      </c>
    </row>
    <row r="66" spans="1:10" ht="26.25" hidden="1" customHeight="1">
      <c r="A66" s="493"/>
      <c r="B66" s="7"/>
      <c r="C66" s="7"/>
      <c r="D66" s="7"/>
      <c r="E66" s="8"/>
      <c r="F66" s="8">
        <f>_xlfn.XLOOKUP($C66,'Configurator Options'!$B$38:$B$47,'Configurator Options'!$E$38:$E$47,0)</f>
        <v>0</v>
      </c>
      <c r="G66" s="8"/>
      <c r="H66" s="153"/>
    </row>
    <row r="67" spans="1:10" ht="26.25" hidden="1" customHeight="1">
      <c r="A67" s="493"/>
      <c r="B67" s="7"/>
      <c r="E67"/>
      <c r="F67" s="8">
        <f>_xlfn.XLOOKUP($C67,'Configurator Options'!$B$38:$B$47,'Configurator Options'!$E$38:$E$47,0)</f>
        <v>0</v>
      </c>
      <c r="G67"/>
      <c r="H67"/>
      <c r="I67"/>
      <c r="J67"/>
    </row>
    <row r="68" spans="1:10" ht="26.25" hidden="1" customHeight="1">
      <c r="A68" s="493"/>
      <c r="B68" s="7"/>
      <c r="E68"/>
      <c r="F68" s="8">
        <f>_xlfn.XLOOKUP($C68,'Configurator Options'!$B$38:$B$47,'Configurator Options'!$E$38:$E$47,0)</f>
        <v>0</v>
      </c>
      <c r="G68"/>
      <c r="H68"/>
      <c r="I68"/>
      <c r="J68"/>
    </row>
    <row r="69" spans="1:10" ht="42" hidden="1" customHeight="1">
      <c r="A69" s="493" t="s">
        <v>207</v>
      </c>
      <c r="B69" s="183" t="s">
        <v>168</v>
      </c>
      <c r="C69" s="257"/>
      <c r="D69" s="248" t="s">
        <v>988</v>
      </c>
      <c r="E69" s="253" t="e">
        <f>_xlfn.XLOOKUP($B$69,$C$70:$C$75,#REF!,0)</f>
        <v>#REF!</v>
      </c>
      <c r="F69" s="253"/>
      <c r="G69" s="253">
        <f>_xlfn.XLOOKUP($B$69,$C$70:$C$75,F70:F75,0)</f>
        <v>0</v>
      </c>
      <c r="H69" s="255" t="str">
        <f>_xlfn.XLOOKUP($B$69,$C$70:$C$75,I70:I75,"Select One")</f>
        <v/>
      </c>
      <c r="I69" s="255"/>
      <c r="J69" s="291"/>
    </row>
    <row r="70" spans="1:10" ht="18.75" hidden="1" customHeight="1">
      <c r="A70" s="493"/>
      <c r="B70" s="7"/>
      <c r="C70" s="217" t="s">
        <v>168</v>
      </c>
      <c r="D70" s="220" t="s">
        <v>179</v>
      </c>
      <c r="E70" s="8"/>
      <c r="F70" s="8">
        <f>_xlfn.XLOOKUP($C70,'Configurator Options'!$B$48:$B$57,'Configurator Options'!$E$48:$E$57,0)</f>
        <v>0</v>
      </c>
      <c r="G70" s="8"/>
      <c r="H70" s="153"/>
      <c r="I70" s="110" t="s">
        <v>180</v>
      </c>
      <c r="J70" s="207"/>
    </row>
    <row r="71" spans="1:10" ht="20" hidden="1" customHeight="1">
      <c r="A71" s="493"/>
      <c r="B71" s="7"/>
      <c r="C71" s="217" t="s">
        <v>128</v>
      </c>
      <c r="D71" s="217" t="str">
        <f>IF($B$19="A","SELECT - 24VDC (PMP-24) with barbed fittings- Use for 24VDC input ", "DO NOT SELECT - 24VDC (PMP-24) with barbed fittings- Use for 24VDC input")</f>
        <v>DO NOT SELECT - 24VDC (PMP-24) with barbed fittings- Use for 24VDC input</v>
      </c>
      <c r="E71" s="8"/>
      <c r="F71" s="8">
        <f>_xlfn.XLOOKUP($C71,'Configurator Options'!$B$48:$B$57,'Configurator Options'!$E$48:$E$57,0)</f>
        <v>0</v>
      </c>
      <c r="G71" s="8"/>
      <c r="H71" s="153"/>
      <c r="I71" s="10" t="s">
        <v>362</v>
      </c>
      <c r="J71" s="205"/>
    </row>
    <row r="72" spans="1:10" ht="20" hidden="1" customHeight="1">
      <c r="A72" s="493"/>
      <c r="B72" s="7"/>
      <c r="C72" s="217" t="s">
        <v>134</v>
      </c>
      <c r="D72" s="217" t="str">
        <f>IF($B$19="C","SELECT - 115VAC (PMP-115) with barbed fittings- Use for 115VAC input", "DO NOT SELECT - 115VAC (PMP-115) with barbed fittings- Use for 115VAC input")</f>
        <v>DO NOT SELECT - 115VAC (PMP-115) with barbed fittings- Use for 115VAC input</v>
      </c>
      <c r="E72" s="8"/>
      <c r="F72" s="8">
        <f>_xlfn.XLOOKUP($C72,'Configurator Options'!$B$48:$B$57,'Configurator Options'!$E$48:$E$57,0)</f>
        <v>0</v>
      </c>
      <c r="G72" s="8"/>
      <c r="H72" s="153"/>
      <c r="I72" s="10" t="s">
        <v>363</v>
      </c>
      <c r="J72" s="205"/>
    </row>
    <row r="73" spans="1:10" ht="20" hidden="1" customHeight="1">
      <c r="A73" s="493"/>
      <c r="B73" s="7"/>
      <c r="C73" s="217" t="s">
        <v>137</v>
      </c>
      <c r="D73" s="217" t="str">
        <f>IF($B$19="D","SELECT -  230VAC (PMP-230) with barbed fittings- Use for 230VAC input", "DO NOT SELECT - 230VAC (PMP-230) with barbed fittings- Use for 230VAC input")</f>
        <v>DO NOT SELECT - 230VAC (PMP-230) with barbed fittings- Use for 230VAC input</v>
      </c>
      <c r="E73" s="8"/>
      <c r="F73" s="8">
        <f>_xlfn.XLOOKUP($C73,'Configurator Options'!$B$48:$B$57,'Configurator Options'!$E$48:$E$57,0)</f>
        <v>0</v>
      </c>
      <c r="G73" s="8"/>
      <c r="H73" s="153"/>
      <c r="I73" s="10" t="s">
        <v>364</v>
      </c>
      <c r="J73" s="205"/>
    </row>
    <row r="74" spans="1:10" ht="20" hidden="1" customHeight="1">
      <c r="A74" s="493"/>
      <c r="B74" s="7"/>
      <c r="C74" s="7"/>
      <c r="D74" s="173" t="s">
        <v>210</v>
      </c>
      <c r="E74" s="8"/>
      <c r="F74" s="8">
        <f>_xlfn.XLOOKUP($C74,'Configurator Options'!$B$48:$B$57,'Configurator Options'!$E$48:$E$57,0)</f>
        <v>0</v>
      </c>
      <c r="G74" s="8"/>
    </row>
    <row r="75" spans="1:10" ht="24" hidden="1" customHeight="1">
      <c r="A75" s="493"/>
      <c r="B75" s="7"/>
      <c r="E75"/>
      <c r="F75" s="8">
        <f>_xlfn.XLOOKUP($C75,'Configurator Options'!$B$48:$B$57,'Configurator Options'!$E$48:$E$57,0)</f>
        <v>0</v>
      </c>
      <c r="G75"/>
      <c r="H75"/>
      <c r="I75"/>
      <c r="J75"/>
    </row>
    <row r="76" spans="1:10" ht="47.25" hidden="1" customHeight="1">
      <c r="A76" s="493" t="s">
        <v>212</v>
      </c>
      <c r="B76" s="183" t="s">
        <v>168</v>
      </c>
      <c r="C76" s="257"/>
      <c r="D76" s="248" t="s">
        <v>987</v>
      </c>
      <c r="E76" s="253" t="e">
        <f>_xlfn.XLOOKUP($B$76,$C$77:$C$82,#REF!,0)</f>
        <v>#REF!</v>
      </c>
      <c r="F76" s="253"/>
      <c r="G76" s="253">
        <f>_xlfn.XLOOKUP($B$76,$C$77:$C$82,F77:F82,0)</f>
        <v>0</v>
      </c>
      <c r="H76" s="255" t="str">
        <f>_xlfn.XLOOKUP($B$76,$C$77:$C$82,I77:I82,"Select One")</f>
        <v/>
      </c>
      <c r="I76" s="255"/>
      <c r="J76" s="291"/>
    </row>
    <row r="77" spans="1:10" ht="19.5" hidden="1" customHeight="1">
      <c r="A77" s="493"/>
      <c r="B77" s="7"/>
      <c r="C77" s="217" t="s">
        <v>168</v>
      </c>
      <c r="D77" s="220" t="s">
        <v>179</v>
      </c>
      <c r="E77" s="8"/>
      <c r="F77" s="8">
        <f>_xlfn.XLOOKUP($C77,'Configurator Options'!$B$58:$B$67,'Configurator Options'!$E$58:$E$67,0)</f>
        <v>0</v>
      </c>
      <c r="G77" s="8"/>
      <c r="H77" s="153"/>
      <c r="I77" s="108" t="s">
        <v>180</v>
      </c>
      <c r="J77" s="206"/>
    </row>
    <row r="78" spans="1:10" ht="19.5" hidden="1" customHeight="1">
      <c r="A78" s="493"/>
      <c r="B78" s="7"/>
      <c r="C78" s="217" t="s">
        <v>128</v>
      </c>
      <c r="D78" s="217" t="str">
        <f>IF($B$19="A","SELECT - 24VDC Solenoids - Pair (3-SOL-E-24)  - Use for 24VDC input ", "DO NOT SELECT - 24VDC Solenoids - Pair (3-SOL-E-24)  - Use for 24VDC input")</f>
        <v>DO NOT SELECT - 24VDC Solenoids - Pair (3-SOL-E-24)  - Use for 24VDC input</v>
      </c>
      <c r="E78" s="8"/>
      <c r="F78" s="8">
        <f>_xlfn.XLOOKUP($C78,'Configurator Options'!$B$58:$B$67,'Configurator Options'!$E$58:$E$67,0)</f>
        <v>0</v>
      </c>
      <c r="G78" s="8"/>
      <c r="H78" s="153"/>
      <c r="I78" s="49" t="s">
        <v>518</v>
      </c>
    </row>
    <row r="79" spans="1:10" ht="19.5" hidden="1" customHeight="1">
      <c r="A79" s="493"/>
      <c r="B79" s="7"/>
      <c r="C79" s="217" t="s">
        <v>134</v>
      </c>
      <c r="D79" s="217" t="str">
        <f>IF($B$19="C","SELECT - 115VAC Solenoids - Pair (3-SOL-E-115) - Use for 115VAC input ", "DO NOT SELECT - 115VAC Solenoids - Pair (3-SOL-E-115) - Use for 115VAC input")</f>
        <v>DO NOT SELECT - 115VAC Solenoids - Pair (3-SOL-E-115) - Use for 115VAC input</v>
      </c>
      <c r="E79" s="8"/>
      <c r="F79" s="8">
        <f>_xlfn.XLOOKUP($C79,'Configurator Options'!$B$58:$B$67,'Configurator Options'!$E$58:$E$67,0)</f>
        <v>0</v>
      </c>
      <c r="G79" s="8"/>
      <c r="H79" s="153"/>
      <c r="I79" s="49" t="s">
        <v>519</v>
      </c>
    </row>
    <row r="80" spans="1:10" ht="20" hidden="1" customHeight="1">
      <c r="A80" s="493"/>
      <c r="B80" s="7"/>
      <c r="C80" s="217" t="s">
        <v>137</v>
      </c>
      <c r="D80" s="217" t="str">
        <f>IF($B$19="D","SELECT - 230VAC Solenoids - Pair (3-SOL-E-230) - Use for 230VAC input ", "DO NOT SELECT - 230VAC Solenoids - Pair (3-SOL-E-230) - Use for 230VAC input")</f>
        <v>DO NOT SELECT - 230VAC Solenoids - Pair (3-SOL-E-230) - Use for 230VAC input</v>
      </c>
      <c r="E80" s="8"/>
      <c r="F80" s="8">
        <f>_xlfn.XLOOKUP($C80,'Configurator Options'!$B$58:$B$67,'Configurator Options'!$E$58:$E$67,0)</f>
        <v>0</v>
      </c>
      <c r="G80" s="8"/>
      <c r="H80" s="153"/>
      <c r="I80" s="49" t="s">
        <v>520</v>
      </c>
    </row>
    <row r="81" spans="1:12" ht="20" hidden="1" customHeight="1">
      <c r="A81" s="493"/>
      <c r="B81" s="7"/>
      <c r="E81"/>
      <c r="F81" s="8">
        <f>_xlfn.XLOOKUP($C81,'Configurator Options'!$B$58:$B$67,'Configurator Options'!$E$58:$E$67,0)</f>
        <v>0</v>
      </c>
      <c r="G81"/>
      <c r="H81"/>
      <c r="I81"/>
      <c r="J81"/>
    </row>
    <row r="82" spans="1:12" ht="20" hidden="1" customHeight="1">
      <c r="A82" s="493"/>
      <c r="B82" s="7"/>
      <c r="E82"/>
      <c r="F82" s="8">
        <f>_xlfn.XLOOKUP($C82,'Configurator Options'!$B$58:$B$67,'Configurator Options'!$E$58:$E$67,0)</f>
        <v>0</v>
      </c>
      <c r="G82"/>
      <c r="H82"/>
      <c r="I82"/>
      <c r="J82"/>
    </row>
    <row r="83" spans="1:12" ht="33" customHeight="1">
      <c r="A83" s="493" t="s">
        <v>214</v>
      </c>
      <c r="B83" s="183" t="s">
        <v>168</v>
      </c>
      <c r="C83" s="257"/>
      <c r="D83" s="257" t="s">
        <v>214</v>
      </c>
      <c r="E83" s="253" t="e">
        <f>_xlfn.XLOOKUP($B$83,$C$84:$C$87,#REF!,0)</f>
        <v>#REF!</v>
      </c>
      <c r="F83" s="253"/>
      <c r="G83" s="253">
        <f>_xlfn.XLOOKUP($B$83,$C$84:$C$87,F84:F87,0)</f>
        <v>0</v>
      </c>
      <c r="H83" s="255" t="str">
        <f>_xlfn.XLOOKUP($B$83,$C$84:$C$87,I84:I87,"Select One")</f>
        <v xml:space="preserve">Equipped with our standard trace electrochemical sensor (CAT-3SEN). </v>
      </c>
      <c r="I83" s="255"/>
      <c r="J83" s="291"/>
    </row>
    <row r="84" spans="1:12" ht="27.75" customHeight="1">
      <c r="A84" s="493"/>
      <c r="B84" s="7"/>
      <c r="C84" s="7" t="s">
        <v>168</v>
      </c>
      <c r="D84" s="7" t="s">
        <v>452</v>
      </c>
      <c r="E84" s="8"/>
      <c r="F84" s="8">
        <f>_xlfn.XLOOKUP($C84,'Configurator Options'!$B$68:$B$72,'Configurator Options'!$E$68:$E$72,0)</f>
        <v>0</v>
      </c>
      <c r="G84" s="8"/>
      <c r="H84" s="153"/>
      <c r="I84" s="49" t="s">
        <v>491</v>
      </c>
      <c r="L84" s="518" t="s">
        <v>1358</v>
      </c>
    </row>
    <row r="85" spans="1:12" ht="27.75" hidden="1" customHeight="1">
      <c r="A85" s="493"/>
      <c r="B85" s="7"/>
      <c r="C85" s="7" t="s">
        <v>134</v>
      </c>
      <c r="D85" s="9" t="s">
        <v>454</v>
      </c>
      <c r="E85" s="8"/>
      <c r="F85" s="8">
        <f>_xlfn.XLOOKUP($C85,'Configurator Options'!$B$68:$B$72,'Configurator Options'!$E$68:$E$72,0)</f>
        <v>0</v>
      </c>
      <c r="G85" s="8"/>
      <c r="H85" s="153"/>
      <c r="I85" s="49" t="s">
        <v>492</v>
      </c>
    </row>
    <row r="86" spans="1:12" ht="27.75" hidden="1" customHeight="1">
      <c r="A86" s="493"/>
      <c r="B86" s="7"/>
      <c r="C86" s="7"/>
      <c r="D86" s="7"/>
      <c r="E86" s="8"/>
      <c r="F86" s="8">
        <f>_xlfn.XLOOKUP($C86,'Configurator Options'!$B$68:$B$72,'Configurator Options'!$E$68:$E$72,0)</f>
        <v>0</v>
      </c>
      <c r="G86" s="8"/>
      <c r="H86" s="153"/>
    </row>
    <row r="87" spans="1:12" ht="27.75" hidden="1" customHeight="1">
      <c r="A87" s="493"/>
      <c r="B87" s="7"/>
      <c r="E87"/>
      <c r="F87" s="8">
        <f>_xlfn.XLOOKUP($C87,'Configurator Options'!$B$68:$B$72,'Configurator Options'!$E$68:$E$72,0)</f>
        <v>0</v>
      </c>
      <c r="G87"/>
      <c r="H87"/>
      <c r="I87"/>
      <c r="J87"/>
    </row>
    <row r="88" spans="1:12" ht="37.5" customHeight="1">
      <c r="A88" s="493" t="s">
        <v>217</v>
      </c>
      <c r="B88" s="183" t="s">
        <v>218</v>
      </c>
      <c r="C88" s="257"/>
      <c r="D88" s="257" t="s">
        <v>217</v>
      </c>
      <c r="E88" s="253" t="e">
        <f>_xlfn.XLOOKUP($B$88,$C$89:$C$96,#REF!,0)</f>
        <v>#REF!</v>
      </c>
      <c r="F88" s="253"/>
      <c r="G88" s="253">
        <f>_xlfn.XLOOKUP($B$88,$C$89:$C$96,F89:F96,0)</f>
        <v>0</v>
      </c>
      <c r="H88" s="255" t="str">
        <f>_xlfn.XLOOKUP($B$88,$C$89:$C$96,I89:I96,"Select One")</f>
        <v/>
      </c>
      <c r="I88" s="255"/>
      <c r="J88" s="291"/>
    </row>
    <row r="89" spans="1:12" ht="20" customHeight="1">
      <c r="A89" s="493"/>
      <c r="B89" s="7"/>
      <c r="C89" s="7" t="s">
        <v>218</v>
      </c>
      <c r="D89" s="7" t="s">
        <v>179</v>
      </c>
      <c r="E89" s="8"/>
      <c r="F89" s="8">
        <f>_xlfn.XLOOKUP($C89,'Configurator Options'!$B$73:$B$108,'Configurator Options'!$E$73:$E$108,0)</f>
        <v>0</v>
      </c>
      <c r="G89" s="8"/>
      <c r="H89" s="153"/>
      <c r="I89" s="108" t="s">
        <v>180</v>
      </c>
      <c r="J89" s="206"/>
    </row>
    <row r="90" spans="1:12" ht="29.25" hidden="1" customHeight="1">
      <c r="A90" s="493"/>
      <c r="B90" s="7"/>
      <c r="C90" s="217" t="s">
        <v>221</v>
      </c>
      <c r="D90" s="220" t="s">
        <v>521</v>
      </c>
      <c r="E90" s="8"/>
      <c r="F90" s="8">
        <f>_xlfn.XLOOKUP($C90,'Configurator Options'!$B$73:$B$108,'Configurator Options'!$E$73:$E$108,0)</f>
        <v>0</v>
      </c>
      <c r="G90" s="8"/>
      <c r="H90" s="153"/>
      <c r="I90" s="49" t="s">
        <v>229</v>
      </c>
    </row>
    <row r="91" spans="1:12" ht="20" hidden="1" customHeight="1">
      <c r="A91" s="493"/>
      <c r="B91" s="7"/>
      <c r="C91" s="217" t="s">
        <v>522</v>
      </c>
      <c r="D91" s="217" t="s">
        <v>523</v>
      </c>
      <c r="E91" s="8"/>
      <c r="F91" s="8">
        <f>_xlfn.XLOOKUP($C91,'Configurator Options'!$B$73:$B$108,'Configurator Options'!$E$73:$E$108,0)</f>
        <v>0</v>
      </c>
      <c r="G91" s="8"/>
      <c r="H91" s="153"/>
      <c r="I91" s="49" t="s">
        <v>524</v>
      </c>
    </row>
    <row r="92" spans="1:12" ht="20" hidden="1" customHeight="1">
      <c r="A92" s="493"/>
      <c r="B92" s="7"/>
      <c r="C92" s="217"/>
      <c r="D92" s="217"/>
      <c r="E92" s="8"/>
      <c r="F92" s="8">
        <f>_xlfn.XLOOKUP($C92,'Configurator Options'!$B$73:$B$108,'Configurator Options'!$E$73:$E$108,0)</f>
        <v>0</v>
      </c>
      <c r="G92" s="8"/>
      <c r="H92" s="153"/>
    </row>
    <row r="93" spans="1:12" ht="20" hidden="1" customHeight="1">
      <c r="A93" s="493"/>
      <c r="B93" s="7"/>
      <c r="C93" s="217" t="s">
        <v>223</v>
      </c>
      <c r="D93" s="217" t="s">
        <v>493</v>
      </c>
      <c r="E93" s="8"/>
      <c r="F93" s="8">
        <f>_xlfn.XLOOKUP($C93,'Configurator Options'!$B$73:$B$108,'Configurator Options'!$E$73:$E$108,0)</f>
        <v>0</v>
      </c>
      <c r="G93" s="8"/>
      <c r="H93" s="153"/>
      <c r="I93" s="49" t="s">
        <v>346</v>
      </c>
    </row>
    <row r="94" spans="1:12" ht="20" hidden="1" customHeight="1">
      <c r="A94" s="493"/>
      <c r="B94" s="7"/>
      <c r="C94" s="217" t="s">
        <v>226</v>
      </c>
      <c r="D94" s="217" t="s">
        <v>497</v>
      </c>
      <c r="E94" s="8"/>
      <c r="F94" s="8">
        <f>_xlfn.XLOOKUP($C94,'Configurator Options'!$B$73:$B$108,'Configurator Options'!$E$73:$E$108,0)</f>
        <v>0</v>
      </c>
      <c r="G94" s="8"/>
      <c r="H94" s="153"/>
      <c r="I94" s="49" t="s">
        <v>498</v>
      </c>
    </row>
    <row r="95" spans="1:12" ht="34.5" hidden="1" customHeight="1">
      <c r="A95" s="493"/>
      <c r="B95" s="7"/>
      <c r="E95"/>
      <c r="F95" s="8">
        <f>_xlfn.XLOOKUP($C95,'Configurator Options'!$B$73:$B$108,'Configurator Options'!$E$73:$E$108,0)</f>
        <v>0</v>
      </c>
      <c r="G95"/>
      <c r="H95"/>
      <c r="I95"/>
      <c r="J95"/>
    </row>
    <row r="96" spans="1:12" ht="20" hidden="1" customHeight="1">
      <c r="A96" s="493"/>
      <c r="B96" s="7"/>
      <c r="E96"/>
      <c r="F96" s="8">
        <f>_xlfn.XLOOKUP($C96,'Configurator Options'!$B$73:$B$108,'Configurator Options'!$E$73:$E$108,0)</f>
        <v>0</v>
      </c>
      <c r="G96"/>
      <c r="H96"/>
      <c r="I96"/>
      <c r="J96"/>
    </row>
    <row r="97" spans="1:13" ht="29.25" customHeight="1">
      <c r="A97" s="493" t="s">
        <v>230</v>
      </c>
      <c r="B97" s="183" t="s">
        <v>168</v>
      </c>
      <c r="C97" s="257"/>
      <c r="D97" s="248" t="s">
        <v>1040</v>
      </c>
      <c r="E97" s="253" t="e">
        <f>_xlfn.XLOOKUP($B$97,$C$98:$C$103,#REF!,0)</f>
        <v>#REF!</v>
      </c>
      <c r="F97" s="253"/>
      <c r="G97" s="253">
        <f>_xlfn.XLOOKUP($B$97,$C$98:$C$103,F98:F103,0)</f>
        <v>0</v>
      </c>
      <c r="H97" s="255" t="str">
        <f>_xlfn.XLOOKUP($B$97,$C$98:$C$103,I98:I103,"Select One")</f>
        <v xml:space="preserve">Comes with a 4-20mADC analog output includes cordgrip strain relief. </v>
      </c>
      <c r="I97" s="255"/>
      <c r="J97" s="291"/>
    </row>
    <row r="98" spans="1:13" ht="20" customHeight="1">
      <c r="A98" s="493"/>
      <c r="B98" s="7"/>
      <c r="C98" s="163" t="s">
        <v>168</v>
      </c>
      <c r="D98" s="7" t="s">
        <v>319</v>
      </c>
      <c r="E98" s="8"/>
      <c r="F98" s="8">
        <f>_xlfn.XLOOKUP($C98,'Configurator Options'!$B$109:$B$118,'Configurator Options'!$E$109:$E$118,0)</f>
        <v>0</v>
      </c>
      <c r="G98" s="8"/>
      <c r="I98" s="49" t="str">
        <f>IF(B88="S1", "Comes with a 4-20mADC analog output. ", "Comes with a 4-20mADC analog output includes cordgrip strain relief. ")</f>
        <v xml:space="preserve">Comes with a 4-20mADC analog output includes cordgrip strain relief. </v>
      </c>
    </row>
    <row r="99" spans="1:13" ht="20" hidden="1" customHeight="1">
      <c r="A99" s="493"/>
      <c r="B99" s="7"/>
      <c r="C99" s="163"/>
      <c r="D99" s="7"/>
      <c r="E99" s="8"/>
      <c r="F99" s="8">
        <f>_xlfn.XLOOKUP($C99,'Configurator Options'!$B$109:$B$118,'Configurator Options'!$E$109:$E$118,0)</f>
        <v>0</v>
      </c>
      <c r="G99" s="8"/>
    </row>
    <row r="100" spans="1:13" ht="20" hidden="1" customHeight="1">
      <c r="A100" s="493"/>
      <c r="B100" s="7"/>
      <c r="C100" s="163"/>
      <c r="D100" s="7"/>
      <c r="E100" s="8"/>
      <c r="F100" s="8">
        <f>_xlfn.XLOOKUP($C100,'Configurator Options'!$B$109:$B$118,'Configurator Options'!$E$109:$E$118,0)</f>
        <v>0</v>
      </c>
      <c r="G100" s="8"/>
    </row>
    <row r="101" spans="1:13" ht="20" hidden="1" customHeight="1">
      <c r="A101" s="493"/>
      <c r="B101" s="7"/>
      <c r="C101" s="163"/>
      <c r="D101" s="7"/>
      <c r="E101" s="8"/>
      <c r="F101" s="8">
        <f>_xlfn.XLOOKUP($C101,'Configurator Options'!$B$109:$B$118,'Configurator Options'!$E$109:$E$118,0)</f>
        <v>0</v>
      </c>
      <c r="G101" s="8"/>
    </row>
    <row r="102" spans="1:13" ht="20" hidden="1" customHeight="1">
      <c r="A102" s="493"/>
      <c r="B102" s="7"/>
      <c r="C102" s="163"/>
      <c r="D102" s="7"/>
      <c r="E102" s="8"/>
      <c r="F102" s="8">
        <f>_xlfn.XLOOKUP($C102,'Configurator Options'!$B$109:$B$118,'Configurator Options'!$E$109:$E$118,0)</f>
        <v>0</v>
      </c>
      <c r="G102" s="8"/>
    </row>
    <row r="103" spans="1:13" ht="20" hidden="1" customHeight="1">
      <c r="A103" s="493"/>
      <c r="B103" s="7"/>
      <c r="C103" s="163"/>
      <c r="D103" s="7"/>
      <c r="E103" s="8"/>
      <c r="F103" s="8">
        <f>_xlfn.XLOOKUP($C103,'Configurator Options'!$B$109:$B$118,'Configurator Options'!$E$109:$E$118,0)</f>
        <v>0</v>
      </c>
      <c r="G103" s="8"/>
    </row>
    <row r="104" spans="1:13" ht="48.75" customHeight="1">
      <c r="B104" s="112">
        <f>COUNTIF(B2:B98,"Select One")</f>
        <v>3</v>
      </c>
      <c r="C104" s="7"/>
      <c r="D104" s="7" t="str">
        <f>IF(B104&lt;&gt;0, "You still have "&amp;B104&amp;" selections to make to complete the configuration.","Configuration Complete - Press CTRL-ALT-F9 to Update Description")</f>
        <v>You still have 3 selections to make to complete the configuration.</v>
      </c>
      <c r="E104" s="8"/>
      <c r="F104" s="13"/>
      <c r="G104" s="8"/>
    </row>
    <row r="105" spans="1:13" ht="23.25" customHeight="1">
      <c r="A105" s="277"/>
      <c r="B105" s="278" t="s">
        <v>237</v>
      </c>
      <c r="C105" s="279" t="str">
        <f>"CAT-"&amp;""&amp;B2&amp;"-"&amp;B6&amp;""&amp;B19&amp;""&amp;B26&amp;"-"&amp;B35&amp;""&amp;B42&amp;""&amp;B49&amp;""&amp;B69&amp;""&amp;B83&amp;"-"&amp;B88&amp;"-"&amp;B97</f>
        <v>CAT-3510-Select OneSelect OneSTD-XXSelect OneXX-XX-X</v>
      </c>
      <c r="D105" s="279"/>
      <c r="E105" s="280" t="e">
        <f>SUM(E2:E104)</f>
        <v>#REF!</v>
      </c>
      <c r="F105" s="280" t="s">
        <v>238</v>
      </c>
      <c r="G105" s="280">
        <f>SUM(G2:G104)</f>
        <v>3033.4500000000003</v>
      </c>
      <c r="H105" s="282"/>
      <c r="I105" s="282"/>
      <c r="J105" s="292" t="e">
        <f>MAX(J2:J104)</f>
        <v>#REF!</v>
      </c>
      <c r="K105"/>
      <c r="L105"/>
      <c r="M105" s="4"/>
    </row>
    <row r="106" spans="1:13" ht="275" customHeight="1" thickBot="1">
      <c r="B106" s="154" t="s">
        <v>239</v>
      </c>
      <c r="C106" s="411" t="str">
        <f>C105</f>
        <v>CAT-3510-Select OneSelect OneSTD-XXSelect OneXX-XX-X</v>
      </c>
      <c r="D106" s="156" t="str">
        <f>$H$2&amp;""&amp;$H$6&amp;""&amp;$H$19&amp;""&amp;$H$26&amp;""&amp;$H$35&amp;""&amp;$H$42&amp;""&amp;$H$49&amp;""&amp;$H$69&amp;""&amp;$H$83&amp;""&amp;$H$88&amp;""&amp;$H$97&amp;""&amp;$D$3</f>
        <v>Series 3510 Trace Oxygen Transmitter is equipped with two manual sensor isolation valves and no display. Select OneSelect OneFeatures a standard polycarbonate (NEMA 4 without options) enclosure. Includes 1/4 inch stainless steel compression gas connection on the inletSelect OneEquipped with our standard trace electrochemical sensor (CAT-3SEN). Comes with a 4-20mADC analog output includes cordgrip strain relief. Warranty: 2-year electronics and 1-year sensor – CE Certified</v>
      </c>
      <c r="E106" s="85"/>
      <c r="F106" s="85"/>
      <c r="G106" s="67"/>
      <c r="H106" s="53"/>
      <c r="I106" s="53"/>
      <c r="J106" s="208"/>
    </row>
    <row r="107" spans="1:13" ht="41" customHeight="1" thickBot="1">
      <c r="C107" s="416"/>
      <c r="D107" s="412" t="s">
        <v>1131</v>
      </c>
      <c r="E107" s="67"/>
      <c r="F107" s="67"/>
      <c r="G107" s="67"/>
      <c r="H107" s="53"/>
      <c r="I107" s="53"/>
      <c r="J107" s="208"/>
    </row>
    <row r="108" spans="1:13">
      <c r="D108" s="33" t="str">
        <f>Contents!B1</f>
        <v>Effective Date: 11/07/2025 All Prices and Lead Times Subject to Change Without Notice - Revision 5.4</v>
      </c>
      <c r="H108" s="53"/>
      <c r="I108" s="53"/>
      <c r="J108" s="208"/>
    </row>
    <row r="109" spans="1:13">
      <c r="D109" s="68" t="s">
        <v>366</v>
      </c>
      <c r="H109" s="53"/>
      <c r="I109" s="53"/>
      <c r="J109" s="208"/>
    </row>
    <row r="110" spans="1:13">
      <c r="A110" s="11"/>
      <c r="B110" s="10"/>
      <c r="C110" s="10"/>
      <c r="D110" s="10"/>
      <c r="E110" s="13"/>
      <c r="F110" s="13"/>
      <c r="G110" s="13"/>
    </row>
    <row r="111" spans="1:13" ht="17" thickBot="1">
      <c r="A111" s="11"/>
      <c r="B111" s="10"/>
      <c r="C111" s="248" t="s">
        <v>1120</v>
      </c>
      <c r="D111" s="378" t="s">
        <v>59</v>
      </c>
      <c r="E111" s="13"/>
      <c r="F111" s="13"/>
      <c r="G111" s="13"/>
    </row>
    <row r="112" spans="1:13" ht="17" customHeight="1">
      <c r="A112" s="11"/>
      <c r="B112" s="10"/>
      <c r="C112" s="394"/>
      <c r="D112" s="392" t="str">
        <f>_xlfn.XLOOKUP($C112,Parts!$A$2:$A$301,Parts!$B$2:$B$301,0)</f>
        <v>HS Code: 9027904500</v>
      </c>
      <c r="E112" s="13"/>
      <c r="F112" s="13"/>
      <c r="G112" s="13"/>
    </row>
    <row r="113" spans="1:7" ht="16">
      <c r="A113" s="11"/>
      <c r="B113" s="10"/>
      <c r="C113" s="403"/>
      <c r="D113" s="244" t="s">
        <v>650</v>
      </c>
      <c r="E113" s="13"/>
      <c r="F113" s="13"/>
      <c r="G113" s="13"/>
    </row>
    <row r="114" spans="1:7" ht="52" customHeight="1">
      <c r="A114" s="11"/>
      <c r="B114" s="10"/>
      <c r="C114" s="403" t="s">
        <v>651</v>
      </c>
      <c r="D114" s="400" t="str">
        <f>_xlfn.XLOOKUP($C114,Parts!$A$2:$A$301,Parts!$B$2:$B$301,0)</f>
        <v>Swagelok - High Capacity Sample Filter- 316 stainless steel (SS) body with 316 SS filter element. Recommended when particles are &gt;5 microns. The filter is equipped with 1/4" compression fittings. (Old P/N:295S, 395S)</v>
      </c>
      <c r="E114" s="13"/>
      <c r="F114" s="13"/>
      <c r="G114" s="13"/>
    </row>
    <row r="115" spans="1:7" ht="32">
      <c r="A115" s="11"/>
      <c r="B115" s="10"/>
      <c r="C115" s="403" t="s">
        <v>654</v>
      </c>
      <c r="D115" s="400" t="str">
        <f>_xlfn.XLOOKUP($C115,Parts!$A$2:$A$301,Parts!$B$2:$B$301,0)</f>
        <v>Coalescing Filter-Filter with aluminum housing. Recommended with samples containing a very light mist and particles &gt; 30 microns. (Old P/N: 2CF, 3CF)</v>
      </c>
      <c r="E115" s="13"/>
      <c r="F115" s="13"/>
      <c r="G115" s="13"/>
    </row>
    <row r="116" spans="1:7" ht="32">
      <c r="A116" s="11"/>
      <c r="B116" s="10"/>
      <c r="C116" s="403" t="s">
        <v>657</v>
      </c>
      <c r="D116" s="400" t="str">
        <f>_xlfn.XLOOKUP($C116,Parts!$A$2:$A$301,Parts!$B$2:$B$301,0)</f>
        <v>Hoke - High Capacity Sample Filter - 316 stainless steel (SS) body with 316 SS filter element. Recommended when particles are &gt;5 microns. The filter is equipped with 1/4" compression fittings. (Old P/N:295S, 395S)</v>
      </c>
      <c r="E116" s="13"/>
      <c r="F116" s="13"/>
      <c r="G116" s="13"/>
    </row>
    <row r="117" spans="1:7" ht="16">
      <c r="A117" s="11"/>
      <c r="B117" s="10"/>
      <c r="C117" s="403" t="s">
        <v>659</v>
      </c>
      <c r="D117" s="400" t="str">
        <f>_xlfn.XLOOKUP($C117,Parts!$A$2:$A$301,Parts!$B$2:$B$301,0)</f>
        <v>Swagelok - Spare Filter Elements for CAT-SS-4TF-2 (Old P/N: 2FBX, 3FBX)</v>
      </c>
      <c r="E117" s="13"/>
      <c r="F117" s="13"/>
      <c r="G117" s="13"/>
    </row>
    <row r="118" spans="1:7" ht="16">
      <c r="A118" s="11"/>
      <c r="B118" s="10"/>
      <c r="C118" s="403" t="s">
        <v>662</v>
      </c>
      <c r="D118" s="400" t="str">
        <f>_xlfn.XLOOKUP($C118,Parts!$A$2:$A$301,Parts!$B$2:$B$301,0)</f>
        <v>Spare Filter Elements for the CAT-AFM20 (Old P/N: 2CFE, 3CFE)</v>
      </c>
      <c r="E118" s="13"/>
      <c r="F118" s="13"/>
      <c r="G118" s="13"/>
    </row>
    <row r="119" spans="1:7" ht="16">
      <c r="A119" s="11"/>
      <c r="B119" s="10"/>
      <c r="C119" s="403" t="s">
        <v>664</v>
      </c>
      <c r="D119" s="400" t="str">
        <f>_xlfn.XLOOKUP($C119,Parts!$A$2:$A$301,Parts!$B$2:$B$301,0)</f>
        <v>Hoke - Spare Filter Elements for CAT-SS-4TF-2-H (Old P/N: 2FBX, 3FBX)</v>
      </c>
      <c r="E119" s="13"/>
      <c r="F119" s="13"/>
      <c r="G119" s="13"/>
    </row>
    <row r="120" spans="1:7" ht="32">
      <c r="A120" s="11"/>
      <c r="B120" s="10"/>
      <c r="C120" s="403" t="s">
        <v>666</v>
      </c>
      <c r="D120" s="400" t="str">
        <f>_xlfn.XLOOKUP($C120,Parts!$A$2:$A$301,Parts!$B$2:$B$301,0)</f>
        <v>Replacement filter element for 95A1/4 (Blue) aluminum filter. 300°F (150°C) Max, 'B'=99.99% Gas Filtration at 0.01um, 'Q' Solids and Trace liquids (Low Temp). for use with 95A filter body (Old P/N: 3CF-AL)</v>
      </c>
      <c r="E120" s="13"/>
      <c r="F120" s="13"/>
      <c r="G120" s="13"/>
    </row>
    <row r="121" spans="1:7" ht="16">
      <c r="A121" s="11"/>
      <c r="B121" s="10"/>
      <c r="C121" s="403"/>
      <c r="D121" s="244" t="s">
        <v>668</v>
      </c>
      <c r="E121" s="13"/>
      <c r="F121" s="13"/>
      <c r="G121" s="13"/>
    </row>
    <row r="122" spans="1:7" ht="64">
      <c r="A122" s="11"/>
      <c r="B122" s="10"/>
      <c r="C122" s="403" t="s">
        <v>669</v>
      </c>
      <c r="D122" s="400" t="str">
        <f>_xlfn.XLOOKUP($C122,Parts!$A$2:$A$301,Parts!$B$2:$B$301,0)</f>
        <v>The kit includes a 0.1-1.2 LPM flowmeter with NO control valve, (2) ¼” straight quick connect fittings, (2) ¼” right angle (elbow) quick connect fittings and (2) ¼” Swagelok compatible compression fittings. Assembly is required. (Replaces old pn: 2FLM, 3FLM, 9FLM, FLM, FLM-QC-QC, FLM-PNL-QC-QC, FLM-QC-QCE, FLM-2C-QC, FLM-QC-2C, FLM-2C-2C)</v>
      </c>
      <c r="E122" s="13"/>
      <c r="F122" s="13"/>
      <c r="G122" s="13"/>
    </row>
    <row r="123" spans="1:7" ht="64">
      <c r="A123" s="11"/>
      <c r="B123" s="10"/>
      <c r="C123" s="403" t="s">
        <v>671</v>
      </c>
      <c r="D123" s="400" t="str">
        <f>_xlfn.XLOOKUP($C123,Parts!$A$2:$A$301,Parts!$B$2:$B$301,0)</f>
        <v>The kit includes a 0.1-1.2 LPM flowmeter with control valve, (2) ¼” straight quick connect fittings, (2) ¼” right angle (elbow) quick connect fittings and (2) ¼” Swagelok compatible compression fittings. Assembly is required. (Replaces old pn: 2FLMC, 3FLMC, 9FLMC, FLMC, FLMC-QC-QC, FLMC-PNL-QC-QC, FLMC-QC-QCE, FLMC-2C-QC, FLMC-QC-2C, FLMC-2C-2C)</v>
      </c>
      <c r="E123" s="13"/>
      <c r="F123" s="13"/>
      <c r="G123" s="13"/>
    </row>
    <row r="124" spans="1:7" ht="16">
      <c r="A124" s="11"/>
      <c r="B124" s="10"/>
      <c r="C124" s="403"/>
      <c r="D124" s="244" t="s">
        <v>694</v>
      </c>
      <c r="E124" s="13"/>
      <c r="F124" s="13"/>
      <c r="G124" s="13"/>
    </row>
    <row r="125" spans="1:7" ht="32">
      <c r="A125" s="11"/>
      <c r="B125" s="10"/>
      <c r="C125" s="403" t="s">
        <v>586</v>
      </c>
      <c r="D125" s="400" t="str">
        <f>_xlfn.XLOOKUP($C125,Parts!$A$2:$A$301,Parts!$B$2:$B$301,0)</f>
        <v>Pressure Regulator- Aluminum body with a maximum pressure input of 100 psig (7.03kg/cm2 ), (non-relieving) together with a stainless-steel needle valve. (Old P/N: 2LPRV, 3LPRV, ZR- LPR)</v>
      </c>
      <c r="E125" s="13"/>
      <c r="F125" s="13"/>
      <c r="G125" s="13"/>
    </row>
    <row r="126" spans="1:7" ht="16">
      <c r="A126" s="11"/>
      <c r="B126" s="10"/>
      <c r="C126" s="403"/>
      <c r="D126" s="244" t="s">
        <v>700</v>
      </c>
      <c r="E126" s="13"/>
      <c r="F126" s="13"/>
      <c r="G126" s="13"/>
    </row>
    <row r="127" spans="1:7" ht="64">
      <c r="A127" s="11"/>
      <c r="B127" s="10"/>
      <c r="C127" s="403" t="s">
        <v>704</v>
      </c>
      <c r="D127" s="400" t="str">
        <f>_xlfn.XLOOKUP($C127,Parts!$A$2:$A$301,Parts!$B$2:$B$301,0)</f>
        <v>Sample Pump-For applications when the sample pressure is from 12 psia (827 mbar) to 14.9 psia (1027 mbar). Maximum sample line limit is 25 feet (7 .6 meters). When mounted to rear of instrument, the overall rating for the analyzer enclosure is general purpose, NEMA 1. Powered from 24 VDC. (Old P/N: 2PMP-24, 3PMP-24, ZR-PMP)</v>
      </c>
      <c r="E127" s="13"/>
      <c r="F127" s="13"/>
      <c r="G127" s="13"/>
    </row>
    <row r="128" spans="1:7" ht="32">
      <c r="A128" s="11"/>
      <c r="B128" s="10"/>
      <c r="C128" s="403" t="s">
        <v>707</v>
      </c>
      <c r="D128" s="400" t="str">
        <f>_xlfn.XLOOKUP($C128,Parts!$A$2:$A$301,Parts!$B$2:$B$301,0)</f>
        <v>Replacement 24 VDC Pump Wire ready - 9 inch leads 3 wires in one 4-inch heat shrink (Universal Power Supply Instruments or 24VDC instruments) (Old P/N: 2PMP-24, 3PMP-24, ZR-PMP)</v>
      </c>
      <c r="E128" s="13"/>
      <c r="F128" s="13"/>
      <c r="G128" s="13"/>
    </row>
    <row r="129" spans="1:7" ht="32">
      <c r="A129" s="11"/>
      <c r="B129" s="10"/>
      <c r="C129" s="403" t="s">
        <v>712</v>
      </c>
      <c r="D129" s="400" t="str">
        <f>_xlfn.XLOOKUP($C129,Parts!$A$2:$A$301,Parts!$B$2:$B$301,0)</f>
        <v>Replacement Pump - Identical to the PMP-24 with the exception that the pump is powered from 110 VAC, 50-60 Hz. (Old P/N: 2PMP-115, 3PMP-115)</v>
      </c>
      <c r="E129" s="13"/>
      <c r="F129" s="13"/>
      <c r="G129" s="13"/>
    </row>
    <row r="130" spans="1:7" ht="32">
      <c r="A130" s="11"/>
      <c r="B130" s="10"/>
      <c r="C130" s="403" t="s">
        <v>714</v>
      </c>
      <c r="D130" s="400" t="str">
        <f>_xlfn.XLOOKUP($C130,Parts!$A$2:$A$301,Parts!$B$2:$B$301,0)</f>
        <v>115VAC Pump Wire ready - 9-inch leads with 4-inch heat shrink (For 115VAC Instruments) (Old P/N: 2PMP-115, 3PMP-115)</v>
      </c>
      <c r="E130" s="13"/>
      <c r="F130" s="13"/>
      <c r="G130" s="13"/>
    </row>
    <row r="131" spans="1:7" ht="32">
      <c r="A131" s="11"/>
      <c r="B131" s="10"/>
      <c r="C131" s="403" t="s">
        <v>716</v>
      </c>
      <c r="D131" s="400" t="str">
        <f>_xlfn.XLOOKUP($C131,Parts!$A$2:$A$301,Parts!$B$2:$B$301,0)</f>
        <v>Legacy Replacement Pump- Identical to the PMP-24 with the exception that the pump is powered from 220 VAC, 50 HZ. (Old P/N: 2PMP-220, 3PMP-220)</v>
      </c>
      <c r="E131" s="13"/>
      <c r="F131" s="13"/>
      <c r="G131" s="13"/>
    </row>
    <row r="132" spans="1:7" ht="16">
      <c r="A132" s="11"/>
      <c r="B132" s="10"/>
      <c r="C132" s="403" t="s">
        <v>718</v>
      </c>
      <c r="D132" s="400" t="str">
        <f>_xlfn.XLOOKUP($C132,Parts!$A$2:$A$301,Parts!$B$2:$B$301,0)</f>
        <v>220VAC Pump Wire ready - 9-inch leads with 4-inch heat shrink (Old P/N: 2PMP-220, 3PMP-220)</v>
      </c>
      <c r="E132" s="13"/>
      <c r="F132" s="13"/>
      <c r="G132" s="13"/>
    </row>
    <row r="133" spans="1:7" ht="16">
      <c r="A133" s="11"/>
      <c r="B133" s="10"/>
      <c r="C133" s="403"/>
      <c r="D133" s="405" t="s">
        <v>720</v>
      </c>
      <c r="E133" s="13"/>
      <c r="F133" s="13"/>
      <c r="G133" s="13"/>
    </row>
    <row r="134" spans="1:7" ht="32">
      <c r="A134" s="11"/>
      <c r="B134" s="10"/>
      <c r="C134" s="403" t="s">
        <v>728</v>
      </c>
      <c r="D134" s="400" t="str">
        <f>_xlfn.XLOOKUP($C134,Parts!$A$2:$A$301,Parts!$B$2:$B$301,0)</f>
        <v>Replacement Sensor for the Series 3XXX Trace Oxygen Analyzers and Transmitters. Warranty: One year from purchase date.</v>
      </c>
      <c r="E134" s="13"/>
      <c r="F134" s="13"/>
      <c r="G134" s="13"/>
    </row>
    <row r="135" spans="1:7" ht="32">
      <c r="A135" s="11"/>
      <c r="B135" s="10"/>
      <c r="C135" s="403" t="s">
        <v>731</v>
      </c>
      <c r="D135" s="400" t="str">
        <f>_xlfn.XLOOKUP($C135,Parts!$A$2:$A$301,Parts!$B$2:$B$301,0)</f>
        <v>Replacement Sensor for the Series 3XXX Trace Oxygen Analyzers and Transmitters -Carbon Dioxide Resistant. Warranty: One year from purchase date.</v>
      </c>
      <c r="E135" s="13"/>
      <c r="F135" s="13"/>
      <c r="G135" s="13"/>
    </row>
    <row r="136" spans="1:7" ht="16">
      <c r="A136" s="11"/>
      <c r="B136" s="10"/>
      <c r="C136" s="403"/>
      <c r="D136" s="244" t="s">
        <v>736</v>
      </c>
      <c r="E136" s="13"/>
      <c r="F136" s="13"/>
      <c r="G136" s="13"/>
    </row>
    <row r="137" spans="1:7" ht="32">
      <c r="A137" s="11"/>
      <c r="B137" s="10"/>
      <c r="C137" s="403" t="s">
        <v>751</v>
      </c>
      <c r="D137" s="400" t="str">
        <f>_xlfn.XLOOKUP($C137,Parts!$A$2:$A$301,Parts!$B$2:$B$301,0)</f>
        <v>Replacement sensor housing for the Series 3500/3510 Trace Oxygen Analyzer includes valves and fittings, no sensor.</v>
      </c>
      <c r="E137" s="13"/>
      <c r="F137" s="13"/>
      <c r="G137" s="13"/>
    </row>
    <row r="138" spans="1:7" ht="32">
      <c r="A138" s="11"/>
      <c r="B138" s="10"/>
      <c r="C138" s="403" t="s">
        <v>754</v>
      </c>
      <c r="D138" s="400" t="str">
        <f>_xlfn.XLOOKUP($C138,Parts!$A$2:$A$301,Parts!$B$2:$B$301,0)</f>
        <v>Replacement sensor housing for the Series 3500/3510 Trace Oxygen Analyzer includes valves and fittings, with 3SEN sensor.</v>
      </c>
      <c r="E138" s="13"/>
      <c r="F138" s="13"/>
      <c r="G138" s="13"/>
    </row>
    <row r="139" spans="1:7" ht="32">
      <c r="A139" s="11"/>
      <c r="B139" s="10"/>
      <c r="C139" s="403" t="s">
        <v>756</v>
      </c>
      <c r="D139" s="400" t="str">
        <f>_xlfn.XLOOKUP($C139,Parts!$A$2:$A$301,Parts!$B$2:$B$301,0)</f>
        <v>Replacement sensor housing for the Series 3500/3510 Trace Oxygen Analyzer includes valves and fittings, with 3SEN-CO2 resistant sensor.</v>
      </c>
      <c r="E139" s="13"/>
      <c r="F139" s="13"/>
      <c r="G139" s="13"/>
    </row>
    <row r="140" spans="1:7" ht="16">
      <c r="A140" s="11"/>
      <c r="B140" s="10"/>
      <c r="C140" s="403"/>
      <c r="D140" s="244" t="s">
        <v>779</v>
      </c>
      <c r="E140" s="13"/>
      <c r="F140" s="13"/>
      <c r="G140" s="13"/>
    </row>
    <row r="141" spans="1:7" ht="16">
      <c r="A141" s="11"/>
      <c r="B141" s="10"/>
      <c r="C141" s="403" t="s">
        <v>780</v>
      </c>
      <c r="D141" s="400" t="str">
        <f>_xlfn.XLOOKUP($C141,Parts!$A$2:$A$301,Parts!$B$2:$B$301,0)</f>
        <v>Stainless Steel Flow Control Needle (Old P/N: 2FLV, 3FLV, ZR-FLV)</v>
      </c>
      <c r="E141" s="13"/>
      <c r="F141" s="13"/>
      <c r="G141" s="13"/>
    </row>
    <row r="142" spans="1:7" ht="31" customHeight="1">
      <c r="A142" s="11"/>
      <c r="B142" s="10"/>
      <c r="C142" s="403" t="s">
        <v>782</v>
      </c>
      <c r="D142" s="400" t="str">
        <f>_xlfn.XLOOKUP($C142,Parts!$A$2:$A$301,Parts!$B$2:$B$301,0)</f>
        <v>Pair of 24VDC Valves that together with a PLC or other device can be programmed to isolate the oxygen sensor</v>
      </c>
      <c r="E142" s="13"/>
      <c r="F142" s="13"/>
      <c r="G142" s="13"/>
    </row>
    <row r="143" spans="1:7" ht="32">
      <c r="A143" s="11"/>
      <c r="B143" s="10"/>
      <c r="C143" s="403" t="s">
        <v>785</v>
      </c>
      <c r="D143" s="400" t="str">
        <f>_xlfn.XLOOKUP($C143,Parts!$A$2:$A$301,Parts!$B$2:$B$301,0)</f>
        <v>Pair of 110VDC Valves that together with a PLC or other device can be programmed to isolate the oxygen sensor</v>
      </c>
      <c r="E143" s="13"/>
      <c r="F143" s="13"/>
      <c r="G143" s="13"/>
    </row>
    <row r="144" spans="1:7" ht="32">
      <c r="A144" s="11"/>
      <c r="B144" s="10"/>
      <c r="C144" s="403" t="s">
        <v>787</v>
      </c>
      <c r="D144" s="400" t="str">
        <f>_xlfn.XLOOKUP($C144,Parts!$A$2:$A$301,Parts!$B$2:$B$301,0)</f>
        <v>Pair of 220VDC Valves that together with a PLC or other device can be programmed to isolate the oxygen sensor</v>
      </c>
      <c r="E144" s="13"/>
      <c r="F144" s="13"/>
      <c r="G144" s="13"/>
    </row>
    <row r="145" spans="1:7" ht="16">
      <c r="A145" s="11"/>
      <c r="B145" s="10"/>
      <c r="C145" s="403"/>
      <c r="D145" s="244" t="s">
        <v>794</v>
      </c>
      <c r="E145" s="13"/>
      <c r="F145" s="13"/>
      <c r="G145" s="13"/>
    </row>
    <row r="146" spans="1:7">
      <c r="A146" s="11"/>
      <c r="B146" s="10"/>
      <c r="C146" s="403"/>
      <c r="D146" s="398" t="str">
        <f>_xlfn.XLOOKUP($C146,Parts!$A$2:$A$301,Parts!$B$2:$B$301,0)</f>
        <v>HS Code: 9027904500</v>
      </c>
      <c r="E146" s="13"/>
      <c r="F146" s="13"/>
      <c r="G146" s="13"/>
    </row>
    <row r="147" spans="1:7" ht="16" thickBot="1">
      <c r="A147" s="11"/>
      <c r="B147" s="10"/>
      <c r="C147" s="404"/>
      <c r="D147" s="399" t="str">
        <f>_xlfn.XLOOKUP($C147,Parts!$A$2:$A$301,Parts!$B$2:$B$301,0)</f>
        <v>HS Code: 9027904500</v>
      </c>
      <c r="E147" s="13"/>
      <c r="F147" s="13"/>
      <c r="G147" s="13"/>
    </row>
    <row r="148" spans="1:7">
      <c r="A148" s="11"/>
      <c r="B148" s="10"/>
      <c r="C148" s="147"/>
      <c r="D148" s="147" t="str">
        <f>_xlfn.XLOOKUP($C148,Parts!$A$2:$A$301,Parts!$B$2:$B$301,0)</f>
        <v>HS Code: 9027904500</v>
      </c>
      <c r="E148" s="13"/>
      <c r="F148" s="13"/>
      <c r="G148" s="13"/>
    </row>
    <row r="149" spans="1:7">
      <c r="A149" s="11"/>
      <c r="B149" s="10"/>
      <c r="C149" s="147"/>
      <c r="D149" s="147" t="str">
        <f>_xlfn.XLOOKUP($C149,Parts!$A$2:$A$301,Parts!$B$2:$B$301,0)</f>
        <v>HS Code: 9027904500</v>
      </c>
      <c r="E149" s="13"/>
      <c r="F149" s="13"/>
      <c r="G149" s="13"/>
    </row>
    <row r="150" spans="1:7">
      <c r="A150" s="11"/>
      <c r="B150" s="10"/>
      <c r="C150" s="10"/>
      <c r="D150" s="10"/>
      <c r="E150" s="13"/>
      <c r="F150" s="13"/>
      <c r="G150" s="13"/>
    </row>
    <row r="151" spans="1:7">
      <c r="A151" s="11"/>
      <c r="B151" s="10"/>
      <c r="C151" s="10"/>
      <c r="D151" s="10"/>
      <c r="E151" s="13"/>
      <c r="F151" s="13"/>
      <c r="G151" s="13"/>
    </row>
    <row r="152" spans="1:7">
      <c r="A152" s="11"/>
      <c r="B152" s="10"/>
      <c r="C152" s="10"/>
      <c r="D152" s="10"/>
      <c r="E152" s="13"/>
      <c r="F152" s="13"/>
      <c r="G152" s="13"/>
    </row>
    <row r="153" spans="1:7">
      <c r="A153" s="11"/>
      <c r="B153" s="10"/>
      <c r="C153" s="10"/>
      <c r="D153" s="10"/>
      <c r="E153" s="13"/>
      <c r="F153" s="13"/>
      <c r="G153" s="13"/>
    </row>
    <row r="154" spans="1:7">
      <c r="A154" s="11"/>
      <c r="B154" s="10"/>
      <c r="C154" s="10"/>
      <c r="D154" s="10"/>
      <c r="E154" s="13"/>
      <c r="F154" s="13"/>
      <c r="G154" s="13"/>
    </row>
    <row r="155" spans="1:7">
      <c r="A155" s="11"/>
      <c r="B155" s="10"/>
      <c r="C155" s="10"/>
      <c r="D155" s="10"/>
      <c r="E155" s="13"/>
      <c r="F155" s="13"/>
      <c r="G155" s="13"/>
    </row>
    <row r="156" spans="1:7">
      <c r="A156" s="11"/>
      <c r="B156" s="10"/>
      <c r="C156" s="10"/>
      <c r="D156" s="10"/>
      <c r="E156" s="13"/>
      <c r="F156" s="13"/>
      <c r="G156" s="13"/>
    </row>
    <row r="157" spans="1:7">
      <c r="A157" s="11"/>
      <c r="B157" s="10"/>
      <c r="C157" s="10"/>
      <c r="D157" s="10"/>
      <c r="E157" s="13"/>
      <c r="F157" s="13"/>
      <c r="G157" s="13"/>
    </row>
    <row r="158" spans="1:7">
      <c r="A158" s="11"/>
      <c r="B158" s="10"/>
      <c r="C158" s="10"/>
      <c r="D158" s="10"/>
      <c r="E158" s="13"/>
      <c r="F158" s="13"/>
      <c r="G158" s="13"/>
    </row>
    <row r="159" spans="1:7">
      <c r="A159" s="11"/>
      <c r="B159" s="10"/>
      <c r="C159" s="10"/>
      <c r="D159" s="10"/>
      <c r="E159" s="13"/>
      <c r="F159" s="13"/>
      <c r="G159" s="13"/>
    </row>
    <row r="160" spans="1:7">
      <c r="A160" s="11"/>
      <c r="B160" s="10"/>
      <c r="C160" s="10"/>
      <c r="D160" s="10"/>
      <c r="E160" s="13"/>
      <c r="F160" s="13"/>
      <c r="G160" s="13"/>
    </row>
    <row r="161" spans="1:7">
      <c r="A161" s="11"/>
      <c r="B161" s="10"/>
      <c r="C161" s="10"/>
      <c r="D161" s="10"/>
      <c r="E161" s="13"/>
      <c r="F161" s="13"/>
      <c r="G161" s="13"/>
    </row>
    <row r="162" spans="1:7">
      <c r="A162" s="11"/>
      <c r="B162" s="10"/>
      <c r="C162" s="10"/>
      <c r="D162" s="10"/>
      <c r="E162" s="13"/>
      <c r="F162" s="13"/>
      <c r="G162" s="13"/>
    </row>
    <row r="163" spans="1:7">
      <c r="A163" s="11"/>
      <c r="B163" s="10"/>
      <c r="C163" s="10"/>
      <c r="D163" s="10"/>
      <c r="E163" s="13"/>
      <c r="F163" s="13"/>
      <c r="G163" s="13"/>
    </row>
    <row r="164" spans="1:7">
      <c r="A164" s="11"/>
      <c r="B164" s="10"/>
      <c r="C164" s="10"/>
      <c r="D164" s="10"/>
      <c r="E164" s="13"/>
      <c r="F164" s="13"/>
      <c r="G164" s="13"/>
    </row>
    <row r="165" spans="1:7">
      <c r="A165" s="11"/>
      <c r="B165" s="10"/>
      <c r="C165" s="10"/>
      <c r="D165" s="10"/>
      <c r="E165" s="13"/>
      <c r="F165" s="13"/>
      <c r="G165" s="13"/>
    </row>
    <row r="166" spans="1:7">
      <c r="A166" s="11"/>
      <c r="B166" s="10"/>
      <c r="C166" s="10"/>
      <c r="D166" s="10"/>
      <c r="E166" s="13"/>
      <c r="F166" s="13"/>
      <c r="G166" s="13"/>
    </row>
    <row r="167" spans="1:7">
      <c r="A167" s="11"/>
      <c r="B167" s="10"/>
      <c r="C167" s="10"/>
      <c r="D167" s="10"/>
      <c r="E167" s="13"/>
      <c r="F167" s="13"/>
      <c r="G167" s="13"/>
    </row>
    <row r="168" spans="1:7">
      <c r="A168" s="11"/>
      <c r="B168" s="10"/>
      <c r="C168" s="10"/>
      <c r="D168" s="10"/>
      <c r="E168" s="13"/>
      <c r="F168" s="13"/>
      <c r="G168" s="13"/>
    </row>
    <row r="169" spans="1:7">
      <c r="A169" s="11"/>
      <c r="B169" s="10"/>
      <c r="C169" s="10"/>
      <c r="D169" s="10"/>
      <c r="E169" s="13"/>
      <c r="F169" s="13"/>
      <c r="G169" s="13"/>
    </row>
    <row r="170" spans="1:7">
      <c r="A170" s="11"/>
      <c r="B170" s="10"/>
      <c r="C170" s="10"/>
      <c r="D170" s="10"/>
      <c r="E170" s="13"/>
      <c r="F170" s="13"/>
      <c r="G170" s="13"/>
    </row>
    <row r="171" spans="1:7">
      <c r="A171" s="11"/>
      <c r="B171" s="10"/>
      <c r="C171" s="10"/>
      <c r="D171" s="10"/>
      <c r="E171" s="13"/>
      <c r="F171" s="13"/>
      <c r="G171" s="13"/>
    </row>
    <row r="172" spans="1:7">
      <c r="A172" s="11"/>
      <c r="B172" s="10"/>
      <c r="C172" s="10"/>
      <c r="D172" s="10"/>
      <c r="E172" s="13"/>
      <c r="F172" s="13"/>
      <c r="G172" s="13"/>
    </row>
    <row r="173" spans="1:7">
      <c r="A173" s="11"/>
      <c r="B173" s="10"/>
      <c r="C173" s="10"/>
      <c r="D173" s="10"/>
      <c r="E173" s="13"/>
      <c r="F173" s="13"/>
      <c r="G173" s="13"/>
    </row>
    <row r="174" spans="1:7">
      <c r="A174" s="11"/>
      <c r="B174" s="10"/>
      <c r="C174" s="10"/>
      <c r="D174" s="10"/>
      <c r="E174" s="13"/>
      <c r="F174" s="13"/>
      <c r="G174" s="13"/>
    </row>
    <row r="175" spans="1:7">
      <c r="A175" s="11"/>
      <c r="B175" s="10"/>
      <c r="C175" s="10"/>
      <c r="D175" s="10"/>
      <c r="E175" s="13"/>
      <c r="F175" s="13"/>
      <c r="G175" s="13"/>
    </row>
    <row r="176" spans="1:7">
      <c r="A176" s="11"/>
      <c r="B176" s="10"/>
      <c r="C176" s="10"/>
      <c r="D176" s="10"/>
      <c r="E176" s="13"/>
      <c r="F176" s="13"/>
      <c r="G176" s="13"/>
    </row>
    <row r="177" spans="1:7">
      <c r="A177" s="11"/>
      <c r="B177" s="10"/>
      <c r="C177" s="10"/>
      <c r="D177" s="10"/>
      <c r="E177" s="13"/>
      <c r="F177" s="13"/>
      <c r="G177" s="13"/>
    </row>
    <row r="178" spans="1:7">
      <c r="A178" s="11"/>
      <c r="B178" s="10"/>
      <c r="C178" s="10"/>
      <c r="D178" s="10"/>
      <c r="E178" s="13"/>
      <c r="F178" s="13"/>
      <c r="G178" s="13"/>
    </row>
    <row r="179" spans="1:7">
      <c r="A179" s="11"/>
      <c r="B179" s="10"/>
      <c r="C179" s="10"/>
      <c r="D179" s="10"/>
      <c r="E179" s="13"/>
      <c r="F179" s="13"/>
      <c r="G179" s="13"/>
    </row>
    <row r="180" spans="1:7">
      <c r="A180" s="11"/>
      <c r="B180" s="10"/>
      <c r="C180" s="10"/>
      <c r="D180" s="10"/>
      <c r="E180" s="13"/>
      <c r="F180" s="13"/>
      <c r="G180" s="13"/>
    </row>
    <row r="181" spans="1:7">
      <c r="A181" s="11"/>
      <c r="B181" s="10"/>
      <c r="C181" s="10"/>
      <c r="D181" s="10"/>
      <c r="E181" s="13"/>
      <c r="F181" s="13"/>
      <c r="G181" s="13"/>
    </row>
    <row r="182" spans="1:7">
      <c r="A182" s="11"/>
      <c r="B182" s="10"/>
      <c r="C182" s="10"/>
      <c r="D182" s="10"/>
      <c r="E182" s="13"/>
      <c r="F182" s="13"/>
      <c r="G182" s="13"/>
    </row>
    <row r="183" spans="1:7">
      <c r="A183" s="11"/>
      <c r="B183" s="10"/>
      <c r="C183" s="10"/>
      <c r="D183" s="10"/>
      <c r="E183" s="13"/>
      <c r="F183" s="13"/>
      <c r="G183" s="13"/>
    </row>
    <row r="184" spans="1:7">
      <c r="A184" s="11"/>
      <c r="B184" s="10"/>
      <c r="C184" s="10"/>
      <c r="D184" s="10"/>
      <c r="E184" s="13"/>
      <c r="F184" s="13"/>
      <c r="G184" s="13"/>
    </row>
    <row r="185" spans="1:7">
      <c r="A185" s="11"/>
      <c r="B185" s="10"/>
      <c r="C185" s="10"/>
      <c r="D185" s="10"/>
      <c r="E185" s="13"/>
      <c r="F185" s="13"/>
      <c r="G185" s="13"/>
    </row>
    <row r="186" spans="1:7">
      <c r="A186" s="11"/>
      <c r="B186" s="10"/>
      <c r="C186" s="10"/>
      <c r="D186" s="10"/>
      <c r="E186" s="13"/>
      <c r="F186" s="13"/>
      <c r="G186" s="13"/>
    </row>
    <row r="187" spans="1:7">
      <c r="A187" s="11"/>
      <c r="B187" s="10"/>
      <c r="C187" s="10"/>
      <c r="D187" s="10"/>
      <c r="E187" s="13"/>
      <c r="F187" s="13"/>
      <c r="G187" s="13"/>
    </row>
    <row r="188" spans="1:7">
      <c r="A188" s="11"/>
      <c r="B188" s="10"/>
      <c r="C188" s="10"/>
      <c r="D188" s="10"/>
      <c r="E188" s="13"/>
      <c r="F188" s="13"/>
      <c r="G188" s="13"/>
    </row>
    <row r="189" spans="1:7">
      <c r="A189" s="11"/>
      <c r="B189" s="10"/>
      <c r="C189" s="10"/>
      <c r="D189" s="10"/>
      <c r="E189" s="13"/>
      <c r="F189" s="13"/>
      <c r="G189" s="13"/>
    </row>
    <row r="190" spans="1:7">
      <c r="A190" s="11"/>
      <c r="B190" s="10"/>
      <c r="C190" s="10"/>
      <c r="D190" s="10"/>
      <c r="E190" s="13"/>
      <c r="F190" s="13"/>
      <c r="G190" s="13"/>
    </row>
    <row r="191" spans="1:7">
      <c r="A191" s="11"/>
      <c r="B191" s="10"/>
      <c r="C191" s="10"/>
      <c r="D191" s="10"/>
      <c r="E191" s="13"/>
      <c r="F191" s="13"/>
      <c r="G191" s="13"/>
    </row>
    <row r="192" spans="1:7">
      <c r="A192" s="11"/>
      <c r="B192" s="10"/>
      <c r="C192" s="10"/>
      <c r="D192" s="10"/>
      <c r="E192" s="13"/>
      <c r="F192" s="13"/>
      <c r="G192" s="13"/>
    </row>
    <row r="193" spans="1:7">
      <c r="A193" s="11"/>
      <c r="B193" s="10"/>
      <c r="C193" s="10"/>
      <c r="D193" s="10"/>
      <c r="E193" s="13"/>
      <c r="F193" s="13"/>
      <c r="G193" s="13"/>
    </row>
    <row r="194" spans="1:7">
      <c r="A194" s="11"/>
      <c r="B194" s="10"/>
      <c r="C194" s="10"/>
      <c r="D194" s="10"/>
      <c r="E194" s="13"/>
      <c r="F194" s="13"/>
      <c r="G194" s="13"/>
    </row>
    <row r="195" spans="1:7">
      <c r="A195" s="11"/>
      <c r="B195" s="10"/>
      <c r="C195" s="10"/>
      <c r="D195" s="10"/>
      <c r="E195" s="13"/>
      <c r="F195" s="13"/>
      <c r="G195" s="13"/>
    </row>
    <row r="196" spans="1:7">
      <c r="A196" s="11"/>
      <c r="B196" s="10"/>
      <c r="C196" s="10"/>
      <c r="D196" s="10"/>
      <c r="E196" s="13"/>
      <c r="F196" s="13"/>
      <c r="G196" s="13"/>
    </row>
    <row r="197" spans="1:7">
      <c r="A197" s="11"/>
      <c r="B197" s="10"/>
      <c r="C197" s="10"/>
      <c r="D197" s="10"/>
      <c r="E197" s="13"/>
      <c r="F197" s="13"/>
      <c r="G197" s="13"/>
    </row>
    <row r="198" spans="1:7">
      <c r="A198" s="11"/>
      <c r="B198" s="10"/>
      <c r="C198" s="10"/>
      <c r="D198" s="10"/>
      <c r="E198" s="13"/>
      <c r="F198" s="13"/>
      <c r="G198" s="13"/>
    </row>
    <row r="199" spans="1:7">
      <c r="A199" s="11"/>
      <c r="B199" s="10"/>
      <c r="C199" s="10"/>
      <c r="D199" s="10"/>
      <c r="E199" s="13"/>
      <c r="F199" s="13"/>
      <c r="G199" s="13"/>
    </row>
    <row r="200" spans="1:7">
      <c r="A200" s="11"/>
      <c r="B200" s="10"/>
      <c r="C200" s="10"/>
      <c r="D200" s="10"/>
      <c r="E200" s="13"/>
      <c r="F200" s="13"/>
      <c r="G200" s="13"/>
    </row>
    <row r="201" spans="1:7">
      <c r="A201" s="11"/>
      <c r="B201" s="10"/>
      <c r="C201" s="10"/>
      <c r="D201" s="10"/>
      <c r="E201" s="13"/>
      <c r="F201" s="13"/>
      <c r="G201" s="13"/>
    </row>
    <row r="202" spans="1:7">
      <c r="A202" s="11"/>
      <c r="B202" s="10"/>
      <c r="C202" s="10"/>
      <c r="D202" s="10"/>
      <c r="E202" s="13"/>
      <c r="F202" s="13"/>
      <c r="G202" s="13"/>
    </row>
    <row r="203" spans="1:7">
      <c r="A203" s="11"/>
      <c r="B203" s="10"/>
      <c r="C203" s="10"/>
      <c r="D203" s="10"/>
      <c r="E203" s="13"/>
      <c r="F203" s="13"/>
      <c r="G203" s="13"/>
    </row>
    <row r="204" spans="1:7">
      <c r="A204" s="11"/>
      <c r="B204" s="10"/>
      <c r="C204" s="10"/>
      <c r="D204" s="10"/>
      <c r="E204" s="13"/>
      <c r="F204" s="13"/>
      <c r="G204" s="13"/>
    </row>
    <row r="205" spans="1:7">
      <c r="A205" s="11"/>
      <c r="B205" s="10"/>
      <c r="C205" s="10"/>
      <c r="D205" s="10"/>
      <c r="E205" s="13"/>
      <c r="F205" s="13"/>
      <c r="G205" s="13"/>
    </row>
    <row r="206" spans="1:7">
      <c r="A206" s="11"/>
      <c r="B206" s="10"/>
      <c r="C206" s="10"/>
      <c r="D206" s="10"/>
      <c r="E206" s="13"/>
      <c r="F206" s="13"/>
      <c r="G206" s="13"/>
    </row>
    <row r="207" spans="1:7">
      <c r="A207" s="11"/>
      <c r="B207" s="10"/>
      <c r="C207" s="10"/>
      <c r="D207" s="10"/>
      <c r="E207" s="13"/>
      <c r="F207" s="13"/>
      <c r="G207" s="13"/>
    </row>
    <row r="208" spans="1:7">
      <c r="A208" s="11"/>
      <c r="B208" s="10"/>
      <c r="C208" s="10"/>
      <c r="D208" s="10"/>
      <c r="E208" s="13"/>
      <c r="F208" s="13"/>
      <c r="G208" s="13"/>
    </row>
    <row r="209" spans="1:7">
      <c r="A209" s="11"/>
      <c r="B209" s="10"/>
      <c r="C209" s="10"/>
      <c r="D209" s="10"/>
      <c r="E209" s="13"/>
      <c r="F209" s="13"/>
      <c r="G209" s="13"/>
    </row>
    <row r="210" spans="1:7">
      <c r="A210" s="11"/>
      <c r="B210" s="10"/>
      <c r="C210" s="10"/>
      <c r="D210" s="10"/>
      <c r="E210" s="13"/>
      <c r="F210" s="13"/>
      <c r="G210" s="13"/>
    </row>
    <row r="211" spans="1:7">
      <c r="A211" s="11"/>
      <c r="B211" s="10"/>
      <c r="C211" s="10"/>
      <c r="D211" s="10"/>
      <c r="E211" s="13"/>
      <c r="F211" s="13"/>
      <c r="G211" s="13"/>
    </row>
    <row r="212" spans="1:7">
      <c r="A212" s="11"/>
      <c r="B212" s="10"/>
      <c r="C212" s="10"/>
      <c r="D212" s="10"/>
      <c r="E212" s="13"/>
      <c r="F212" s="13"/>
      <c r="G212" s="13"/>
    </row>
    <row r="213" spans="1:7">
      <c r="A213" s="11"/>
      <c r="B213" s="10"/>
      <c r="C213" s="10"/>
      <c r="D213" s="10"/>
      <c r="E213" s="13"/>
      <c r="F213" s="13"/>
      <c r="G213" s="13"/>
    </row>
    <row r="214" spans="1:7">
      <c r="A214" s="11"/>
      <c r="B214" s="10"/>
      <c r="C214" s="10"/>
      <c r="D214" s="10"/>
      <c r="E214" s="13"/>
      <c r="F214" s="13"/>
      <c r="G214" s="13"/>
    </row>
    <row r="215" spans="1:7">
      <c r="A215" s="11"/>
      <c r="B215" s="10"/>
      <c r="C215" s="10"/>
      <c r="D215" s="10"/>
      <c r="E215" s="13"/>
      <c r="F215" s="13"/>
      <c r="G215" s="13"/>
    </row>
    <row r="216" spans="1:7">
      <c r="A216" s="11"/>
      <c r="B216" s="10"/>
      <c r="C216" s="10"/>
      <c r="D216" s="10"/>
      <c r="E216" s="13"/>
      <c r="F216" s="13"/>
      <c r="G216" s="13"/>
    </row>
    <row r="217" spans="1:7">
      <c r="A217" s="11"/>
      <c r="B217" s="10"/>
      <c r="C217" s="10"/>
      <c r="D217" s="10"/>
      <c r="E217" s="13"/>
      <c r="F217" s="13"/>
      <c r="G217" s="13"/>
    </row>
    <row r="218" spans="1:7">
      <c r="A218" s="11"/>
      <c r="B218" s="10"/>
      <c r="C218" s="10"/>
      <c r="D218" s="10"/>
      <c r="E218" s="13"/>
      <c r="F218" s="13"/>
      <c r="G218" s="13"/>
    </row>
    <row r="219" spans="1:7">
      <c r="A219" s="11"/>
      <c r="B219" s="10"/>
      <c r="C219" s="10"/>
      <c r="D219" s="10"/>
      <c r="E219" s="13"/>
      <c r="F219" s="13"/>
      <c r="G219" s="13"/>
    </row>
    <row r="220" spans="1:7">
      <c r="A220" s="11"/>
      <c r="B220" s="10"/>
      <c r="C220" s="10"/>
      <c r="D220" s="10"/>
      <c r="E220" s="13"/>
      <c r="F220" s="13"/>
      <c r="G220" s="13"/>
    </row>
    <row r="221" spans="1:7">
      <c r="A221" s="11"/>
      <c r="B221" s="10"/>
      <c r="C221" s="10"/>
      <c r="D221" s="10"/>
      <c r="E221" s="13"/>
      <c r="F221" s="13"/>
      <c r="G221" s="13"/>
    </row>
    <row r="222" spans="1:7">
      <c r="A222" s="11"/>
      <c r="B222" s="10"/>
      <c r="C222" s="10"/>
      <c r="D222" s="10"/>
      <c r="E222" s="13"/>
      <c r="F222" s="13"/>
      <c r="G222" s="13"/>
    </row>
    <row r="223" spans="1:7">
      <c r="A223" s="11"/>
      <c r="B223" s="10"/>
      <c r="C223" s="10"/>
      <c r="D223" s="10"/>
      <c r="E223" s="13"/>
      <c r="F223" s="13"/>
      <c r="G223" s="13"/>
    </row>
    <row r="224" spans="1:7">
      <c r="A224" s="11"/>
      <c r="B224" s="10"/>
      <c r="C224" s="10"/>
      <c r="D224" s="10"/>
      <c r="E224" s="13"/>
      <c r="F224" s="13"/>
      <c r="G224" s="13"/>
    </row>
    <row r="225" spans="1:7">
      <c r="A225" s="11"/>
      <c r="B225" s="10"/>
      <c r="C225" s="10"/>
      <c r="D225" s="10"/>
      <c r="E225" s="13"/>
      <c r="F225" s="13"/>
      <c r="G225" s="13"/>
    </row>
    <row r="226" spans="1:7">
      <c r="A226" s="11"/>
      <c r="B226" s="10"/>
      <c r="C226" s="10"/>
      <c r="D226" s="10"/>
      <c r="E226" s="13"/>
      <c r="F226" s="13"/>
      <c r="G226" s="13"/>
    </row>
    <row r="227" spans="1:7">
      <c r="A227" s="11"/>
      <c r="B227" s="10"/>
      <c r="C227" s="10"/>
      <c r="D227" s="10"/>
      <c r="E227" s="13"/>
      <c r="F227" s="13"/>
      <c r="G227" s="13"/>
    </row>
    <row r="228" spans="1:7">
      <c r="A228" s="11"/>
      <c r="B228" s="10"/>
      <c r="C228" s="10"/>
      <c r="D228" s="10"/>
      <c r="E228" s="13"/>
      <c r="F228" s="13"/>
      <c r="G228" s="13"/>
    </row>
    <row r="229" spans="1:7">
      <c r="A229" s="11"/>
      <c r="B229" s="10"/>
      <c r="C229" s="10"/>
      <c r="D229" s="10"/>
      <c r="E229" s="13"/>
      <c r="F229" s="13"/>
      <c r="G229" s="13"/>
    </row>
    <row r="230" spans="1:7">
      <c r="A230" s="11"/>
      <c r="B230" s="10"/>
      <c r="C230" s="10"/>
      <c r="D230" s="10"/>
      <c r="E230" s="13"/>
      <c r="F230" s="13"/>
      <c r="G230" s="13"/>
    </row>
    <row r="231" spans="1:7">
      <c r="A231" s="11"/>
      <c r="B231" s="10"/>
      <c r="C231" s="10"/>
      <c r="D231" s="10"/>
      <c r="E231" s="13"/>
      <c r="F231" s="13"/>
      <c r="G231" s="13"/>
    </row>
    <row r="232" spans="1:7">
      <c r="A232" s="11"/>
      <c r="B232" s="10"/>
      <c r="C232" s="10"/>
      <c r="D232" s="10"/>
      <c r="E232" s="13"/>
      <c r="F232" s="13"/>
      <c r="G232" s="13"/>
    </row>
    <row r="233" spans="1:7">
      <c r="A233" s="11"/>
      <c r="B233" s="10"/>
      <c r="C233" s="10"/>
      <c r="D233" s="10"/>
      <c r="E233" s="13"/>
      <c r="F233" s="13"/>
      <c r="G233" s="13"/>
    </row>
    <row r="234" spans="1:7">
      <c r="A234" s="11"/>
      <c r="B234" s="10"/>
      <c r="C234" s="10"/>
      <c r="D234" s="10"/>
      <c r="E234" s="13"/>
      <c r="F234" s="13"/>
      <c r="G234" s="13"/>
    </row>
    <row r="235" spans="1:7">
      <c r="A235" s="11"/>
      <c r="B235" s="10"/>
      <c r="C235" s="10"/>
      <c r="D235" s="10"/>
      <c r="E235" s="13"/>
      <c r="F235" s="13"/>
      <c r="G235" s="13"/>
    </row>
    <row r="236" spans="1:7">
      <c r="A236" s="11"/>
      <c r="B236" s="10"/>
      <c r="C236" s="10"/>
      <c r="D236" s="10"/>
      <c r="E236" s="13"/>
      <c r="F236" s="13"/>
      <c r="G236" s="13"/>
    </row>
    <row r="237" spans="1:7">
      <c r="A237" s="11"/>
      <c r="B237" s="10"/>
      <c r="C237" s="10"/>
      <c r="D237" s="10"/>
      <c r="E237" s="13"/>
      <c r="F237" s="13"/>
      <c r="G237" s="13"/>
    </row>
    <row r="238" spans="1:7">
      <c r="A238" s="11"/>
      <c r="B238" s="10"/>
      <c r="C238" s="10"/>
      <c r="D238" s="10"/>
      <c r="E238" s="13"/>
      <c r="F238" s="13"/>
      <c r="G238" s="13"/>
    </row>
    <row r="239" spans="1:7">
      <c r="A239" s="11"/>
      <c r="B239" s="10"/>
      <c r="C239" s="10"/>
      <c r="D239" s="10"/>
      <c r="E239" s="13"/>
      <c r="F239" s="13"/>
      <c r="G239" s="13"/>
    </row>
    <row r="240" spans="1:7">
      <c r="A240" s="11"/>
      <c r="B240" s="10"/>
      <c r="C240" s="10"/>
      <c r="D240" s="10"/>
      <c r="E240" s="13"/>
      <c r="F240" s="13"/>
      <c r="G240" s="13"/>
    </row>
    <row r="241" spans="1:7">
      <c r="A241" s="11"/>
      <c r="B241" s="10"/>
      <c r="C241" s="10"/>
      <c r="D241" s="10"/>
      <c r="E241" s="13"/>
      <c r="F241" s="13"/>
      <c r="G241" s="13"/>
    </row>
    <row r="242" spans="1:7">
      <c r="A242" s="11"/>
      <c r="B242" s="10"/>
      <c r="C242" s="10"/>
      <c r="D242" s="10"/>
      <c r="E242" s="13"/>
      <c r="F242" s="13"/>
      <c r="G242" s="13"/>
    </row>
    <row r="243" spans="1:7">
      <c r="A243" s="11"/>
      <c r="B243" s="10"/>
      <c r="C243" s="10"/>
      <c r="D243" s="10"/>
      <c r="E243" s="13"/>
      <c r="F243" s="13"/>
      <c r="G243" s="13"/>
    </row>
    <row r="244" spans="1:7">
      <c r="A244" s="11"/>
      <c r="B244" s="10"/>
      <c r="C244" s="10"/>
      <c r="D244" s="10"/>
      <c r="E244" s="13"/>
      <c r="F244" s="13"/>
      <c r="G244" s="13"/>
    </row>
    <row r="245" spans="1:7">
      <c r="A245" s="11"/>
      <c r="B245" s="10"/>
      <c r="C245" s="10"/>
      <c r="D245" s="10"/>
      <c r="E245" s="13"/>
      <c r="F245" s="13"/>
      <c r="G245" s="13"/>
    </row>
    <row r="246" spans="1:7">
      <c r="A246" s="11"/>
      <c r="B246" s="10"/>
      <c r="C246" s="10"/>
      <c r="D246" s="10"/>
      <c r="E246" s="13"/>
      <c r="F246" s="13"/>
      <c r="G246" s="13"/>
    </row>
    <row r="247" spans="1:7">
      <c r="A247" s="11"/>
      <c r="B247" s="10"/>
      <c r="C247" s="10"/>
      <c r="D247" s="10"/>
      <c r="E247" s="13"/>
      <c r="F247" s="13"/>
      <c r="G247" s="13"/>
    </row>
    <row r="248" spans="1:7">
      <c r="A248" s="11"/>
      <c r="B248" s="10"/>
      <c r="C248" s="10"/>
      <c r="D248" s="10"/>
      <c r="E248" s="13"/>
      <c r="F248" s="13"/>
      <c r="G248" s="13"/>
    </row>
    <row r="249" spans="1:7">
      <c r="A249" s="11"/>
      <c r="B249" s="10"/>
      <c r="C249" s="10"/>
      <c r="D249" s="10"/>
      <c r="E249" s="13"/>
      <c r="F249" s="13"/>
      <c r="G249" s="13"/>
    </row>
    <row r="250" spans="1:7">
      <c r="A250" s="11"/>
      <c r="B250" s="10"/>
      <c r="C250" s="10"/>
      <c r="D250" s="10"/>
      <c r="E250" s="13"/>
      <c r="F250" s="13"/>
      <c r="G250" s="13"/>
    </row>
    <row r="251" spans="1:7">
      <c r="A251" s="11"/>
      <c r="B251" s="10"/>
      <c r="C251" s="10"/>
      <c r="D251" s="10"/>
      <c r="E251" s="13"/>
      <c r="F251" s="13"/>
      <c r="G251" s="13"/>
    </row>
    <row r="252" spans="1:7">
      <c r="A252" s="11"/>
      <c r="B252" s="10"/>
      <c r="C252" s="10"/>
      <c r="D252" s="10"/>
      <c r="E252" s="13"/>
      <c r="F252" s="13"/>
      <c r="G252" s="13"/>
    </row>
    <row r="253" spans="1:7">
      <c r="A253" s="11"/>
      <c r="B253" s="10"/>
      <c r="C253" s="10"/>
      <c r="D253" s="10"/>
      <c r="E253" s="13"/>
      <c r="F253" s="13"/>
      <c r="G253" s="13"/>
    </row>
    <row r="254" spans="1:7">
      <c r="A254" s="11"/>
      <c r="B254" s="10"/>
      <c r="C254" s="10"/>
      <c r="D254" s="10"/>
      <c r="E254" s="13"/>
      <c r="F254" s="13"/>
      <c r="G254" s="13"/>
    </row>
    <row r="255" spans="1:7">
      <c r="A255" s="11"/>
      <c r="B255" s="10"/>
      <c r="C255" s="10"/>
      <c r="D255" s="10"/>
      <c r="E255" s="13"/>
      <c r="F255" s="13"/>
      <c r="G255" s="13"/>
    </row>
    <row r="256" spans="1:7">
      <c r="A256" s="11"/>
      <c r="B256" s="10"/>
      <c r="C256" s="10"/>
      <c r="D256" s="10"/>
      <c r="E256" s="13"/>
      <c r="F256" s="13"/>
      <c r="G256" s="13"/>
    </row>
    <row r="257" spans="1:7">
      <c r="A257" s="11"/>
      <c r="B257" s="10"/>
      <c r="C257" s="10"/>
      <c r="D257" s="10"/>
      <c r="E257" s="13"/>
      <c r="F257" s="13"/>
      <c r="G257" s="13"/>
    </row>
    <row r="258" spans="1:7">
      <c r="A258" s="11"/>
      <c r="B258" s="10"/>
      <c r="C258" s="10"/>
      <c r="D258" s="10"/>
      <c r="E258" s="13"/>
      <c r="F258" s="13"/>
      <c r="G258" s="13"/>
    </row>
    <row r="259" spans="1:7">
      <c r="A259" s="11"/>
      <c r="B259" s="10"/>
      <c r="C259" s="10"/>
      <c r="D259" s="10"/>
      <c r="E259" s="13"/>
      <c r="F259" s="13"/>
      <c r="G259" s="13"/>
    </row>
    <row r="260" spans="1:7">
      <c r="A260" s="11"/>
      <c r="B260" s="10"/>
      <c r="C260" s="10"/>
      <c r="D260" s="10"/>
      <c r="E260" s="13"/>
      <c r="F260" s="13"/>
      <c r="G260" s="13"/>
    </row>
    <row r="261" spans="1:7">
      <c r="A261" s="11"/>
      <c r="B261" s="10"/>
      <c r="C261" s="10"/>
      <c r="D261" s="10"/>
      <c r="E261" s="13"/>
      <c r="F261" s="13"/>
      <c r="G261" s="13"/>
    </row>
    <row r="262" spans="1:7">
      <c r="A262" s="11"/>
      <c r="B262" s="10"/>
      <c r="C262" s="10"/>
      <c r="D262" s="10"/>
      <c r="E262" s="13"/>
      <c r="F262" s="13"/>
      <c r="G262" s="13"/>
    </row>
    <row r="263" spans="1:7">
      <c r="A263" s="11"/>
      <c r="B263" s="10"/>
      <c r="C263" s="10"/>
      <c r="D263" s="10"/>
      <c r="E263" s="13"/>
      <c r="F263" s="13"/>
      <c r="G263" s="13"/>
    </row>
    <row r="264" spans="1:7">
      <c r="A264" s="11"/>
      <c r="B264" s="10"/>
      <c r="C264" s="10"/>
      <c r="D264" s="10"/>
      <c r="E264" s="13"/>
      <c r="F264" s="13"/>
      <c r="G264" s="13"/>
    </row>
    <row r="265" spans="1:7">
      <c r="A265" s="11"/>
      <c r="B265" s="10"/>
      <c r="C265" s="10"/>
      <c r="D265" s="10"/>
      <c r="E265" s="13"/>
      <c r="F265" s="13"/>
      <c r="G265" s="13"/>
    </row>
    <row r="266" spans="1:7">
      <c r="A266" s="11"/>
      <c r="B266" s="10"/>
      <c r="C266" s="10"/>
      <c r="D266" s="10"/>
      <c r="E266" s="13"/>
      <c r="F266" s="13"/>
      <c r="G266" s="13"/>
    </row>
    <row r="267" spans="1:7">
      <c r="A267" s="11"/>
      <c r="B267" s="10"/>
      <c r="C267" s="10"/>
      <c r="D267" s="10"/>
      <c r="E267" s="13"/>
      <c r="F267" s="13"/>
      <c r="G267" s="13"/>
    </row>
    <row r="268" spans="1:7">
      <c r="A268" s="11"/>
      <c r="B268" s="10"/>
      <c r="C268" s="10"/>
      <c r="D268" s="10"/>
      <c r="E268" s="13"/>
      <c r="F268" s="13"/>
      <c r="G268" s="13"/>
    </row>
    <row r="269" spans="1:7">
      <c r="A269" s="11"/>
      <c r="B269" s="10"/>
      <c r="C269" s="10"/>
      <c r="D269" s="10"/>
      <c r="E269" s="13"/>
      <c r="F269" s="13"/>
      <c r="G269" s="13"/>
    </row>
    <row r="270" spans="1:7">
      <c r="A270" s="11"/>
      <c r="B270" s="10"/>
      <c r="C270" s="10"/>
      <c r="D270" s="10"/>
      <c r="E270" s="13"/>
      <c r="F270" s="13"/>
      <c r="G270" s="13"/>
    </row>
    <row r="271" spans="1:7">
      <c r="A271" s="11"/>
      <c r="B271" s="10"/>
      <c r="C271" s="10"/>
      <c r="D271" s="10"/>
      <c r="E271" s="13"/>
      <c r="F271" s="13"/>
      <c r="G271" s="13"/>
    </row>
    <row r="272" spans="1:7">
      <c r="A272" s="11"/>
      <c r="B272" s="10"/>
      <c r="C272" s="10"/>
      <c r="D272" s="10"/>
      <c r="E272" s="13"/>
      <c r="F272" s="13"/>
      <c r="G272" s="13"/>
    </row>
    <row r="273" spans="1:7">
      <c r="A273" s="11"/>
      <c r="B273" s="10"/>
      <c r="C273" s="10"/>
      <c r="D273" s="10"/>
      <c r="E273" s="13"/>
      <c r="F273" s="13"/>
      <c r="G273" s="13"/>
    </row>
    <row r="274" spans="1:7">
      <c r="A274" s="11"/>
      <c r="B274" s="10"/>
      <c r="C274" s="10"/>
      <c r="D274" s="10"/>
      <c r="E274" s="13"/>
      <c r="F274" s="13"/>
      <c r="G274" s="13"/>
    </row>
    <row r="275" spans="1:7">
      <c r="A275" s="11"/>
      <c r="B275" s="10"/>
      <c r="C275" s="10"/>
      <c r="D275" s="10"/>
      <c r="E275" s="13"/>
      <c r="F275" s="13"/>
      <c r="G275" s="13"/>
    </row>
    <row r="276" spans="1:7">
      <c r="A276" s="11"/>
      <c r="B276" s="10"/>
      <c r="C276" s="10"/>
      <c r="D276" s="10"/>
      <c r="E276" s="13"/>
      <c r="F276" s="13"/>
      <c r="G276" s="13"/>
    </row>
    <row r="277" spans="1:7">
      <c r="A277" s="11"/>
      <c r="B277" s="10"/>
      <c r="C277" s="10"/>
      <c r="D277" s="10"/>
      <c r="E277" s="13"/>
      <c r="F277" s="13"/>
      <c r="G277" s="13"/>
    </row>
    <row r="278" spans="1:7">
      <c r="A278" s="11"/>
      <c r="B278" s="10"/>
      <c r="C278" s="10"/>
      <c r="D278" s="10"/>
      <c r="E278" s="13"/>
      <c r="F278" s="13"/>
      <c r="G278" s="13"/>
    </row>
    <row r="279" spans="1:7">
      <c r="A279" s="11"/>
      <c r="B279" s="10"/>
      <c r="C279" s="10"/>
      <c r="D279" s="10"/>
      <c r="E279" s="13"/>
      <c r="F279" s="13"/>
      <c r="G279" s="13"/>
    </row>
    <row r="280" spans="1:7">
      <c r="A280" s="11"/>
      <c r="B280" s="10"/>
      <c r="C280" s="10"/>
      <c r="D280" s="10"/>
      <c r="E280" s="13"/>
      <c r="F280" s="13"/>
      <c r="G280" s="13"/>
    </row>
    <row r="281" spans="1:7">
      <c r="A281" s="11"/>
      <c r="B281" s="10"/>
      <c r="C281" s="10"/>
      <c r="D281" s="10"/>
      <c r="E281" s="13"/>
      <c r="F281" s="13"/>
      <c r="G281" s="13"/>
    </row>
    <row r="282" spans="1:7">
      <c r="A282" s="11"/>
      <c r="B282" s="10"/>
      <c r="C282" s="10"/>
      <c r="D282" s="10"/>
      <c r="E282" s="13"/>
      <c r="F282" s="13"/>
      <c r="G282" s="13"/>
    </row>
    <row r="283" spans="1:7">
      <c r="A283" s="11"/>
      <c r="B283" s="10"/>
      <c r="C283" s="10"/>
      <c r="D283" s="10"/>
      <c r="E283" s="13"/>
      <c r="F283" s="13"/>
      <c r="G283" s="13"/>
    </row>
    <row r="284" spans="1:7">
      <c r="A284" s="11"/>
      <c r="B284" s="10"/>
      <c r="C284" s="10"/>
      <c r="D284" s="10"/>
      <c r="E284" s="13"/>
      <c r="F284" s="13"/>
      <c r="G284" s="13"/>
    </row>
    <row r="285" spans="1:7">
      <c r="A285" s="11"/>
      <c r="B285" s="10"/>
      <c r="C285" s="10"/>
      <c r="D285" s="10"/>
      <c r="E285" s="13"/>
      <c r="F285" s="13"/>
      <c r="G285" s="13"/>
    </row>
    <row r="286" spans="1:7">
      <c r="A286" s="11"/>
      <c r="B286" s="10"/>
      <c r="C286" s="10"/>
      <c r="D286" s="10"/>
      <c r="E286" s="13"/>
      <c r="F286" s="13"/>
      <c r="G286" s="13"/>
    </row>
    <row r="287" spans="1:7">
      <c r="A287" s="11"/>
      <c r="B287" s="10"/>
      <c r="C287" s="10"/>
      <c r="D287" s="10"/>
      <c r="E287" s="13"/>
      <c r="F287" s="13"/>
      <c r="G287" s="13"/>
    </row>
    <row r="288" spans="1:7">
      <c r="A288" s="11"/>
      <c r="B288" s="10"/>
      <c r="C288" s="10"/>
      <c r="D288" s="10"/>
      <c r="E288" s="13"/>
      <c r="F288" s="13"/>
      <c r="G288" s="13"/>
    </row>
    <row r="289" spans="1:7">
      <c r="A289" s="11"/>
      <c r="B289" s="10"/>
      <c r="C289" s="10"/>
      <c r="D289" s="10"/>
      <c r="E289" s="13"/>
      <c r="F289" s="13"/>
      <c r="G289" s="13"/>
    </row>
    <row r="290" spans="1:7">
      <c r="A290" s="11"/>
      <c r="B290" s="10"/>
      <c r="C290" s="10"/>
      <c r="D290" s="10"/>
      <c r="E290" s="13"/>
      <c r="F290" s="13"/>
      <c r="G290" s="13"/>
    </row>
    <row r="291" spans="1:7">
      <c r="A291" s="11"/>
      <c r="B291" s="10"/>
      <c r="C291" s="10"/>
      <c r="D291" s="10"/>
      <c r="E291" s="13"/>
      <c r="F291" s="13"/>
      <c r="G291" s="13"/>
    </row>
    <row r="292" spans="1:7">
      <c r="A292" s="11"/>
      <c r="B292" s="10"/>
      <c r="C292" s="10"/>
      <c r="D292" s="10"/>
      <c r="E292" s="13"/>
      <c r="F292" s="13"/>
      <c r="G292" s="13"/>
    </row>
    <row r="293" spans="1:7">
      <c r="A293" s="11"/>
      <c r="B293" s="10"/>
      <c r="C293" s="10"/>
      <c r="D293" s="10"/>
      <c r="E293" s="13"/>
      <c r="F293" s="13"/>
      <c r="G293" s="13"/>
    </row>
    <row r="294" spans="1:7">
      <c r="A294" s="11"/>
      <c r="B294" s="10"/>
      <c r="C294" s="10"/>
      <c r="D294" s="10"/>
      <c r="E294" s="13"/>
      <c r="F294" s="13"/>
      <c r="G294" s="13"/>
    </row>
    <row r="295" spans="1:7">
      <c r="A295" s="11"/>
      <c r="B295" s="10"/>
      <c r="C295" s="10"/>
      <c r="D295" s="10"/>
      <c r="E295" s="13"/>
      <c r="F295" s="13"/>
      <c r="G295" s="13"/>
    </row>
    <row r="296" spans="1:7">
      <c r="A296" s="11"/>
      <c r="B296" s="10"/>
      <c r="C296" s="10"/>
      <c r="D296" s="10"/>
      <c r="E296" s="13"/>
      <c r="F296" s="13"/>
      <c r="G296" s="13"/>
    </row>
    <row r="297" spans="1:7">
      <c r="A297" s="11"/>
      <c r="B297" s="10"/>
      <c r="C297" s="10"/>
      <c r="D297" s="10"/>
      <c r="E297" s="13"/>
      <c r="F297" s="13"/>
      <c r="G297" s="13"/>
    </row>
    <row r="298" spans="1:7">
      <c r="A298" s="11"/>
      <c r="B298" s="10"/>
      <c r="C298" s="10"/>
      <c r="D298" s="10"/>
      <c r="E298" s="13"/>
      <c r="F298" s="13"/>
      <c r="G298" s="13"/>
    </row>
    <row r="299" spans="1:7">
      <c r="A299" s="11"/>
      <c r="B299" s="10"/>
      <c r="C299" s="10"/>
      <c r="D299" s="10"/>
      <c r="E299" s="13"/>
      <c r="F299" s="13"/>
      <c r="G299" s="13"/>
    </row>
    <row r="300" spans="1:7">
      <c r="A300" s="11"/>
      <c r="B300" s="10"/>
      <c r="C300" s="10"/>
      <c r="D300" s="10"/>
      <c r="E300" s="13"/>
      <c r="F300" s="13"/>
      <c r="G300" s="13"/>
    </row>
    <row r="301" spans="1:7">
      <c r="A301" s="11"/>
      <c r="B301" s="10"/>
      <c r="C301" s="10"/>
      <c r="D301" s="10"/>
      <c r="E301" s="13"/>
      <c r="F301" s="13"/>
      <c r="G301" s="13"/>
    </row>
    <row r="302" spans="1:7">
      <c r="A302" s="11"/>
      <c r="B302" s="10"/>
      <c r="C302" s="10"/>
      <c r="D302" s="10"/>
      <c r="E302" s="13"/>
      <c r="F302" s="13"/>
      <c r="G302" s="13"/>
    </row>
    <row r="303" spans="1:7">
      <c r="A303" s="11"/>
      <c r="B303" s="10"/>
      <c r="C303" s="10"/>
      <c r="D303" s="10"/>
      <c r="E303" s="13"/>
      <c r="F303" s="13"/>
      <c r="G303" s="13"/>
    </row>
    <row r="304" spans="1:7">
      <c r="A304" s="11"/>
      <c r="B304" s="10"/>
      <c r="C304" s="10"/>
      <c r="D304" s="10"/>
      <c r="E304" s="13"/>
      <c r="F304" s="13"/>
      <c r="G304" s="13"/>
    </row>
    <row r="305" spans="1:7">
      <c r="A305" s="11"/>
      <c r="B305" s="10"/>
      <c r="C305" s="10"/>
      <c r="D305" s="10"/>
      <c r="E305" s="13"/>
      <c r="F305" s="13"/>
      <c r="G305" s="13"/>
    </row>
    <row r="306" spans="1:7">
      <c r="A306" s="11"/>
      <c r="B306" s="10"/>
      <c r="C306" s="10"/>
      <c r="D306" s="10"/>
      <c r="E306" s="13"/>
      <c r="F306" s="13"/>
      <c r="G306" s="13"/>
    </row>
    <row r="307" spans="1:7">
      <c r="A307" s="11"/>
      <c r="B307" s="10"/>
      <c r="C307" s="10"/>
      <c r="D307" s="10"/>
      <c r="E307" s="13"/>
      <c r="F307" s="13"/>
      <c r="G307" s="13"/>
    </row>
    <row r="308" spans="1:7">
      <c r="A308" s="11"/>
      <c r="B308" s="10"/>
      <c r="C308" s="10"/>
      <c r="D308" s="10"/>
      <c r="E308" s="13"/>
      <c r="F308" s="13"/>
      <c r="G308" s="13"/>
    </row>
    <row r="309" spans="1:7">
      <c r="A309" s="11"/>
      <c r="B309" s="10"/>
      <c r="C309" s="10"/>
      <c r="D309" s="10"/>
      <c r="E309" s="13"/>
      <c r="F309" s="13"/>
      <c r="G309" s="13"/>
    </row>
    <row r="310" spans="1:7">
      <c r="A310" s="11"/>
      <c r="B310" s="10"/>
      <c r="C310" s="10"/>
      <c r="D310" s="10"/>
      <c r="E310" s="13"/>
      <c r="F310" s="13"/>
      <c r="G310" s="13"/>
    </row>
    <row r="311" spans="1:7">
      <c r="A311" s="11"/>
      <c r="B311" s="10"/>
      <c r="C311" s="10"/>
      <c r="D311" s="10"/>
      <c r="E311" s="13"/>
      <c r="F311" s="13"/>
      <c r="G311" s="13"/>
    </row>
    <row r="312" spans="1:7">
      <c r="A312" s="11"/>
      <c r="B312" s="10"/>
      <c r="C312" s="10"/>
      <c r="D312" s="10"/>
      <c r="E312" s="13"/>
      <c r="F312" s="13"/>
      <c r="G312" s="13"/>
    </row>
    <row r="313" spans="1:7">
      <c r="A313" s="11"/>
      <c r="B313" s="10"/>
      <c r="C313" s="10"/>
      <c r="D313" s="10"/>
      <c r="E313" s="13"/>
      <c r="F313" s="13"/>
      <c r="G313" s="13"/>
    </row>
    <row r="314" spans="1:7">
      <c r="A314" s="11"/>
      <c r="B314" s="10"/>
      <c r="C314" s="10"/>
      <c r="D314" s="10"/>
      <c r="E314" s="13"/>
      <c r="F314" s="13"/>
      <c r="G314" s="13"/>
    </row>
    <row r="315" spans="1:7">
      <c r="A315" s="11"/>
      <c r="B315" s="10"/>
      <c r="C315" s="10"/>
      <c r="D315" s="10"/>
      <c r="E315" s="13"/>
      <c r="F315" s="13"/>
      <c r="G315" s="13"/>
    </row>
    <row r="316" spans="1:7">
      <c r="A316" s="11"/>
      <c r="B316" s="10"/>
      <c r="C316" s="10"/>
      <c r="D316" s="10"/>
      <c r="E316" s="13"/>
      <c r="F316" s="13"/>
      <c r="G316" s="13"/>
    </row>
    <row r="317" spans="1:7">
      <c r="A317" s="11"/>
      <c r="B317" s="10"/>
      <c r="C317" s="10"/>
      <c r="D317" s="10"/>
      <c r="E317" s="13"/>
      <c r="F317" s="13"/>
      <c r="G317" s="13"/>
    </row>
    <row r="318" spans="1:7">
      <c r="A318" s="11"/>
      <c r="B318" s="10"/>
      <c r="C318" s="10"/>
      <c r="D318" s="10"/>
      <c r="E318" s="13"/>
      <c r="F318" s="13"/>
      <c r="G318" s="13"/>
    </row>
    <row r="319" spans="1:7">
      <c r="A319" s="11"/>
      <c r="B319" s="10"/>
      <c r="C319" s="10"/>
      <c r="D319" s="10"/>
      <c r="E319" s="13"/>
      <c r="F319" s="13"/>
      <c r="G319" s="13"/>
    </row>
    <row r="320" spans="1:7">
      <c r="A320" s="11"/>
      <c r="B320" s="10"/>
      <c r="C320" s="10"/>
      <c r="D320" s="10"/>
      <c r="E320" s="13"/>
      <c r="F320" s="13"/>
      <c r="G320" s="13"/>
    </row>
    <row r="321" spans="1:7">
      <c r="A321" s="11"/>
      <c r="B321" s="10"/>
      <c r="C321" s="10"/>
      <c r="D321" s="10"/>
      <c r="E321" s="13"/>
      <c r="F321" s="13"/>
      <c r="G321" s="13"/>
    </row>
    <row r="322" spans="1:7">
      <c r="A322" s="11"/>
      <c r="B322" s="10"/>
      <c r="C322" s="10"/>
      <c r="D322" s="10"/>
      <c r="E322" s="13"/>
      <c r="F322" s="13"/>
      <c r="G322" s="13"/>
    </row>
    <row r="323" spans="1:7">
      <c r="A323" s="11"/>
      <c r="B323" s="10"/>
      <c r="C323" s="10"/>
      <c r="D323" s="10"/>
      <c r="E323" s="13"/>
      <c r="F323" s="13"/>
      <c r="G323" s="13"/>
    </row>
    <row r="324" spans="1:7">
      <c r="A324" s="11"/>
      <c r="B324" s="10"/>
      <c r="C324" s="10"/>
      <c r="D324" s="10"/>
      <c r="E324" s="13"/>
      <c r="F324" s="13"/>
      <c r="G324" s="13"/>
    </row>
    <row r="325" spans="1:7">
      <c r="A325" s="11"/>
      <c r="B325" s="10"/>
      <c r="C325" s="10"/>
      <c r="D325" s="10"/>
      <c r="E325" s="13"/>
      <c r="F325" s="13"/>
      <c r="G325" s="13"/>
    </row>
    <row r="326" spans="1:7">
      <c r="A326" s="11"/>
      <c r="B326" s="10"/>
      <c r="C326" s="10"/>
      <c r="D326" s="10"/>
      <c r="E326" s="13"/>
      <c r="F326" s="13"/>
      <c r="G326" s="13"/>
    </row>
    <row r="327" spans="1:7">
      <c r="A327" s="11"/>
      <c r="B327" s="10"/>
      <c r="C327" s="10"/>
      <c r="D327" s="10"/>
      <c r="E327" s="13"/>
      <c r="F327" s="13"/>
      <c r="G327" s="13"/>
    </row>
    <row r="328" spans="1:7">
      <c r="A328" s="11"/>
      <c r="B328" s="10"/>
      <c r="C328" s="10"/>
      <c r="D328" s="10"/>
      <c r="E328" s="13"/>
      <c r="F328" s="13"/>
      <c r="G328" s="13"/>
    </row>
    <row r="329" spans="1:7">
      <c r="A329" s="11"/>
      <c r="B329" s="10"/>
      <c r="C329" s="10"/>
      <c r="D329" s="10"/>
      <c r="E329" s="13"/>
      <c r="F329" s="13"/>
      <c r="G329" s="13"/>
    </row>
    <row r="330" spans="1:7">
      <c r="A330" s="11"/>
      <c r="B330" s="10"/>
      <c r="C330" s="10"/>
      <c r="D330" s="10"/>
      <c r="E330" s="13"/>
      <c r="F330" s="13"/>
      <c r="G330" s="13"/>
    </row>
    <row r="331" spans="1:7">
      <c r="A331" s="11"/>
      <c r="B331" s="10"/>
      <c r="C331" s="10"/>
      <c r="D331" s="10"/>
      <c r="E331" s="13"/>
      <c r="F331" s="13"/>
      <c r="G331" s="13"/>
    </row>
    <row r="332" spans="1:7">
      <c r="A332" s="11"/>
      <c r="B332" s="10"/>
      <c r="C332" s="10"/>
      <c r="D332" s="10"/>
      <c r="E332" s="13"/>
      <c r="F332" s="13"/>
      <c r="G332" s="13"/>
    </row>
    <row r="333" spans="1:7">
      <c r="A333" s="11"/>
      <c r="B333" s="10"/>
      <c r="C333" s="10"/>
      <c r="D333" s="10"/>
      <c r="E333" s="13"/>
      <c r="F333" s="13"/>
      <c r="G333" s="13"/>
    </row>
    <row r="334" spans="1:7">
      <c r="A334" s="11"/>
      <c r="B334" s="10"/>
      <c r="C334" s="10"/>
      <c r="D334" s="10"/>
      <c r="E334" s="13"/>
      <c r="F334" s="13"/>
      <c r="G334" s="13"/>
    </row>
    <row r="335" spans="1:7">
      <c r="A335" s="11"/>
      <c r="B335" s="10"/>
      <c r="C335" s="10"/>
      <c r="D335" s="10"/>
      <c r="E335" s="13"/>
      <c r="F335" s="13"/>
      <c r="G335" s="13"/>
    </row>
    <row r="336" spans="1:7">
      <c r="A336" s="11"/>
      <c r="B336" s="10"/>
      <c r="C336" s="10"/>
      <c r="D336" s="10"/>
      <c r="E336" s="13"/>
      <c r="F336" s="13"/>
      <c r="G336" s="13"/>
    </row>
    <row r="337" spans="1:7">
      <c r="A337" s="11"/>
      <c r="B337" s="10"/>
      <c r="C337" s="10"/>
      <c r="D337" s="10"/>
      <c r="E337" s="13"/>
      <c r="F337" s="13"/>
      <c r="G337" s="13"/>
    </row>
    <row r="338" spans="1:7">
      <c r="A338" s="11"/>
      <c r="B338" s="10"/>
      <c r="C338" s="10"/>
      <c r="D338" s="10"/>
      <c r="E338" s="13"/>
      <c r="F338" s="13"/>
      <c r="G338" s="13"/>
    </row>
    <row r="339" spans="1:7">
      <c r="A339" s="11"/>
      <c r="B339" s="10"/>
      <c r="C339" s="10"/>
      <c r="D339" s="10"/>
      <c r="E339" s="13"/>
      <c r="F339" s="13"/>
      <c r="G339" s="13"/>
    </row>
    <row r="340" spans="1:7">
      <c r="A340" s="11"/>
      <c r="B340" s="10"/>
      <c r="C340" s="10"/>
      <c r="D340" s="10"/>
      <c r="E340" s="13"/>
      <c r="F340" s="13"/>
      <c r="G340" s="13"/>
    </row>
    <row r="341" spans="1:7">
      <c r="A341" s="11"/>
      <c r="B341" s="10"/>
      <c r="C341" s="10"/>
      <c r="D341" s="10"/>
      <c r="E341" s="13"/>
      <c r="F341" s="13"/>
      <c r="G341" s="13"/>
    </row>
    <row r="342" spans="1:7">
      <c r="A342" s="11"/>
      <c r="B342" s="10"/>
      <c r="C342" s="10"/>
      <c r="D342" s="10"/>
      <c r="E342" s="13"/>
      <c r="F342" s="13"/>
      <c r="G342" s="13"/>
    </row>
    <row r="343" spans="1:7">
      <c r="A343" s="11"/>
      <c r="B343" s="10"/>
      <c r="C343" s="10"/>
      <c r="D343" s="10"/>
      <c r="E343" s="13"/>
      <c r="F343" s="13"/>
      <c r="G343" s="13"/>
    </row>
    <row r="344" spans="1:7">
      <c r="A344" s="11"/>
      <c r="B344" s="10"/>
      <c r="C344" s="10"/>
      <c r="D344" s="10"/>
      <c r="E344" s="13"/>
      <c r="F344" s="13"/>
      <c r="G344" s="13"/>
    </row>
    <row r="345" spans="1:7">
      <c r="A345" s="11"/>
      <c r="B345" s="10"/>
      <c r="C345" s="10"/>
      <c r="D345" s="10"/>
      <c r="E345" s="13"/>
      <c r="F345" s="13"/>
      <c r="G345" s="13"/>
    </row>
    <row r="346" spans="1:7">
      <c r="A346" s="11"/>
      <c r="B346" s="10"/>
      <c r="C346" s="10"/>
      <c r="D346" s="10"/>
      <c r="E346" s="13"/>
      <c r="F346" s="13"/>
      <c r="G346" s="13"/>
    </row>
    <row r="347" spans="1:7">
      <c r="A347" s="11"/>
      <c r="B347" s="10"/>
      <c r="C347" s="10"/>
      <c r="D347" s="10"/>
      <c r="E347" s="13"/>
      <c r="F347" s="13"/>
      <c r="G347" s="13"/>
    </row>
    <row r="348" spans="1:7">
      <c r="A348" s="11"/>
      <c r="B348" s="10"/>
      <c r="C348" s="10"/>
      <c r="D348" s="10"/>
      <c r="E348" s="13"/>
      <c r="F348" s="13"/>
      <c r="G348" s="13"/>
    </row>
    <row r="349" spans="1:7">
      <c r="A349" s="11"/>
      <c r="B349" s="10"/>
      <c r="C349" s="10"/>
      <c r="D349" s="10"/>
      <c r="E349" s="13"/>
      <c r="F349" s="13"/>
      <c r="G349" s="13"/>
    </row>
    <row r="350" spans="1:7">
      <c r="A350" s="11"/>
      <c r="B350" s="10"/>
      <c r="C350" s="10"/>
      <c r="D350" s="10"/>
      <c r="E350" s="13"/>
      <c r="F350" s="13"/>
      <c r="G350" s="13"/>
    </row>
    <row r="351" spans="1:7">
      <c r="A351" s="11"/>
      <c r="B351" s="10"/>
      <c r="C351" s="10"/>
      <c r="D351" s="10"/>
      <c r="E351" s="13"/>
      <c r="F351" s="13"/>
      <c r="G351" s="13"/>
    </row>
    <row r="352" spans="1:7">
      <c r="A352" s="11"/>
      <c r="B352" s="10"/>
      <c r="C352" s="10"/>
      <c r="D352" s="10"/>
      <c r="E352" s="13"/>
      <c r="F352" s="13"/>
      <c r="G352" s="13"/>
    </row>
    <row r="353" spans="1:7">
      <c r="A353" s="11"/>
      <c r="B353" s="10"/>
      <c r="C353" s="10"/>
      <c r="D353" s="10"/>
      <c r="E353" s="13"/>
      <c r="F353" s="13"/>
      <c r="G353" s="13"/>
    </row>
    <row r="354" spans="1:7">
      <c r="A354" s="11"/>
      <c r="B354" s="10"/>
      <c r="C354" s="10"/>
      <c r="D354" s="10"/>
      <c r="E354" s="13"/>
      <c r="F354" s="13"/>
      <c r="G354" s="13"/>
    </row>
    <row r="355" spans="1:7">
      <c r="A355" s="11"/>
      <c r="B355" s="10"/>
      <c r="C355" s="10"/>
      <c r="D355" s="10"/>
      <c r="E355" s="13"/>
      <c r="F355" s="13"/>
      <c r="G355" s="13"/>
    </row>
    <row r="356" spans="1:7">
      <c r="A356" s="11"/>
      <c r="B356" s="10"/>
      <c r="C356" s="10"/>
      <c r="D356" s="10"/>
      <c r="E356" s="13"/>
      <c r="F356" s="13"/>
      <c r="G356" s="13"/>
    </row>
    <row r="357" spans="1:7">
      <c r="A357" s="11"/>
      <c r="B357" s="10"/>
      <c r="C357" s="10"/>
      <c r="D357" s="10"/>
      <c r="E357" s="13"/>
      <c r="F357" s="13"/>
      <c r="G357" s="13"/>
    </row>
    <row r="358" spans="1:7">
      <c r="A358" s="11"/>
      <c r="B358" s="10"/>
      <c r="C358" s="10"/>
      <c r="D358" s="10"/>
      <c r="E358" s="13"/>
      <c r="F358" s="13"/>
      <c r="G358" s="13"/>
    </row>
    <row r="359" spans="1:7">
      <c r="A359" s="11"/>
      <c r="B359" s="10"/>
      <c r="C359" s="10"/>
      <c r="D359" s="10"/>
      <c r="E359" s="13"/>
      <c r="F359" s="13"/>
      <c r="G359" s="13"/>
    </row>
    <row r="360" spans="1:7">
      <c r="A360" s="11"/>
      <c r="B360" s="10"/>
      <c r="C360" s="10"/>
      <c r="D360" s="10"/>
      <c r="E360" s="13"/>
      <c r="F360" s="13"/>
      <c r="G360" s="13"/>
    </row>
    <row r="361" spans="1:7">
      <c r="A361" s="11"/>
      <c r="B361" s="10"/>
      <c r="C361" s="10"/>
      <c r="D361" s="10"/>
      <c r="E361" s="13"/>
      <c r="F361" s="13"/>
      <c r="G361" s="13"/>
    </row>
    <row r="362" spans="1:7">
      <c r="A362" s="11"/>
      <c r="B362" s="10"/>
      <c r="C362" s="10"/>
      <c r="D362" s="10"/>
      <c r="E362" s="13"/>
      <c r="F362" s="13"/>
      <c r="G362" s="13"/>
    </row>
    <row r="363" spans="1:7">
      <c r="A363" s="11"/>
      <c r="B363" s="10"/>
      <c r="C363" s="10"/>
      <c r="D363" s="10"/>
      <c r="E363" s="13"/>
      <c r="F363" s="13"/>
      <c r="G363" s="13"/>
    </row>
    <row r="364" spans="1:7">
      <c r="A364" s="11"/>
      <c r="B364" s="10"/>
      <c r="C364" s="10"/>
      <c r="D364" s="10"/>
      <c r="E364" s="13"/>
      <c r="F364" s="13"/>
      <c r="G364" s="13"/>
    </row>
    <row r="365" spans="1:7">
      <c r="A365" s="11"/>
      <c r="B365" s="10"/>
      <c r="C365" s="10"/>
      <c r="D365" s="10"/>
      <c r="E365" s="13"/>
      <c r="F365" s="13"/>
      <c r="G365" s="13"/>
    </row>
    <row r="366" spans="1:7">
      <c r="A366" s="11"/>
      <c r="B366" s="10"/>
      <c r="C366" s="10"/>
      <c r="D366" s="10"/>
      <c r="E366" s="13"/>
      <c r="F366" s="13"/>
      <c r="G366" s="13"/>
    </row>
    <row r="367" spans="1:7">
      <c r="A367" s="11"/>
      <c r="B367" s="10"/>
      <c r="C367" s="10"/>
      <c r="D367" s="10"/>
      <c r="E367" s="13"/>
      <c r="F367" s="13"/>
      <c r="G367" s="13"/>
    </row>
    <row r="368" spans="1:7">
      <c r="A368" s="11"/>
      <c r="B368" s="10"/>
      <c r="C368" s="10"/>
      <c r="D368" s="10"/>
      <c r="E368" s="13"/>
      <c r="F368" s="13"/>
      <c r="G368" s="13"/>
    </row>
    <row r="369" spans="1:7">
      <c r="A369" s="11"/>
      <c r="B369" s="10"/>
      <c r="C369" s="10"/>
      <c r="D369" s="10"/>
      <c r="E369" s="13"/>
      <c r="F369" s="13"/>
      <c r="G369" s="13"/>
    </row>
    <row r="370" spans="1:7">
      <c r="A370" s="11"/>
      <c r="B370" s="10"/>
      <c r="C370" s="10"/>
      <c r="D370" s="10"/>
      <c r="E370" s="13"/>
      <c r="F370" s="13"/>
      <c r="G370" s="13"/>
    </row>
    <row r="371" spans="1:7">
      <c r="A371" s="11"/>
      <c r="B371" s="10"/>
      <c r="C371" s="10"/>
      <c r="D371" s="10"/>
      <c r="E371" s="13"/>
      <c r="F371" s="13"/>
      <c r="G371" s="13"/>
    </row>
    <row r="372" spans="1:7">
      <c r="A372" s="11"/>
      <c r="B372" s="10"/>
      <c r="C372" s="10"/>
      <c r="D372" s="10"/>
      <c r="E372" s="13"/>
      <c r="F372" s="13"/>
      <c r="G372" s="13"/>
    </row>
    <row r="373" spans="1:7">
      <c r="A373" s="11"/>
      <c r="B373" s="10"/>
      <c r="C373" s="10"/>
      <c r="D373" s="10"/>
      <c r="E373" s="13"/>
      <c r="F373" s="13"/>
      <c r="G373" s="13"/>
    </row>
    <row r="374" spans="1:7">
      <c r="A374" s="11"/>
      <c r="B374" s="10"/>
      <c r="C374" s="10"/>
      <c r="D374" s="10"/>
      <c r="E374" s="13"/>
      <c r="F374" s="13"/>
      <c r="G374" s="13"/>
    </row>
    <row r="375" spans="1:7">
      <c r="A375" s="11"/>
      <c r="B375" s="10"/>
      <c r="C375" s="10"/>
      <c r="D375" s="10"/>
      <c r="E375" s="13"/>
      <c r="F375" s="13"/>
      <c r="G375" s="13"/>
    </row>
    <row r="376" spans="1:7">
      <c r="A376" s="11"/>
      <c r="B376" s="10"/>
      <c r="C376" s="10"/>
      <c r="D376" s="10"/>
      <c r="E376" s="13"/>
      <c r="F376" s="13"/>
      <c r="G376" s="13"/>
    </row>
    <row r="377" spans="1:7">
      <c r="A377" s="11"/>
      <c r="B377" s="10"/>
      <c r="C377" s="10"/>
      <c r="D377" s="10"/>
      <c r="E377" s="13"/>
      <c r="F377" s="13"/>
      <c r="G377" s="13"/>
    </row>
    <row r="378" spans="1:7">
      <c r="A378" s="11"/>
      <c r="B378" s="10"/>
      <c r="C378" s="10"/>
      <c r="D378" s="10"/>
      <c r="E378" s="13"/>
      <c r="F378" s="13"/>
      <c r="G378" s="13"/>
    </row>
    <row r="379" spans="1:7">
      <c r="A379" s="11"/>
      <c r="B379" s="10"/>
      <c r="C379" s="10"/>
      <c r="D379" s="10"/>
      <c r="E379" s="13"/>
      <c r="F379" s="13"/>
      <c r="G379" s="13"/>
    </row>
    <row r="380" spans="1:7">
      <c r="A380" s="11"/>
      <c r="B380" s="10"/>
      <c r="C380" s="10"/>
      <c r="D380" s="10"/>
      <c r="E380" s="13"/>
      <c r="F380" s="13"/>
      <c r="G380" s="13"/>
    </row>
    <row r="381" spans="1:7">
      <c r="A381" s="11"/>
      <c r="B381" s="10"/>
      <c r="C381" s="10"/>
      <c r="D381" s="10"/>
      <c r="E381" s="13"/>
      <c r="F381" s="13"/>
      <c r="G381" s="13"/>
    </row>
    <row r="382" spans="1:7">
      <c r="A382" s="11"/>
      <c r="B382" s="10"/>
      <c r="C382" s="10"/>
      <c r="D382" s="10"/>
      <c r="E382" s="13"/>
      <c r="F382" s="13"/>
      <c r="G382" s="13"/>
    </row>
    <row r="383" spans="1:7">
      <c r="A383" s="11"/>
      <c r="B383" s="10"/>
      <c r="C383" s="10"/>
      <c r="D383" s="10"/>
      <c r="E383" s="13"/>
      <c r="F383" s="13"/>
      <c r="G383" s="13"/>
    </row>
    <row r="384" spans="1:7">
      <c r="A384" s="11"/>
      <c r="B384" s="10"/>
      <c r="C384" s="10"/>
      <c r="D384" s="10"/>
      <c r="E384" s="13"/>
      <c r="F384" s="13"/>
      <c r="G384" s="13"/>
    </row>
    <row r="385" spans="1:7">
      <c r="A385" s="11"/>
      <c r="B385" s="10"/>
      <c r="C385" s="10"/>
      <c r="D385" s="10"/>
      <c r="E385" s="13"/>
      <c r="F385" s="13"/>
      <c r="G385" s="13"/>
    </row>
    <row r="386" spans="1:7">
      <c r="A386" s="11"/>
      <c r="B386" s="10"/>
      <c r="C386" s="10"/>
      <c r="D386" s="10"/>
      <c r="E386" s="13"/>
      <c r="F386" s="13"/>
      <c r="G386" s="13"/>
    </row>
    <row r="387" spans="1:7">
      <c r="A387" s="11"/>
      <c r="B387" s="10"/>
      <c r="C387" s="10"/>
      <c r="D387" s="10"/>
      <c r="E387" s="13"/>
      <c r="F387" s="13"/>
      <c r="G387" s="13"/>
    </row>
    <row r="388" spans="1:7">
      <c r="A388" s="11"/>
      <c r="B388" s="10"/>
      <c r="C388" s="10"/>
      <c r="D388" s="10"/>
      <c r="E388" s="13"/>
      <c r="F388" s="13"/>
      <c r="G388" s="13"/>
    </row>
    <row r="389" spans="1:7">
      <c r="A389" s="11"/>
      <c r="B389" s="10"/>
      <c r="C389" s="10"/>
      <c r="D389" s="10"/>
      <c r="E389" s="13"/>
      <c r="F389" s="13"/>
      <c r="G389" s="13"/>
    </row>
    <row r="390" spans="1:7">
      <c r="A390" s="11"/>
      <c r="B390" s="10"/>
      <c r="C390" s="10"/>
      <c r="D390" s="10"/>
      <c r="E390" s="13"/>
      <c r="F390" s="13"/>
      <c r="G390" s="13"/>
    </row>
    <row r="391" spans="1:7">
      <c r="A391" s="11"/>
      <c r="B391" s="10"/>
      <c r="C391" s="10"/>
      <c r="D391" s="10"/>
      <c r="E391" s="13"/>
      <c r="F391" s="13"/>
      <c r="G391" s="13"/>
    </row>
    <row r="392" spans="1:7">
      <c r="A392" s="11"/>
      <c r="B392" s="10"/>
      <c r="C392" s="10"/>
      <c r="D392" s="10"/>
      <c r="E392" s="13"/>
      <c r="F392" s="13"/>
      <c r="G392" s="13"/>
    </row>
    <row r="393" spans="1:7">
      <c r="A393" s="11"/>
      <c r="B393" s="10"/>
      <c r="C393" s="10"/>
      <c r="D393" s="10"/>
      <c r="E393" s="13"/>
      <c r="F393" s="13"/>
      <c r="G393" s="13"/>
    </row>
    <row r="394" spans="1:7">
      <c r="A394" s="11"/>
      <c r="B394" s="10"/>
      <c r="C394" s="10"/>
      <c r="D394" s="10"/>
      <c r="E394" s="13"/>
      <c r="F394" s="13"/>
      <c r="G394" s="13"/>
    </row>
    <row r="395" spans="1:7">
      <c r="A395" s="11"/>
      <c r="B395" s="10"/>
      <c r="C395" s="10"/>
      <c r="D395" s="10"/>
      <c r="E395" s="13"/>
      <c r="F395" s="13"/>
      <c r="G395" s="13"/>
    </row>
    <row r="396" spans="1:7">
      <c r="A396" s="11"/>
      <c r="B396" s="10"/>
      <c r="C396" s="10"/>
      <c r="D396" s="10"/>
      <c r="E396" s="13"/>
      <c r="F396" s="13"/>
      <c r="G396" s="13"/>
    </row>
    <row r="397" spans="1:7">
      <c r="A397" s="11"/>
      <c r="B397" s="10"/>
      <c r="C397" s="10"/>
      <c r="D397" s="10"/>
      <c r="E397" s="13"/>
      <c r="F397" s="13"/>
      <c r="G397" s="13"/>
    </row>
    <row r="398" spans="1:7">
      <c r="A398" s="11"/>
      <c r="B398" s="10"/>
      <c r="C398" s="10"/>
      <c r="D398" s="10"/>
      <c r="E398" s="13"/>
      <c r="F398" s="13"/>
      <c r="G398" s="13"/>
    </row>
    <row r="399" spans="1:7">
      <c r="A399" s="11"/>
      <c r="B399" s="10"/>
      <c r="C399" s="10"/>
      <c r="D399" s="10"/>
      <c r="E399" s="13"/>
      <c r="F399" s="13"/>
      <c r="G399" s="13"/>
    </row>
    <row r="400" spans="1:7">
      <c r="A400" s="11"/>
      <c r="B400" s="10"/>
      <c r="C400" s="10"/>
      <c r="D400" s="10"/>
      <c r="E400" s="13"/>
      <c r="F400" s="13"/>
      <c r="G400" s="13"/>
    </row>
    <row r="401" spans="1:7">
      <c r="A401" s="11"/>
      <c r="B401" s="10"/>
      <c r="C401" s="10"/>
      <c r="D401" s="10"/>
      <c r="E401" s="13"/>
      <c r="F401" s="13"/>
      <c r="G401" s="13"/>
    </row>
    <row r="402" spans="1:7">
      <c r="A402" s="11"/>
      <c r="B402" s="10"/>
      <c r="C402" s="10"/>
      <c r="D402" s="10"/>
      <c r="E402" s="13"/>
      <c r="F402" s="13"/>
      <c r="G402" s="13"/>
    </row>
    <row r="403" spans="1:7">
      <c r="A403" s="11"/>
      <c r="B403" s="10"/>
      <c r="C403" s="10"/>
      <c r="D403" s="10"/>
      <c r="E403" s="13"/>
      <c r="F403" s="13"/>
      <c r="G403" s="13"/>
    </row>
    <row r="404" spans="1:7">
      <c r="A404" s="11"/>
      <c r="B404" s="10"/>
      <c r="C404" s="10"/>
      <c r="D404" s="10"/>
      <c r="E404" s="13"/>
      <c r="F404" s="13"/>
      <c r="G404" s="13"/>
    </row>
    <row r="405" spans="1:7">
      <c r="A405" s="11"/>
      <c r="B405" s="10"/>
      <c r="C405" s="10"/>
      <c r="D405" s="10"/>
      <c r="E405" s="13"/>
      <c r="F405" s="13"/>
      <c r="G405" s="13"/>
    </row>
    <row r="406" spans="1:7">
      <c r="A406" s="11"/>
      <c r="B406" s="10"/>
      <c r="C406" s="10"/>
      <c r="D406" s="10"/>
      <c r="E406" s="13"/>
      <c r="F406" s="13"/>
      <c r="G406" s="13"/>
    </row>
    <row r="407" spans="1:7">
      <c r="A407" s="11"/>
      <c r="B407" s="10"/>
      <c r="C407" s="10"/>
      <c r="D407" s="10"/>
      <c r="E407" s="13"/>
      <c r="F407" s="13"/>
      <c r="G407" s="13"/>
    </row>
    <row r="408" spans="1:7">
      <c r="A408" s="11"/>
      <c r="B408" s="10"/>
      <c r="C408" s="10"/>
      <c r="D408" s="10"/>
      <c r="E408" s="13"/>
      <c r="F408" s="13"/>
      <c r="G408" s="13"/>
    </row>
    <row r="409" spans="1:7">
      <c r="A409" s="11"/>
      <c r="B409" s="10"/>
      <c r="C409" s="10"/>
      <c r="D409" s="10"/>
      <c r="E409" s="13"/>
      <c r="F409" s="13"/>
      <c r="G409" s="13"/>
    </row>
    <row r="410" spans="1:7">
      <c r="A410" s="11"/>
      <c r="B410" s="10"/>
      <c r="C410" s="10"/>
      <c r="D410" s="10"/>
      <c r="E410" s="13"/>
      <c r="F410" s="13"/>
      <c r="G410" s="13"/>
    </row>
    <row r="411" spans="1:7">
      <c r="A411" s="11"/>
      <c r="B411" s="10"/>
      <c r="C411" s="10"/>
      <c r="D411" s="10"/>
      <c r="E411" s="13"/>
      <c r="F411" s="13"/>
      <c r="G411" s="13"/>
    </row>
    <row r="412" spans="1:7">
      <c r="A412" s="11"/>
      <c r="B412" s="10"/>
      <c r="C412" s="10"/>
      <c r="D412" s="10"/>
      <c r="E412" s="13"/>
      <c r="F412" s="13"/>
      <c r="G412" s="13"/>
    </row>
    <row r="413" spans="1:7">
      <c r="A413" s="11"/>
      <c r="B413" s="10"/>
      <c r="C413" s="10"/>
      <c r="D413" s="10"/>
      <c r="E413" s="13"/>
      <c r="F413" s="13"/>
      <c r="G413" s="13"/>
    </row>
    <row r="414" spans="1:7">
      <c r="A414" s="11"/>
      <c r="B414" s="10"/>
      <c r="C414" s="10"/>
      <c r="D414" s="10"/>
      <c r="E414" s="13"/>
      <c r="F414" s="13"/>
      <c r="G414" s="13"/>
    </row>
    <row r="415" spans="1:7">
      <c r="A415" s="11"/>
      <c r="B415" s="10"/>
      <c r="C415" s="10"/>
      <c r="D415" s="10"/>
      <c r="E415" s="13"/>
      <c r="F415" s="13"/>
      <c r="G415" s="13"/>
    </row>
    <row r="416" spans="1:7">
      <c r="A416" s="11"/>
      <c r="B416" s="10"/>
      <c r="C416" s="10"/>
      <c r="D416" s="10"/>
      <c r="E416" s="13"/>
      <c r="F416" s="13"/>
      <c r="G416" s="13"/>
    </row>
    <row r="417" spans="1:7">
      <c r="A417" s="11"/>
      <c r="B417" s="10"/>
      <c r="C417" s="10"/>
      <c r="D417" s="10"/>
      <c r="E417" s="13"/>
      <c r="F417" s="13"/>
      <c r="G417" s="13"/>
    </row>
    <row r="418" spans="1:7">
      <c r="A418" s="11"/>
      <c r="B418" s="10"/>
      <c r="C418" s="10"/>
      <c r="D418" s="10"/>
      <c r="E418" s="13"/>
      <c r="F418" s="13"/>
      <c r="G418" s="13"/>
    </row>
    <row r="419" spans="1:7">
      <c r="A419" s="11"/>
      <c r="B419" s="10"/>
      <c r="C419" s="10"/>
      <c r="D419" s="10"/>
      <c r="E419" s="13"/>
      <c r="F419" s="13"/>
      <c r="G419" s="13"/>
    </row>
    <row r="420" spans="1:7">
      <c r="A420" s="11"/>
      <c r="B420" s="10"/>
      <c r="C420" s="10"/>
      <c r="D420" s="10"/>
      <c r="E420" s="13"/>
      <c r="F420" s="13"/>
      <c r="G420" s="13"/>
    </row>
    <row r="421" spans="1:7">
      <c r="A421" s="11"/>
      <c r="B421" s="10"/>
      <c r="C421" s="10"/>
      <c r="D421" s="10"/>
      <c r="E421" s="13"/>
      <c r="F421" s="13"/>
      <c r="G421" s="13"/>
    </row>
    <row r="422" spans="1:7">
      <c r="A422" s="11"/>
      <c r="B422" s="10"/>
      <c r="C422" s="10"/>
      <c r="D422" s="10"/>
      <c r="E422" s="13"/>
      <c r="F422" s="13"/>
      <c r="G422" s="13"/>
    </row>
    <row r="423" spans="1:7">
      <c r="A423" s="11"/>
      <c r="B423" s="10"/>
      <c r="C423" s="10"/>
      <c r="D423" s="10"/>
      <c r="E423" s="13"/>
      <c r="F423" s="13"/>
      <c r="G423" s="13"/>
    </row>
    <row r="424" spans="1:7">
      <c r="A424" s="11"/>
      <c r="B424" s="10"/>
      <c r="C424" s="10"/>
      <c r="D424" s="10"/>
      <c r="E424" s="13"/>
      <c r="F424" s="13"/>
      <c r="G424" s="13"/>
    </row>
    <row r="425" spans="1:7">
      <c r="A425" s="11"/>
      <c r="B425" s="10"/>
      <c r="C425" s="10"/>
      <c r="D425" s="10"/>
      <c r="E425" s="13"/>
      <c r="F425" s="13"/>
      <c r="G425" s="13"/>
    </row>
    <row r="426" spans="1:7">
      <c r="A426" s="11"/>
      <c r="B426" s="10"/>
      <c r="C426" s="10"/>
      <c r="D426" s="10"/>
      <c r="E426" s="13"/>
      <c r="F426" s="13"/>
      <c r="G426" s="13"/>
    </row>
    <row r="427" spans="1:7">
      <c r="A427" s="11"/>
      <c r="B427" s="10"/>
      <c r="C427" s="10"/>
      <c r="D427" s="10"/>
      <c r="E427" s="13"/>
      <c r="F427" s="13"/>
      <c r="G427" s="13"/>
    </row>
    <row r="428" spans="1:7">
      <c r="A428" s="11"/>
      <c r="B428" s="10"/>
      <c r="C428" s="10"/>
      <c r="D428" s="10"/>
      <c r="E428" s="13"/>
      <c r="F428" s="13"/>
      <c r="G428" s="13"/>
    </row>
    <row r="429" spans="1:7">
      <c r="A429" s="11"/>
      <c r="B429" s="10"/>
      <c r="C429" s="10"/>
      <c r="D429" s="10"/>
      <c r="E429" s="13"/>
      <c r="F429" s="13"/>
      <c r="G429" s="13"/>
    </row>
    <row r="430" spans="1:7">
      <c r="A430" s="11"/>
      <c r="B430" s="10"/>
      <c r="C430" s="10"/>
      <c r="D430" s="10"/>
      <c r="E430" s="13"/>
      <c r="F430" s="13"/>
      <c r="G430" s="13"/>
    </row>
    <row r="431" spans="1:7">
      <c r="A431" s="11"/>
      <c r="B431" s="10"/>
      <c r="C431" s="10"/>
      <c r="D431" s="10"/>
      <c r="E431" s="13"/>
      <c r="F431" s="13"/>
      <c r="G431" s="13"/>
    </row>
    <row r="432" spans="1:7">
      <c r="A432" s="11"/>
      <c r="B432" s="10"/>
      <c r="C432" s="10"/>
      <c r="D432" s="10"/>
      <c r="E432" s="13"/>
      <c r="F432" s="13"/>
      <c r="G432" s="13"/>
    </row>
    <row r="433" spans="1:7">
      <c r="A433" s="11"/>
      <c r="B433" s="10"/>
      <c r="C433" s="10"/>
      <c r="D433" s="10"/>
      <c r="E433" s="13"/>
      <c r="F433" s="13"/>
      <c r="G433" s="13"/>
    </row>
    <row r="434" spans="1:7">
      <c r="A434" s="11"/>
      <c r="B434" s="10"/>
      <c r="C434" s="10"/>
      <c r="D434" s="10"/>
      <c r="E434" s="13"/>
      <c r="F434" s="13"/>
      <c r="G434" s="13"/>
    </row>
    <row r="435" spans="1:7">
      <c r="A435" s="11"/>
      <c r="B435" s="10"/>
      <c r="C435" s="10"/>
      <c r="D435" s="10"/>
      <c r="E435" s="13"/>
      <c r="F435" s="13"/>
      <c r="G435" s="13"/>
    </row>
    <row r="436" spans="1:7">
      <c r="A436" s="11"/>
      <c r="B436" s="10"/>
      <c r="C436" s="10"/>
      <c r="D436" s="10"/>
      <c r="E436" s="13"/>
      <c r="F436" s="13"/>
      <c r="G436" s="13"/>
    </row>
    <row r="437" spans="1:7">
      <c r="A437" s="11"/>
      <c r="B437" s="10"/>
      <c r="C437" s="10"/>
      <c r="D437" s="10"/>
      <c r="E437" s="13"/>
      <c r="F437" s="13"/>
      <c r="G437" s="13"/>
    </row>
    <row r="438" spans="1:7">
      <c r="A438" s="11"/>
      <c r="B438" s="10"/>
      <c r="C438" s="10"/>
      <c r="D438" s="10"/>
      <c r="E438" s="13"/>
      <c r="F438" s="13"/>
      <c r="G438" s="13"/>
    </row>
    <row r="439" spans="1:7">
      <c r="A439" s="11"/>
      <c r="B439" s="10"/>
      <c r="C439" s="10"/>
      <c r="D439" s="10"/>
      <c r="E439" s="13"/>
      <c r="F439" s="13"/>
      <c r="G439" s="13"/>
    </row>
    <row r="440" spans="1:7">
      <c r="A440" s="11"/>
      <c r="B440" s="10"/>
      <c r="C440" s="10"/>
      <c r="D440" s="10"/>
      <c r="E440" s="13"/>
      <c r="F440" s="13"/>
      <c r="G440" s="13"/>
    </row>
    <row r="441" spans="1:7">
      <c r="A441" s="11"/>
      <c r="B441" s="10"/>
      <c r="C441" s="10"/>
      <c r="D441" s="10"/>
      <c r="E441" s="13"/>
      <c r="F441" s="13"/>
      <c r="G441" s="13"/>
    </row>
    <row r="442" spans="1:7">
      <c r="A442" s="11"/>
      <c r="B442" s="10"/>
      <c r="C442" s="10"/>
      <c r="D442" s="10"/>
      <c r="E442" s="13"/>
      <c r="F442" s="13"/>
      <c r="G442" s="13"/>
    </row>
    <row r="443" spans="1:7">
      <c r="A443" s="11"/>
      <c r="B443" s="10"/>
      <c r="C443" s="10"/>
      <c r="D443" s="10"/>
      <c r="E443" s="13"/>
      <c r="F443" s="13"/>
      <c r="G443" s="13"/>
    </row>
    <row r="444" spans="1:7">
      <c r="A444" s="11"/>
      <c r="B444" s="10"/>
      <c r="C444" s="10"/>
      <c r="D444" s="10"/>
      <c r="E444" s="13"/>
      <c r="F444" s="13"/>
      <c r="G444" s="13"/>
    </row>
    <row r="445" spans="1:7">
      <c r="A445" s="11"/>
      <c r="B445" s="10"/>
      <c r="C445" s="10"/>
      <c r="D445" s="10"/>
      <c r="E445" s="13"/>
      <c r="F445" s="13"/>
      <c r="G445" s="13"/>
    </row>
    <row r="446" spans="1:7">
      <c r="A446" s="11"/>
      <c r="B446" s="10"/>
      <c r="C446" s="10"/>
      <c r="D446" s="10"/>
      <c r="E446" s="13"/>
      <c r="F446" s="13"/>
      <c r="G446" s="13"/>
    </row>
    <row r="447" spans="1:7">
      <c r="A447" s="11"/>
      <c r="B447" s="10"/>
      <c r="C447" s="10"/>
      <c r="D447" s="10"/>
      <c r="E447" s="13"/>
      <c r="F447" s="13"/>
      <c r="G447" s="13"/>
    </row>
    <row r="448" spans="1:7">
      <c r="A448" s="11"/>
      <c r="B448" s="10"/>
      <c r="C448" s="10"/>
      <c r="D448" s="10"/>
      <c r="E448" s="13"/>
      <c r="F448" s="13"/>
      <c r="G448" s="13"/>
    </row>
    <row r="449" spans="1:7">
      <c r="A449" s="11"/>
      <c r="B449" s="10"/>
      <c r="C449" s="10"/>
      <c r="D449" s="10"/>
      <c r="E449" s="13"/>
      <c r="F449" s="13"/>
      <c r="G449" s="13"/>
    </row>
    <row r="450" spans="1:7">
      <c r="A450" s="11"/>
      <c r="B450" s="10"/>
      <c r="C450" s="10"/>
      <c r="D450" s="10"/>
      <c r="E450" s="13"/>
      <c r="F450" s="13"/>
      <c r="G450" s="13"/>
    </row>
    <row r="451" spans="1:7">
      <c r="A451" s="11"/>
      <c r="B451" s="10"/>
      <c r="C451" s="10"/>
      <c r="D451" s="10"/>
      <c r="E451" s="13"/>
      <c r="F451" s="13"/>
      <c r="G451" s="13"/>
    </row>
    <row r="452" spans="1:7">
      <c r="A452" s="11"/>
      <c r="B452" s="10"/>
      <c r="C452" s="10"/>
      <c r="D452" s="10"/>
      <c r="E452" s="13"/>
      <c r="F452" s="13"/>
      <c r="G452" s="13"/>
    </row>
    <row r="453" spans="1:7">
      <c r="A453" s="11"/>
      <c r="B453" s="10"/>
      <c r="C453" s="10"/>
      <c r="D453" s="10"/>
      <c r="E453" s="13"/>
      <c r="F453" s="13"/>
      <c r="G453" s="13"/>
    </row>
    <row r="454" spans="1:7">
      <c r="A454" s="11"/>
      <c r="B454" s="10"/>
      <c r="C454" s="10"/>
      <c r="D454" s="10"/>
      <c r="E454" s="13"/>
      <c r="F454" s="13"/>
      <c r="G454" s="13"/>
    </row>
    <row r="455" spans="1:7">
      <c r="A455" s="11"/>
      <c r="B455" s="10"/>
      <c r="C455" s="10"/>
      <c r="D455" s="10"/>
      <c r="E455" s="13"/>
      <c r="F455" s="13"/>
      <c r="G455" s="13"/>
    </row>
    <row r="456" spans="1:7">
      <c r="A456" s="11"/>
      <c r="B456" s="10"/>
      <c r="C456" s="10"/>
      <c r="D456" s="10"/>
      <c r="E456" s="13"/>
      <c r="F456" s="13"/>
      <c r="G456" s="13"/>
    </row>
    <row r="457" spans="1:7">
      <c r="A457" s="11"/>
      <c r="B457" s="10"/>
      <c r="C457" s="10"/>
      <c r="D457" s="10"/>
      <c r="E457" s="13"/>
      <c r="F457" s="13"/>
      <c r="G457" s="13"/>
    </row>
    <row r="458" spans="1:7">
      <c r="A458" s="11"/>
      <c r="B458" s="10"/>
      <c r="C458" s="10"/>
      <c r="D458" s="10"/>
      <c r="E458" s="13"/>
      <c r="F458" s="13"/>
      <c r="G458" s="13"/>
    </row>
    <row r="459" spans="1:7">
      <c r="A459" s="11"/>
      <c r="B459" s="10"/>
      <c r="C459" s="10"/>
      <c r="D459" s="10"/>
      <c r="E459" s="13"/>
      <c r="F459" s="13"/>
      <c r="G459" s="13"/>
    </row>
    <row r="460" spans="1:7">
      <c r="A460" s="11"/>
      <c r="B460" s="10"/>
      <c r="C460" s="10"/>
      <c r="D460" s="10"/>
      <c r="E460" s="13"/>
      <c r="F460" s="13"/>
      <c r="G460" s="13"/>
    </row>
    <row r="461" spans="1:7">
      <c r="A461" s="11"/>
      <c r="B461" s="10"/>
      <c r="C461" s="10"/>
      <c r="D461" s="10"/>
      <c r="E461" s="13"/>
      <c r="F461" s="13"/>
      <c r="G461" s="13"/>
    </row>
    <row r="462" spans="1:7">
      <c r="A462" s="11"/>
      <c r="B462" s="10"/>
      <c r="C462" s="10"/>
      <c r="D462" s="10"/>
      <c r="E462" s="13"/>
      <c r="F462" s="13"/>
      <c r="G462" s="13"/>
    </row>
    <row r="463" spans="1:7">
      <c r="A463" s="11"/>
      <c r="B463" s="10"/>
      <c r="C463" s="10"/>
      <c r="D463" s="10"/>
      <c r="E463" s="13"/>
      <c r="F463" s="13"/>
      <c r="G463" s="13"/>
    </row>
    <row r="464" spans="1:7">
      <c r="A464" s="11"/>
      <c r="B464" s="10"/>
      <c r="C464" s="10"/>
      <c r="D464" s="10"/>
      <c r="E464" s="13"/>
      <c r="F464" s="13"/>
      <c r="G464" s="13"/>
    </row>
    <row r="465" spans="1:7">
      <c r="A465" s="11"/>
      <c r="B465" s="10"/>
      <c r="C465" s="10"/>
      <c r="D465" s="10"/>
      <c r="E465" s="13"/>
      <c r="F465" s="13"/>
      <c r="G465" s="13"/>
    </row>
    <row r="466" spans="1:7">
      <c r="A466" s="11"/>
      <c r="B466" s="10"/>
      <c r="C466" s="10"/>
      <c r="D466" s="10"/>
      <c r="E466" s="13"/>
      <c r="F466" s="13"/>
      <c r="G466" s="13"/>
    </row>
    <row r="467" spans="1:7">
      <c r="A467" s="11"/>
      <c r="B467" s="10"/>
      <c r="C467" s="10"/>
      <c r="D467" s="10"/>
      <c r="E467" s="13"/>
      <c r="F467" s="13"/>
      <c r="G467" s="13"/>
    </row>
    <row r="468" spans="1:7">
      <c r="A468" s="11"/>
      <c r="B468" s="10"/>
      <c r="C468" s="10"/>
      <c r="D468" s="10"/>
      <c r="E468" s="13"/>
      <c r="F468" s="13"/>
      <c r="G468" s="13"/>
    </row>
    <row r="469" spans="1:7">
      <c r="A469" s="11"/>
      <c r="B469" s="10"/>
      <c r="C469" s="10"/>
      <c r="D469" s="10"/>
      <c r="E469" s="13"/>
      <c r="F469" s="13"/>
      <c r="G469" s="13"/>
    </row>
    <row r="470" spans="1:7">
      <c r="A470" s="11"/>
      <c r="B470" s="10"/>
      <c r="C470" s="10"/>
      <c r="D470" s="10"/>
      <c r="E470" s="13"/>
      <c r="F470" s="13"/>
      <c r="G470" s="13"/>
    </row>
    <row r="471" spans="1:7">
      <c r="A471" s="11"/>
      <c r="B471" s="10"/>
      <c r="C471" s="10"/>
      <c r="D471" s="10"/>
      <c r="E471" s="13"/>
      <c r="F471" s="13"/>
      <c r="G471" s="13"/>
    </row>
    <row r="472" spans="1:7">
      <c r="A472" s="11"/>
      <c r="B472" s="10"/>
      <c r="C472" s="10"/>
      <c r="D472" s="10"/>
      <c r="E472" s="13"/>
      <c r="F472" s="13"/>
      <c r="G472" s="13"/>
    </row>
    <row r="473" spans="1:7">
      <c r="A473" s="11"/>
      <c r="B473" s="10"/>
      <c r="C473" s="10"/>
      <c r="D473" s="10"/>
      <c r="E473" s="13"/>
      <c r="F473" s="13"/>
      <c r="G473" s="13"/>
    </row>
    <row r="474" spans="1:7">
      <c r="A474" s="11"/>
      <c r="B474" s="10"/>
      <c r="C474" s="10"/>
      <c r="D474" s="10"/>
      <c r="E474" s="13"/>
      <c r="F474" s="13"/>
      <c r="G474" s="13"/>
    </row>
    <row r="475" spans="1:7">
      <c r="A475" s="11"/>
      <c r="B475" s="10"/>
      <c r="C475" s="10"/>
      <c r="D475" s="10"/>
      <c r="E475" s="13"/>
      <c r="F475" s="13"/>
      <c r="G475" s="13"/>
    </row>
    <row r="476" spans="1:7">
      <c r="A476" s="11"/>
      <c r="B476" s="10"/>
      <c r="C476" s="10"/>
      <c r="D476" s="10"/>
      <c r="E476" s="13"/>
      <c r="F476" s="13"/>
      <c r="G476" s="13"/>
    </row>
    <row r="477" spans="1:7">
      <c r="A477" s="11"/>
      <c r="B477" s="10"/>
      <c r="C477" s="10"/>
      <c r="D477" s="10"/>
      <c r="E477" s="13"/>
      <c r="F477" s="13"/>
      <c r="G477" s="13"/>
    </row>
    <row r="478" spans="1:7">
      <c r="A478" s="11"/>
      <c r="B478" s="10"/>
      <c r="C478" s="10"/>
      <c r="D478" s="10"/>
      <c r="E478" s="13"/>
      <c r="F478" s="13"/>
      <c r="G478" s="13"/>
    </row>
    <row r="479" spans="1:7">
      <c r="A479" s="11"/>
      <c r="B479" s="10"/>
      <c r="C479" s="10"/>
      <c r="D479" s="10"/>
      <c r="E479" s="13"/>
      <c r="F479" s="13"/>
      <c r="G479" s="13"/>
    </row>
    <row r="480" spans="1:7">
      <c r="A480" s="11"/>
      <c r="B480" s="10"/>
      <c r="C480" s="10"/>
      <c r="D480" s="10"/>
      <c r="E480" s="13"/>
      <c r="F480" s="13"/>
      <c r="G480" s="13"/>
    </row>
    <row r="481" spans="1:7">
      <c r="A481" s="11"/>
      <c r="B481" s="10"/>
      <c r="C481" s="10"/>
      <c r="D481" s="10"/>
      <c r="E481" s="13"/>
      <c r="F481" s="13"/>
      <c r="G481" s="13"/>
    </row>
    <row r="482" spans="1:7">
      <c r="A482" s="11"/>
      <c r="B482" s="10"/>
      <c r="C482" s="10"/>
      <c r="D482" s="10"/>
      <c r="E482" s="13"/>
      <c r="F482" s="13"/>
      <c r="G482" s="13"/>
    </row>
    <row r="483" spans="1:7">
      <c r="A483" s="11"/>
      <c r="B483" s="10"/>
      <c r="C483" s="10"/>
      <c r="D483" s="10"/>
      <c r="E483" s="13"/>
      <c r="F483" s="13"/>
      <c r="G483" s="13"/>
    </row>
    <row r="484" spans="1:7">
      <c r="A484" s="11"/>
      <c r="B484" s="10"/>
      <c r="C484" s="10"/>
      <c r="D484" s="10"/>
      <c r="E484" s="13"/>
      <c r="F484" s="13"/>
      <c r="G484" s="13"/>
    </row>
    <row r="485" spans="1:7">
      <c r="A485" s="11"/>
      <c r="B485" s="10"/>
      <c r="C485" s="10"/>
      <c r="D485" s="10"/>
      <c r="E485" s="13"/>
      <c r="F485" s="13"/>
      <c r="G485" s="13"/>
    </row>
    <row r="486" spans="1:7">
      <c r="A486" s="11"/>
      <c r="B486" s="10"/>
      <c r="C486" s="10"/>
      <c r="D486" s="10"/>
      <c r="E486" s="13"/>
      <c r="F486" s="13"/>
      <c r="G486" s="13"/>
    </row>
    <row r="487" spans="1:7">
      <c r="A487" s="11"/>
      <c r="B487" s="10"/>
      <c r="C487" s="10"/>
      <c r="D487" s="10"/>
      <c r="E487" s="13"/>
      <c r="F487" s="13"/>
      <c r="G487" s="13"/>
    </row>
    <row r="488" spans="1:7">
      <c r="A488" s="11"/>
      <c r="B488" s="10"/>
      <c r="C488" s="10"/>
      <c r="D488" s="10"/>
      <c r="E488" s="13"/>
      <c r="F488" s="13"/>
      <c r="G488" s="13"/>
    </row>
    <row r="489" spans="1:7">
      <c r="A489" s="11"/>
      <c r="B489" s="10"/>
      <c r="C489" s="10"/>
      <c r="D489" s="10"/>
      <c r="E489" s="13"/>
      <c r="F489" s="13"/>
      <c r="G489" s="13"/>
    </row>
    <row r="490" spans="1:7">
      <c r="A490" s="11"/>
      <c r="B490" s="10"/>
      <c r="C490" s="10"/>
      <c r="D490" s="10"/>
      <c r="E490" s="13"/>
      <c r="F490" s="13"/>
      <c r="G490" s="13"/>
    </row>
    <row r="491" spans="1:7">
      <c r="A491" s="11"/>
      <c r="B491" s="10"/>
      <c r="C491" s="10"/>
      <c r="D491" s="10"/>
      <c r="E491" s="13"/>
      <c r="F491" s="13"/>
      <c r="G491" s="13"/>
    </row>
    <row r="492" spans="1:7">
      <c r="A492" s="11"/>
      <c r="B492" s="10"/>
      <c r="C492" s="10"/>
      <c r="D492" s="10"/>
      <c r="E492" s="13"/>
      <c r="F492" s="13"/>
      <c r="G492" s="13"/>
    </row>
    <row r="493" spans="1:7">
      <c r="A493" s="11"/>
      <c r="B493" s="10"/>
      <c r="C493" s="10"/>
      <c r="D493" s="10"/>
      <c r="E493" s="13"/>
      <c r="F493" s="13"/>
      <c r="G493" s="13"/>
    </row>
    <row r="494" spans="1:7">
      <c r="A494" s="11"/>
      <c r="B494" s="10"/>
      <c r="C494" s="10"/>
      <c r="D494" s="10"/>
      <c r="E494" s="13"/>
      <c r="F494" s="13"/>
      <c r="G494" s="13"/>
    </row>
    <row r="495" spans="1:7">
      <c r="A495" s="11"/>
      <c r="B495" s="10"/>
      <c r="C495" s="10"/>
      <c r="D495" s="10"/>
      <c r="E495" s="13"/>
      <c r="F495" s="13"/>
      <c r="G495" s="13"/>
    </row>
    <row r="496" spans="1:7">
      <c r="A496" s="11"/>
      <c r="B496" s="10"/>
      <c r="C496" s="10"/>
      <c r="D496" s="10"/>
      <c r="E496" s="13"/>
      <c r="F496" s="13"/>
      <c r="G496" s="13"/>
    </row>
    <row r="497" spans="1:7">
      <c r="A497" s="11"/>
      <c r="B497" s="10"/>
      <c r="C497" s="10"/>
      <c r="D497" s="10"/>
      <c r="E497" s="13"/>
      <c r="F497" s="13"/>
      <c r="G497" s="13"/>
    </row>
    <row r="498" spans="1:7">
      <c r="A498" s="11"/>
      <c r="B498" s="10"/>
      <c r="C498" s="10"/>
      <c r="D498" s="10"/>
      <c r="E498" s="13"/>
      <c r="F498" s="13"/>
      <c r="G498" s="13"/>
    </row>
    <row r="499" spans="1:7">
      <c r="A499" s="11"/>
      <c r="B499" s="10"/>
      <c r="C499" s="10"/>
      <c r="D499" s="10"/>
      <c r="E499" s="13"/>
      <c r="F499" s="13"/>
      <c r="G499" s="13"/>
    </row>
    <row r="500" spans="1:7">
      <c r="A500" s="11"/>
      <c r="B500" s="10"/>
      <c r="C500" s="10"/>
      <c r="D500" s="10"/>
      <c r="E500" s="13"/>
      <c r="F500" s="13"/>
      <c r="G500" s="13"/>
    </row>
    <row r="501" spans="1:7">
      <c r="A501" s="11"/>
      <c r="B501" s="10"/>
      <c r="C501" s="10"/>
      <c r="D501" s="10"/>
      <c r="E501" s="13"/>
      <c r="F501" s="13"/>
      <c r="G501" s="13"/>
    </row>
    <row r="502" spans="1:7">
      <c r="A502" s="11"/>
      <c r="B502" s="10"/>
      <c r="C502" s="10"/>
      <c r="D502" s="10"/>
      <c r="E502" s="13"/>
      <c r="F502" s="13"/>
      <c r="G502" s="13"/>
    </row>
    <row r="503" spans="1:7">
      <c r="A503" s="11"/>
      <c r="B503" s="10"/>
      <c r="C503" s="10"/>
      <c r="D503" s="10"/>
      <c r="E503" s="13"/>
      <c r="F503" s="13"/>
      <c r="G503" s="13"/>
    </row>
    <row r="504" spans="1:7">
      <c r="A504" s="11"/>
      <c r="B504" s="10"/>
      <c r="C504" s="10"/>
      <c r="D504" s="10"/>
      <c r="E504" s="13"/>
      <c r="F504" s="13"/>
      <c r="G504" s="13"/>
    </row>
    <row r="505" spans="1:7">
      <c r="A505" s="11"/>
      <c r="B505" s="10"/>
      <c r="C505" s="10"/>
      <c r="D505" s="10"/>
      <c r="E505" s="13"/>
      <c r="F505" s="13"/>
      <c r="G505" s="13"/>
    </row>
    <row r="506" spans="1:7">
      <c r="A506" s="11"/>
      <c r="B506" s="10"/>
      <c r="C506" s="10"/>
      <c r="D506" s="10"/>
      <c r="E506" s="13"/>
      <c r="F506" s="13"/>
      <c r="G506" s="13"/>
    </row>
    <row r="507" spans="1:7">
      <c r="A507" s="11"/>
      <c r="B507" s="10"/>
      <c r="C507" s="10"/>
      <c r="D507" s="10"/>
      <c r="E507" s="13"/>
      <c r="F507" s="13"/>
      <c r="G507" s="13"/>
    </row>
    <row r="508" spans="1:7">
      <c r="A508" s="11"/>
      <c r="B508" s="10"/>
      <c r="C508" s="10"/>
      <c r="D508" s="10"/>
      <c r="E508" s="13"/>
      <c r="F508" s="13"/>
      <c r="G508" s="13"/>
    </row>
    <row r="509" spans="1:7">
      <c r="A509" s="11"/>
      <c r="B509" s="10"/>
      <c r="C509" s="10"/>
      <c r="D509" s="10"/>
      <c r="E509" s="13"/>
      <c r="F509" s="13"/>
      <c r="G509" s="13"/>
    </row>
    <row r="510" spans="1:7">
      <c r="A510" s="11"/>
      <c r="B510" s="10"/>
      <c r="C510" s="10"/>
      <c r="D510" s="10"/>
      <c r="E510" s="13"/>
      <c r="F510" s="13"/>
      <c r="G510" s="13"/>
    </row>
    <row r="511" spans="1:7">
      <c r="A511" s="11"/>
      <c r="B511" s="10"/>
      <c r="C511" s="10"/>
      <c r="D511" s="10"/>
      <c r="E511" s="13"/>
      <c r="F511" s="13"/>
      <c r="G511" s="13"/>
    </row>
    <row r="512" spans="1:7">
      <c r="A512" s="11"/>
      <c r="B512" s="10"/>
      <c r="C512" s="10"/>
      <c r="D512" s="10"/>
      <c r="E512" s="13"/>
      <c r="F512" s="13"/>
      <c r="G512" s="13"/>
    </row>
    <row r="513" spans="1:7">
      <c r="A513" s="11"/>
      <c r="B513" s="10"/>
      <c r="C513" s="10"/>
      <c r="D513" s="10"/>
      <c r="E513" s="13"/>
      <c r="F513" s="13"/>
      <c r="G513" s="13"/>
    </row>
    <row r="514" spans="1:7">
      <c r="A514" s="11"/>
      <c r="B514" s="10"/>
      <c r="C514" s="10"/>
      <c r="D514" s="10"/>
      <c r="E514" s="13"/>
      <c r="F514" s="13"/>
      <c r="G514" s="13"/>
    </row>
    <row r="515" spans="1:7">
      <c r="A515" s="11"/>
      <c r="B515" s="10"/>
      <c r="C515" s="10"/>
      <c r="D515" s="10"/>
      <c r="E515" s="13"/>
      <c r="F515" s="13"/>
      <c r="G515" s="13"/>
    </row>
    <row r="516" spans="1:7">
      <c r="A516" s="11"/>
      <c r="B516" s="10"/>
      <c r="C516" s="10"/>
      <c r="D516" s="10"/>
      <c r="E516" s="13"/>
      <c r="F516" s="13"/>
      <c r="G516" s="13"/>
    </row>
    <row r="517" spans="1:7">
      <c r="A517" s="11"/>
      <c r="B517" s="10"/>
      <c r="C517" s="10"/>
      <c r="D517" s="10"/>
      <c r="E517" s="13"/>
      <c r="F517" s="13"/>
      <c r="G517" s="13"/>
    </row>
    <row r="518" spans="1:7">
      <c r="A518" s="11"/>
      <c r="B518" s="10"/>
      <c r="C518" s="10"/>
      <c r="D518" s="10"/>
      <c r="E518" s="13"/>
      <c r="F518" s="13"/>
      <c r="G518" s="13"/>
    </row>
    <row r="519" spans="1:7">
      <c r="A519" s="11"/>
      <c r="B519" s="10"/>
      <c r="C519" s="10"/>
      <c r="D519" s="10"/>
      <c r="E519" s="13"/>
      <c r="F519" s="13"/>
      <c r="G519" s="13"/>
    </row>
    <row r="520" spans="1:7">
      <c r="A520" s="11"/>
      <c r="B520" s="10"/>
      <c r="C520" s="10"/>
      <c r="D520" s="10"/>
      <c r="E520" s="13"/>
      <c r="F520" s="13"/>
      <c r="G520" s="13"/>
    </row>
    <row r="521" spans="1:7">
      <c r="A521" s="11"/>
      <c r="B521" s="10"/>
      <c r="C521" s="10"/>
      <c r="D521" s="10"/>
      <c r="E521" s="13"/>
      <c r="F521" s="13"/>
      <c r="G521" s="13"/>
    </row>
    <row r="522" spans="1:7">
      <c r="A522" s="11"/>
      <c r="B522" s="10"/>
      <c r="C522" s="10"/>
      <c r="D522" s="10"/>
      <c r="E522" s="13"/>
      <c r="F522" s="13"/>
      <c r="G522" s="13"/>
    </row>
    <row r="523" spans="1:7">
      <c r="A523" s="11"/>
      <c r="B523" s="10"/>
      <c r="C523" s="10"/>
      <c r="D523" s="10"/>
      <c r="E523" s="13"/>
      <c r="F523" s="13"/>
      <c r="G523" s="13"/>
    </row>
    <row r="524" spans="1:7">
      <c r="A524" s="11"/>
      <c r="B524" s="10"/>
      <c r="C524" s="10"/>
      <c r="D524" s="10"/>
      <c r="E524" s="13"/>
      <c r="F524" s="13"/>
      <c r="G524" s="13"/>
    </row>
    <row r="525" spans="1:7">
      <c r="A525" s="11"/>
      <c r="B525" s="10"/>
      <c r="C525" s="10"/>
      <c r="D525" s="10"/>
      <c r="E525" s="13"/>
      <c r="F525" s="13"/>
      <c r="G525" s="13"/>
    </row>
    <row r="526" spans="1:7">
      <c r="A526" s="11"/>
      <c r="B526" s="10"/>
      <c r="C526" s="10"/>
      <c r="D526" s="10"/>
      <c r="E526" s="13"/>
      <c r="F526" s="13"/>
      <c r="G526" s="13"/>
    </row>
    <row r="527" spans="1:7">
      <c r="A527" s="11"/>
      <c r="B527" s="10"/>
      <c r="C527" s="10"/>
      <c r="D527" s="10"/>
      <c r="E527" s="13"/>
      <c r="F527" s="13"/>
      <c r="G527" s="13"/>
    </row>
    <row r="528" spans="1:7">
      <c r="A528" s="11"/>
      <c r="B528" s="10"/>
      <c r="C528" s="10"/>
      <c r="D528" s="10"/>
      <c r="E528" s="13"/>
      <c r="F528" s="13"/>
      <c r="G528" s="13"/>
    </row>
    <row r="529" spans="1:7">
      <c r="A529" s="11"/>
      <c r="B529" s="10"/>
      <c r="C529" s="10"/>
      <c r="D529" s="10"/>
      <c r="E529" s="13"/>
      <c r="F529" s="13"/>
      <c r="G529" s="13"/>
    </row>
    <row r="530" spans="1:7">
      <c r="A530" s="11"/>
      <c r="B530" s="10"/>
      <c r="C530" s="10"/>
      <c r="D530" s="10"/>
      <c r="E530" s="13"/>
      <c r="F530" s="13"/>
      <c r="G530" s="13"/>
    </row>
    <row r="531" spans="1:7">
      <c r="A531" s="11"/>
      <c r="B531" s="10"/>
      <c r="C531" s="10"/>
      <c r="D531" s="10"/>
      <c r="E531" s="13"/>
      <c r="F531" s="13"/>
      <c r="G531" s="13"/>
    </row>
    <row r="532" spans="1:7">
      <c r="A532" s="11"/>
      <c r="B532" s="10"/>
      <c r="C532" s="10"/>
      <c r="D532" s="10"/>
      <c r="E532" s="13"/>
      <c r="F532" s="13"/>
      <c r="G532" s="13"/>
    </row>
    <row r="533" spans="1:7">
      <c r="A533" s="11"/>
      <c r="B533" s="10"/>
      <c r="C533" s="10"/>
      <c r="D533" s="10"/>
      <c r="E533" s="13"/>
      <c r="F533" s="13"/>
      <c r="G533" s="13"/>
    </row>
    <row r="534" spans="1:7">
      <c r="A534" s="11"/>
      <c r="B534" s="10"/>
      <c r="C534" s="10"/>
      <c r="D534" s="10"/>
      <c r="E534" s="13"/>
      <c r="F534" s="13"/>
      <c r="G534" s="13"/>
    </row>
    <row r="535" spans="1:7">
      <c r="A535" s="11"/>
      <c r="B535" s="10"/>
      <c r="C535" s="10"/>
      <c r="D535" s="10"/>
      <c r="E535" s="13"/>
      <c r="F535" s="13"/>
      <c r="G535" s="13"/>
    </row>
    <row r="536" spans="1:7">
      <c r="A536" s="11"/>
      <c r="B536" s="10"/>
      <c r="C536" s="10"/>
      <c r="D536" s="10"/>
      <c r="E536" s="13"/>
      <c r="F536" s="13"/>
      <c r="G536" s="13"/>
    </row>
    <row r="537" spans="1:7">
      <c r="A537" s="11"/>
      <c r="B537" s="10"/>
      <c r="C537" s="10"/>
      <c r="D537" s="10"/>
      <c r="E537" s="13"/>
      <c r="F537" s="13"/>
      <c r="G537" s="13"/>
    </row>
    <row r="538" spans="1:7">
      <c r="A538" s="11"/>
      <c r="B538" s="10"/>
      <c r="C538" s="10"/>
      <c r="D538" s="10"/>
      <c r="E538" s="13"/>
      <c r="F538" s="13"/>
      <c r="G538" s="13"/>
    </row>
    <row r="539" spans="1:7">
      <c r="A539" s="11"/>
      <c r="B539" s="10"/>
      <c r="C539" s="10"/>
      <c r="D539" s="10"/>
      <c r="E539" s="13"/>
      <c r="F539" s="13"/>
      <c r="G539" s="13"/>
    </row>
    <row r="540" spans="1:7">
      <c r="A540" s="11"/>
      <c r="B540" s="10"/>
      <c r="C540" s="10"/>
      <c r="D540" s="10"/>
      <c r="E540" s="13"/>
      <c r="F540" s="13"/>
      <c r="G540" s="13"/>
    </row>
    <row r="541" spans="1:7">
      <c r="A541" s="11"/>
      <c r="B541" s="10"/>
      <c r="C541" s="10"/>
      <c r="D541" s="10"/>
      <c r="E541" s="13"/>
      <c r="F541" s="13"/>
      <c r="G541" s="13"/>
    </row>
    <row r="542" spans="1:7">
      <c r="A542" s="11"/>
      <c r="B542" s="10"/>
      <c r="C542" s="10"/>
      <c r="D542" s="10"/>
      <c r="E542" s="13"/>
      <c r="F542" s="13"/>
      <c r="G542" s="13"/>
    </row>
    <row r="543" spans="1:7">
      <c r="A543" s="11"/>
      <c r="B543" s="10"/>
      <c r="C543" s="10"/>
      <c r="D543" s="10"/>
      <c r="E543" s="13"/>
      <c r="F543" s="13"/>
      <c r="G543" s="13"/>
    </row>
    <row r="544" spans="1:7">
      <c r="A544" s="11"/>
      <c r="B544" s="10"/>
      <c r="C544" s="10"/>
      <c r="D544" s="10"/>
      <c r="E544" s="13"/>
      <c r="F544" s="13"/>
      <c r="G544" s="13"/>
    </row>
    <row r="545" spans="1:7">
      <c r="A545" s="11"/>
      <c r="B545" s="10"/>
      <c r="C545" s="10"/>
      <c r="D545" s="10"/>
      <c r="E545" s="13"/>
      <c r="F545" s="13"/>
      <c r="G545" s="13"/>
    </row>
    <row r="546" spans="1:7">
      <c r="A546" s="11"/>
      <c r="B546" s="10"/>
      <c r="C546" s="10"/>
      <c r="D546" s="10"/>
      <c r="E546" s="13"/>
      <c r="F546" s="13"/>
      <c r="G546" s="13"/>
    </row>
    <row r="547" spans="1:7">
      <c r="A547" s="11"/>
      <c r="B547" s="10"/>
      <c r="C547" s="10"/>
      <c r="D547" s="10"/>
      <c r="E547" s="13"/>
      <c r="F547" s="13"/>
      <c r="G547" s="13"/>
    </row>
    <row r="548" spans="1:7">
      <c r="A548" s="11"/>
      <c r="B548" s="10"/>
      <c r="C548" s="10"/>
      <c r="D548" s="10"/>
      <c r="E548" s="13"/>
      <c r="F548" s="13"/>
      <c r="G548" s="13"/>
    </row>
    <row r="549" spans="1:7">
      <c r="A549" s="11"/>
      <c r="B549" s="10"/>
      <c r="C549" s="10"/>
      <c r="D549" s="10"/>
      <c r="E549" s="13"/>
      <c r="F549" s="13"/>
      <c r="G549" s="13"/>
    </row>
    <row r="550" spans="1:7">
      <c r="A550" s="11"/>
      <c r="B550" s="10"/>
      <c r="C550" s="10"/>
      <c r="D550" s="10"/>
      <c r="E550" s="13"/>
      <c r="F550" s="13"/>
      <c r="G550" s="13"/>
    </row>
    <row r="551" spans="1:7">
      <c r="A551" s="11"/>
      <c r="B551" s="10"/>
      <c r="C551" s="10"/>
      <c r="D551" s="10"/>
      <c r="E551" s="13"/>
      <c r="F551" s="13"/>
      <c r="G551" s="13"/>
    </row>
    <row r="552" spans="1:7">
      <c r="A552" s="11"/>
      <c r="B552" s="10"/>
      <c r="C552" s="10"/>
      <c r="D552" s="10"/>
      <c r="E552" s="13"/>
      <c r="F552" s="13"/>
      <c r="G552" s="13"/>
    </row>
    <row r="553" spans="1:7">
      <c r="A553" s="11"/>
      <c r="B553" s="10"/>
      <c r="C553" s="10"/>
      <c r="D553" s="10"/>
      <c r="E553" s="13"/>
      <c r="F553" s="13"/>
      <c r="G553" s="13"/>
    </row>
    <row r="554" spans="1:7">
      <c r="A554" s="11"/>
      <c r="B554" s="10"/>
      <c r="C554" s="10"/>
      <c r="D554" s="10"/>
      <c r="E554" s="13"/>
      <c r="F554" s="13"/>
      <c r="G554" s="13"/>
    </row>
    <row r="555" spans="1:7">
      <c r="A555" s="11"/>
      <c r="B555" s="10"/>
      <c r="C555" s="10"/>
      <c r="D555" s="10"/>
      <c r="E555" s="13"/>
      <c r="F555" s="13"/>
      <c r="G555" s="13"/>
    </row>
    <row r="556" spans="1:7">
      <c r="A556" s="11"/>
      <c r="B556" s="10"/>
      <c r="C556" s="10"/>
      <c r="D556" s="10"/>
      <c r="E556" s="13"/>
      <c r="F556" s="13"/>
      <c r="G556" s="13"/>
    </row>
    <row r="557" spans="1:7">
      <c r="A557" s="11"/>
      <c r="B557" s="10"/>
      <c r="C557" s="10"/>
      <c r="D557" s="10"/>
      <c r="E557" s="13"/>
      <c r="F557" s="13"/>
      <c r="G557" s="13"/>
    </row>
    <row r="558" spans="1:7">
      <c r="A558" s="11"/>
      <c r="B558" s="10"/>
      <c r="C558" s="10"/>
      <c r="D558" s="10"/>
      <c r="E558" s="13"/>
      <c r="F558" s="13"/>
      <c r="G558" s="13"/>
    </row>
    <row r="559" spans="1:7">
      <c r="A559" s="11"/>
      <c r="B559" s="10"/>
      <c r="C559" s="10"/>
      <c r="D559" s="10"/>
      <c r="E559" s="13"/>
      <c r="F559" s="13"/>
      <c r="G559" s="13"/>
    </row>
    <row r="560" spans="1:7">
      <c r="A560" s="11"/>
      <c r="B560" s="10"/>
      <c r="C560" s="10"/>
      <c r="D560" s="10"/>
      <c r="E560" s="13"/>
      <c r="F560" s="13"/>
      <c r="G560" s="13"/>
    </row>
    <row r="561" spans="1:7">
      <c r="A561" s="11"/>
      <c r="B561" s="10"/>
      <c r="C561" s="10"/>
      <c r="D561" s="10"/>
      <c r="E561" s="13"/>
      <c r="F561" s="13"/>
      <c r="G561" s="13"/>
    </row>
    <row r="562" spans="1:7">
      <c r="A562" s="11"/>
      <c r="B562" s="10"/>
      <c r="C562" s="10"/>
      <c r="D562" s="10"/>
      <c r="E562" s="13"/>
      <c r="F562" s="13"/>
      <c r="G562" s="13"/>
    </row>
    <row r="563" spans="1:7">
      <c r="A563" s="11"/>
      <c r="B563" s="10"/>
      <c r="C563" s="10"/>
      <c r="D563" s="10"/>
      <c r="E563" s="13"/>
      <c r="F563" s="13"/>
      <c r="G563" s="13"/>
    </row>
    <row r="564" spans="1:7">
      <c r="A564" s="11"/>
      <c r="B564" s="10"/>
      <c r="C564" s="10"/>
      <c r="D564" s="10"/>
      <c r="E564" s="13"/>
      <c r="F564" s="13"/>
      <c r="G564" s="13"/>
    </row>
    <row r="565" spans="1:7">
      <c r="A565" s="11"/>
      <c r="B565" s="10"/>
      <c r="C565" s="10"/>
      <c r="D565" s="10"/>
      <c r="E565" s="13"/>
      <c r="F565" s="13"/>
      <c r="G565" s="13"/>
    </row>
    <row r="566" spans="1:7">
      <c r="A566" s="11"/>
      <c r="B566" s="10"/>
      <c r="C566" s="10"/>
      <c r="D566" s="10"/>
      <c r="E566" s="13"/>
      <c r="F566" s="13"/>
      <c r="G566" s="13"/>
    </row>
    <row r="567" spans="1:7">
      <c r="A567" s="11"/>
      <c r="B567" s="10"/>
      <c r="C567" s="10"/>
      <c r="D567" s="10"/>
      <c r="E567" s="13"/>
      <c r="F567" s="13"/>
      <c r="G567" s="13"/>
    </row>
    <row r="568" spans="1:7">
      <c r="A568" s="11"/>
      <c r="B568" s="10"/>
      <c r="C568" s="10"/>
      <c r="D568" s="10"/>
      <c r="E568" s="13"/>
      <c r="F568" s="13"/>
      <c r="G568" s="13"/>
    </row>
    <row r="569" spans="1:7">
      <c r="A569" s="11"/>
      <c r="B569" s="10"/>
      <c r="C569" s="10"/>
      <c r="D569" s="10"/>
      <c r="E569" s="13"/>
      <c r="F569" s="13"/>
      <c r="G569" s="13"/>
    </row>
    <row r="570" spans="1:7">
      <c r="A570" s="11"/>
      <c r="B570" s="10"/>
      <c r="C570" s="10"/>
      <c r="D570" s="10"/>
      <c r="E570" s="13"/>
      <c r="F570" s="13"/>
      <c r="G570" s="13"/>
    </row>
    <row r="571" spans="1:7">
      <c r="A571" s="11"/>
      <c r="B571" s="10"/>
      <c r="C571" s="10"/>
      <c r="D571" s="10"/>
      <c r="E571" s="13"/>
      <c r="F571" s="13"/>
      <c r="G571" s="13"/>
    </row>
    <row r="572" spans="1:7">
      <c r="A572" s="11"/>
      <c r="B572" s="10"/>
      <c r="C572" s="10"/>
      <c r="D572" s="10"/>
      <c r="E572" s="13"/>
      <c r="F572" s="13"/>
      <c r="G572" s="13"/>
    </row>
    <row r="573" spans="1:7">
      <c r="A573" s="11"/>
      <c r="B573" s="10"/>
      <c r="C573" s="10"/>
      <c r="D573" s="10"/>
      <c r="E573" s="13"/>
      <c r="F573" s="13"/>
      <c r="G573" s="13"/>
    </row>
    <row r="574" spans="1:7">
      <c r="A574" s="11"/>
      <c r="B574" s="10"/>
      <c r="C574" s="10"/>
      <c r="D574" s="10"/>
      <c r="E574" s="13"/>
      <c r="F574" s="13"/>
      <c r="G574" s="13"/>
    </row>
    <row r="575" spans="1:7">
      <c r="A575" s="11"/>
      <c r="B575" s="10"/>
      <c r="C575" s="10"/>
      <c r="D575" s="10"/>
      <c r="E575" s="13"/>
      <c r="F575" s="13"/>
      <c r="G575" s="13"/>
    </row>
    <row r="576" spans="1:7">
      <c r="A576" s="11"/>
      <c r="B576" s="10"/>
      <c r="C576" s="10"/>
      <c r="D576" s="10"/>
      <c r="E576" s="13"/>
      <c r="F576" s="13"/>
      <c r="G576" s="13"/>
    </row>
    <row r="577" spans="1:7">
      <c r="A577" s="11"/>
      <c r="B577" s="10"/>
      <c r="C577" s="10"/>
      <c r="D577" s="10"/>
      <c r="E577" s="13"/>
      <c r="F577" s="13"/>
      <c r="G577" s="13"/>
    </row>
    <row r="578" spans="1:7">
      <c r="A578" s="11"/>
      <c r="B578" s="10"/>
      <c r="C578" s="10"/>
      <c r="D578" s="10"/>
      <c r="E578" s="13"/>
      <c r="F578" s="13"/>
      <c r="G578" s="13"/>
    </row>
    <row r="579" spans="1:7">
      <c r="A579" s="11"/>
      <c r="B579" s="10"/>
      <c r="C579" s="10"/>
      <c r="D579" s="10"/>
      <c r="E579" s="13"/>
      <c r="F579" s="13"/>
      <c r="G579" s="13"/>
    </row>
    <row r="580" spans="1:7">
      <c r="A580" s="11"/>
      <c r="B580" s="10"/>
      <c r="C580" s="10"/>
      <c r="D580" s="10"/>
      <c r="E580" s="13"/>
      <c r="F580" s="13"/>
      <c r="G580" s="13"/>
    </row>
    <row r="581" spans="1:7">
      <c r="A581" s="11"/>
      <c r="B581" s="10"/>
      <c r="C581" s="10"/>
      <c r="D581" s="10"/>
      <c r="E581" s="13"/>
      <c r="F581" s="13"/>
      <c r="G581" s="13"/>
    </row>
    <row r="582" spans="1:7">
      <c r="A582" s="11"/>
      <c r="B582" s="10"/>
      <c r="C582" s="10"/>
      <c r="D582" s="10"/>
      <c r="E582" s="13"/>
      <c r="F582" s="13"/>
      <c r="G582" s="13"/>
    </row>
    <row r="583" spans="1:7">
      <c r="A583" s="11"/>
      <c r="B583" s="10"/>
      <c r="C583" s="10"/>
      <c r="D583" s="10"/>
      <c r="E583" s="13"/>
      <c r="F583" s="13"/>
      <c r="G583" s="13"/>
    </row>
    <row r="584" spans="1:7">
      <c r="A584" s="11"/>
      <c r="B584" s="10"/>
      <c r="C584" s="10"/>
      <c r="D584" s="10"/>
      <c r="E584" s="13"/>
      <c r="F584" s="13"/>
      <c r="G584" s="13"/>
    </row>
    <row r="585" spans="1:7">
      <c r="A585" s="11"/>
      <c r="B585" s="10"/>
      <c r="C585" s="10"/>
      <c r="D585" s="10"/>
      <c r="E585" s="13"/>
      <c r="F585" s="13"/>
      <c r="G585" s="13"/>
    </row>
    <row r="586" spans="1:7">
      <c r="A586" s="11"/>
      <c r="B586" s="10"/>
      <c r="C586" s="10"/>
      <c r="D586" s="10"/>
      <c r="E586" s="13"/>
      <c r="F586" s="13"/>
      <c r="G586" s="13"/>
    </row>
    <row r="587" spans="1:7">
      <c r="A587" s="11"/>
      <c r="B587" s="10"/>
      <c r="C587" s="10"/>
      <c r="D587" s="10"/>
      <c r="E587" s="13"/>
      <c r="F587" s="13"/>
      <c r="G587" s="13"/>
    </row>
    <row r="588" spans="1:7">
      <c r="A588" s="11"/>
      <c r="B588" s="10"/>
      <c r="C588" s="10"/>
      <c r="D588" s="10"/>
      <c r="E588" s="13"/>
      <c r="F588" s="13"/>
      <c r="G588" s="13"/>
    </row>
    <row r="589" spans="1:7">
      <c r="A589" s="11"/>
      <c r="B589" s="10"/>
      <c r="C589" s="10"/>
      <c r="D589" s="10"/>
      <c r="E589" s="13"/>
      <c r="F589" s="13"/>
      <c r="G589" s="13"/>
    </row>
    <row r="590" spans="1:7">
      <c r="A590" s="11"/>
      <c r="B590" s="10"/>
      <c r="C590" s="10"/>
      <c r="D590" s="10"/>
      <c r="E590" s="13"/>
      <c r="F590" s="13"/>
      <c r="G590" s="13"/>
    </row>
    <row r="591" spans="1:7">
      <c r="A591" s="11"/>
      <c r="B591" s="10"/>
      <c r="C591" s="10"/>
      <c r="D591" s="10"/>
      <c r="E591" s="13"/>
      <c r="F591" s="13"/>
      <c r="G591" s="13"/>
    </row>
    <row r="592" spans="1:7">
      <c r="A592" s="11"/>
      <c r="B592" s="10"/>
      <c r="C592" s="10"/>
      <c r="D592" s="10"/>
      <c r="E592" s="13"/>
      <c r="F592" s="13"/>
      <c r="G592" s="13"/>
    </row>
    <row r="593" spans="1:7">
      <c r="A593" s="11"/>
      <c r="B593" s="10"/>
      <c r="C593" s="10"/>
      <c r="D593" s="10"/>
      <c r="E593" s="13"/>
      <c r="F593" s="13"/>
      <c r="G593" s="13"/>
    </row>
    <row r="594" spans="1:7">
      <c r="A594" s="11"/>
      <c r="B594" s="10"/>
      <c r="C594" s="10"/>
      <c r="D594" s="10"/>
      <c r="E594" s="13"/>
      <c r="F594" s="13"/>
      <c r="G594" s="13"/>
    </row>
    <row r="595" spans="1:7">
      <c r="A595" s="11"/>
      <c r="B595" s="10"/>
      <c r="C595" s="10"/>
      <c r="D595" s="10"/>
      <c r="E595" s="13"/>
      <c r="F595" s="13"/>
      <c r="G595" s="13"/>
    </row>
    <row r="596" spans="1:7">
      <c r="A596" s="11"/>
      <c r="B596" s="10"/>
      <c r="C596" s="10"/>
      <c r="D596" s="10"/>
      <c r="E596" s="13"/>
      <c r="F596" s="13"/>
      <c r="G596" s="13"/>
    </row>
    <row r="597" spans="1:7">
      <c r="A597" s="11"/>
      <c r="B597" s="10"/>
      <c r="C597" s="10"/>
      <c r="D597" s="10"/>
      <c r="E597" s="13"/>
      <c r="F597" s="13"/>
      <c r="G597" s="13"/>
    </row>
    <row r="598" spans="1:7">
      <c r="A598" s="11"/>
      <c r="B598" s="10"/>
      <c r="C598" s="10"/>
      <c r="D598" s="10"/>
      <c r="E598" s="13"/>
      <c r="F598" s="13"/>
      <c r="G598" s="13"/>
    </row>
    <row r="599" spans="1:7">
      <c r="A599" s="11"/>
      <c r="B599" s="10"/>
      <c r="C599" s="10"/>
      <c r="D599" s="10"/>
      <c r="E599" s="13"/>
      <c r="F599" s="13"/>
      <c r="G599" s="13"/>
    </row>
    <row r="600" spans="1:7">
      <c r="A600" s="11"/>
      <c r="B600" s="10"/>
      <c r="C600" s="10"/>
      <c r="D600" s="10"/>
      <c r="E600" s="13"/>
      <c r="F600" s="13"/>
      <c r="G600" s="13"/>
    </row>
    <row r="601" spans="1:7">
      <c r="A601" s="11"/>
      <c r="B601" s="10"/>
      <c r="C601" s="10"/>
      <c r="D601" s="10"/>
      <c r="E601" s="13"/>
      <c r="F601" s="13"/>
      <c r="G601" s="13"/>
    </row>
    <row r="602" spans="1:7">
      <c r="A602" s="11"/>
      <c r="B602" s="10"/>
      <c r="C602" s="10"/>
      <c r="D602" s="10"/>
      <c r="E602" s="13"/>
      <c r="F602" s="13"/>
      <c r="G602" s="13"/>
    </row>
    <row r="603" spans="1:7">
      <c r="A603" s="11"/>
      <c r="B603" s="10"/>
      <c r="C603" s="10"/>
      <c r="D603" s="10"/>
      <c r="E603" s="13"/>
      <c r="F603" s="13"/>
      <c r="G603" s="13"/>
    </row>
    <row r="604" spans="1:7">
      <c r="A604" s="11"/>
      <c r="B604" s="10"/>
      <c r="C604" s="10"/>
      <c r="D604" s="10"/>
      <c r="E604" s="13"/>
      <c r="F604" s="13"/>
      <c r="G604" s="13"/>
    </row>
    <row r="605" spans="1:7">
      <c r="A605" s="11"/>
      <c r="B605" s="10"/>
      <c r="C605" s="10"/>
      <c r="D605" s="10"/>
      <c r="E605" s="13"/>
      <c r="F605" s="13"/>
      <c r="G605" s="13"/>
    </row>
    <row r="606" spans="1:7">
      <c r="A606" s="11"/>
      <c r="B606" s="10"/>
      <c r="C606" s="10"/>
      <c r="D606" s="10"/>
      <c r="E606" s="13"/>
      <c r="F606" s="13"/>
      <c r="G606" s="13"/>
    </row>
    <row r="607" spans="1:7">
      <c r="A607" s="11"/>
      <c r="B607" s="10"/>
      <c r="C607" s="10"/>
      <c r="D607" s="10"/>
      <c r="E607" s="13"/>
      <c r="F607" s="13"/>
      <c r="G607" s="13"/>
    </row>
    <row r="608" spans="1:7">
      <c r="A608" s="11"/>
      <c r="B608" s="10"/>
      <c r="C608" s="10"/>
      <c r="D608" s="10"/>
      <c r="E608" s="13"/>
      <c r="F608" s="13"/>
      <c r="G608" s="13"/>
    </row>
    <row r="609" spans="1:7">
      <c r="A609" s="11"/>
      <c r="B609" s="10"/>
      <c r="C609" s="10"/>
      <c r="D609" s="10"/>
      <c r="E609" s="13"/>
      <c r="F609" s="13"/>
      <c r="G609" s="13"/>
    </row>
    <row r="610" spans="1:7">
      <c r="A610" s="11"/>
      <c r="B610" s="10"/>
      <c r="C610" s="10"/>
      <c r="D610" s="10"/>
      <c r="E610" s="13"/>
      <c r="F610" s="13"/>
      <c r="G610" s="13"/>
    </row>
    <row r="611" spans="1:7">
      <c r="A611" s="11"/>
      <c r="B611" s="10"/>
      <c r="C611" s="10"/>
      <c r="D611" s="10"/>
      <c r="E611" s="13"/>
      <c r="F611" s="13"/>
      <c r="G611" s="13"/>
    </row>
    <row r="612" spans="1:7">
      <c r="A612" s="11"/>
      <c r="B612" s="10"/>
      <c r="C612" s="10"/>
      <c r="D612" s="10"/>
      <c r="E612" s="13"/>
      <c r="F612" s="13"/>
      <c r="G612" s="13"/>
    </row>
    <row r="613" spans="1:7">
      <c r="A613" s="11"/>
      <c r="B613" s="10"/>
      <c r="C613" s="10"/>
      <c r="D613" s="10"/>
      <c r="E613" s="13"/>
      <c r="F613" s="13"/>
      <c r="G613" s="13"/>
    </row>
    <row r="614" spans="1:7">
      <c r="A614" s="11"/>
      <c r="B614" s="10"/>
      <c r="C614" s="10"/>
      <c r="D614" s="10"/>
      <c r="E614" s="13"/>
      <c r="F614" s="13"/>
      <c r="G614" s="13"/>
    </row>
    <row r="615" spans="1:7">
      <c r="A615" s="11"/>
      <c r="B615" s="10"/>
      <c r="C615" s="10"/>
      <c r="D615" s="10"/>
      <c r="E615" s="13"/>
      <c r="F615" s="13"/>
      <c r="G615" s="13"/>
    </row>
    <row r="616" spans="1:7">
      <c r="A616" s="11"/>
      <c r="B616" s="10"/>
      <c r="C616" s="10"/>
      <c r="D616" s="10"/>
      <c r="E616" s="13"/>
      <c r="F616" s="13"/>
      <c r="G616" s="13"/>
    </row>
    <row r="617" spans="1:7">
      <c r="A617" s="11"/>
      <c r="B617" s="10"/>
      <c r="C617" s="10"/>
      <c r="D617" s="10"/>
      <c r="E617" s="13"/>
      <c r="F617" s="13"/>
      <c r="G617" s="13"/>
    </row>
    <row r="618" spans="1:7">
      <c r="A618" s="11"/>
      <c r="B618" s="10"/>
      <c r="C618" s="10"/>
      <c r="D618" s="10"/>
      <c r="E618" s="13"/>
      <c r="F618" s="13"/>
      <c r="G618" s="13"/>
    </row>
    <row r="619" spans="1:7">
      <c r="A619" s="11"/>
      <c r="B619" s="10"/>
      <c r="C619" s="10"/>
      <c r="D619" s="10"/>
      <c r="E619" s="13"/>
      <c r="F619" s="13"/>
      <c r="G619" s="13"/>
    </row>
    <row r="620" spans="1:7">
      <c r="A620" s="11"/>
      <c r="B620" s="10"/>
      <c r="C620" s="10"/>
      <c r="D620" s="10"/>
      <c r="E620" s="13"/>
      <c r="F620" s="13"/>
      <c r="G620" s="13"/>
    </row>
    <row r="621" spans="1:7">
      <c r="A621" s="11"/>
      <c r="B621" s="10"/>
      <c r="C621" s="10"/>
      <c r="D621" s="10"/>
      <c r="E621" s="13"/>
      <c r="F621" s="13"/>
      <c r="G621" s="13"/>
    </row>
    <row r="622" spans="1:7">
      <c r="A622" s="11"/>
      <c r="B622" s="10"/>
      <c r="C622" s="10"/>
      <c r="D622" s="10"/>
      <c r="E622" s="13"/>
      <c r="F622" s="13"/>
      <c r="G622" s="13"/>
    </row>
    <row r="623" spans="1:7">
      <c r="A623" s="11"/>
      <c r="B623" s="10"/>
      <c r="C623" s="10"/>
      <c r="D623" s="10"/>
      <c r="E623" s="13"/>
      <c r="F623" s="13"/>
      <c r="G623" s="13"/>
    </row>
    <row r="624" spans="1:7">
      <c r="A624" s="11"/>
      <c r="B624" s="10"/>
      <c r="C624" s="10"/>
      <c r="D624" s="10"/>
      <c r="E624" s="13"/>
      <c r="F624" s="13"/>
      <c r="G624" s="13"/>
    </row>
    <row r="625" spans="1:7">
      <c r="A625" s="11"/>
      <c r="B625" s="10"/>
      <c r="C625" s="10"/>
      <c r="D625" s="10"/>
      <c r="E625" s="13"/>
      <c r="F625" s="13"/>
      <c r="G625" s="13"/>
    </row>
    <row r="626" spans="1:7">
      <c r="A626" s="11"/>
      <c r="B626" s="10"/>
      <c r="C626" s="10"/>
      <c r="D626" s="10"/>
      <c r="E626" s="13"/>
      <c r="F626" s="13"/>
      <c r="G626" s="13"/>
    </row>
    <row r="627" spans="1:7">
      <c r="A627" s="11"/>
      <c r="B627" s="10"/>
      <c r="C627" s="10"/>
      <c r="D627" s="10"/>
      <c r="E627" s="13"/>
      <c r="F627" s="13"/>
      <c r="G627" s="13"/>
    </row>
    <row r="628" spans="1:7">
      <c r="A628" s="11"/>
      <c r="B628" s="10"/>
      <c r="C628" s="10"/>
      <c r="D628" s="10"/>
      <c r="E628" s="13"/>
      <c r="F628" s="13"/>
      <c r="G628" s="13"/>
    </row>
    <row r="629" spans="1:7">
      <c r="A629" s="11"/>
      <c r="B629" s="10"/>
      <c r="C629" s="10"/>
      <c r="D629" s="10"/>
      <c r="E629" s="13"/>
      <c r="F629" s="13"/>
      <c r="G629" s="13"/>
    </row>
    <row r="630" spans="1:7">
      <c r="A630" s="11"/>
      <c r="B630" s="10"/>
      <c r="C630" s="10"/>
      <c r="D630" s="10"/>
      <c r="E630" s="13"/>
      <c r="F630" s="13"/>
      <c r="G630" s="13"/>
    </row>
    <row r="631" spans="1:7">
      <c r="A631" s="11"/>
      <c r="B631" s="10"/>
      <c r="C631" s="10"/>
      <c r="D631" s="10"/>
      <c r="E631" s="13"/>
      <c r="F631" s="13"/>
      <c r="G631" s="13"/>
    </row>
    <row r="632" spans="1:7">
      <c r="A632" s="11"/>
      <c r="B632" s="10"/>
      <c r="C632" s="10"/>
      <c r="D632" s="10"/>
      <c r="E632" s="13"/>
      <c r="F632" s="13"/>
      <c r="G632" s="13"/>
    </row>
    <row r="633" spans="1:7">
      <c r="A633" s="11"/>
      <c r="B633" s="10"/>
      <c r="C633" s="10"/>
      <c r="D633" s="10"/>
      <c r="E633" s="13"/>
      <c r="F633" s="13"/>
      <c r="G633" s="13"/>
    </row>
    <row r="634" spans="1:7">
      <c r="A634" s="11"/>
      <c r="B634" s="10"/>
      <c r="C634" s="10"/>
      <c r="D634" s="10"/>
      <c r="E634" s="13"/>
      <c r="F634" s="13"/>
      <c r="G634" s="13"/>
    </row>
    <row r="635" spans="1:7">
      <c r="A635" s="11"/>
      <c r="B635" s="10"/>
      <c r="C635" s="10"/>
      <c r="D635" s="10"/>
      <c r="E635" s="13"/>
      <c r="F635" s="13"/>
      <c r="G635" s="13"/>
    </row>
    <row r="636" spans="1:7">
      <c r="A636" s="11"/>
      <c r="B636" s="10"/>
      <c r="C636" s="10"/>
      <c r="D636" s="10"/>
      <c r="E636" s="13"/>
      <c r="F636" s="13"/>
      <c r="G636" s="13"/>
    </row>
    <row r="637" spans="1:7">
      <c r="A637" s="11"/>
      <c r="B637" s="10"/>
      <c r="C637" s="10"/>
      <c r="D637" s="10"/>
      <c r="E637" s="13"/>
      <c r="F637" s="13"/>
      <c r="G637" s="13"/>
    </row>
    <row r="638" spans="1:7">
      <c r="A638" s="11"/>
      <c r="B638" s="10"/>
      <c r="C638" s="10"/>
      <c r="D638" s="10"/>
      <c r="E638" s="13"/>
      <c r="F638" s="13"/>
      <c r="G638" s="13"/>
    </row>
    <row r="639" spans="1:7">
      <c r="A639" s="11"/>
      <c r="B639" s="10"/>
      <c r="C639" s="10"/>
      <c r="D639" s="10"/>
      <c r="E639" s="13"/>
      <c r="F639" s="13"/>
      <c r="G639" s="13"/>
    </row>
    <row r="640" spans="1:7">
      <c r="A640" s="11"/>
      <c r="B640" s="10"/>
      <c r="C640" s="10"/>
      <c r="D640" s="10"/>
      <c r="E640" s="13"/>
      <c r="F640" s="13"/>
      <c r="G640" s="13"/>
    </row>
    <row r="641" spans="1:7">
      <c r="A641" s="11"/>
      <c r="B641" s="10"/>
      <c r="C641" s="10"/>
      <c r="D641" s="10"/>
      <c r="E641" s="13"/>
      <c r="F641" s="13"/>
      <c r="G641" s="13"/>
    </row>
    <row r="642" spans="1:7">
      <c r="A642" s="11"/>
      <c r="B642" s="10"/>
      <c r="C642" s="10"/>
      <c r="D642" s="10"/>
      <c r="E642" s="13"/>
      <c r="F642" s="13"/>
      <c r="G642" s="13"/>
    </row>
    <row r="643" spans="1:7">
      <c r="A643" s="11"/>
      <c r="B643" s="10"/>
      <c r="C643" s="10"/>
      <c r="D643" s="10"/>
      <c r="E643" s="13"/>
      <c r="F643" s="13"/>
      <c r="G643" s="13"/>
    </row>
    <row r="644" spans="1:7">
      <c r="A644" s="11"/>
      <c r="B644" s="10"/>
      <c r="C644" s="10"/>
      <c r="D644" s="10"/>
      <c r="E644" s="13"/>
      <c r="F644" s="13"/>
      <c r="G644" s="13"/>
    </row>
    <row r="645" spans="1:7">
      <c r="A645" s="11"/>
      <c r="B645" s="10"/>
      <c r="C645" s="10"/>
      <c r="D645" s="10"/>
      <c r="E645" s="13"/>
      <c r="F645" s="13"/>
      <c r="G645" s="13"/>
    </row>
    <row r="646" spans="1:7">
      <c r="A646" s="11"/>
      <c r="B646" s="10"/>
      <c r="C646" s="10"/>
      <c r="D646" s="10"/>
      <c r="E646" s="13"/>
      <c r="F646" s="13"/>
      <c r="G646" s="13"/>
    </row>
    <row r="647" spans="1:7">
      <c r="A647" s="11"/>
      <c r="B647" s="10"/>
      <c r="C647" s="10"/>
      <c r="D647" s="10"/>
      <c r="E647" s="13"/>
      <c r="F647" s="13"/>
      <c r="G647" s="13"/>
    </row>
    <row r="648" spans="1:7">
      <c r="A648" s="11"/>
      <c r="B648" s="10"/>
      <c r="C648" s="10"/>
      <c r="D648" s="10"/>
      <c r="E648" s="13"/>
      <c r="F648" s="13"/>
      <c r="G648" s="13"/>
    </row>
    <row r="649" spans="1:7">
      <c r="A649" s="11"/>
      <c r="B649" s="10"/>
      <c r="C649" s="10"/>
      <c r="D649" s="10"/>
      <c r="E649" s="13"/>
      <c r="F649" s="13"/>
      <c r="G649" s="13"/>
    </row>
    <row r="650" spans="1:7">
      <c r="A650" s="11"/>
      <c r="B650" s="10"/>
      <c r="C650" s="10"/>
      <c r="D650" s="10"/>
      <c r="E650" s="13"/>
      <c r="F650" s="13"/>
      <c r="G650" s="13"/>
    </row>
    <row r="651" spans="1:7">
      <c r="A651" s="11"/>
      <c r="B651" s="10"/>
      <c r="C651" s="10"/>
      <c r="D651" s="10"/>
      <c r="E651" s="13"/>
      <c r="F651" s="13"/>
      <c r="G651" s="13"/>
    </row>
    <row r="652" spans="1:7">
      <c r="A652" s="11"/>
      <c r="B652" s="10"/>
      <c r="C652" s="10"/>
      <c r="D652" s="10"/>
      <c r="E652" s="13"/>
      <c r="F652" s="13"/>
      <c r="G652" s="13"/>
    </row>
    <row r="653" spans="1:7">
      <c r="A653" s="11"/>
      <c r="B653" s="10"/>
      <c r="C653" s="10"/>
      <c r="D653" s="10"/>
      <c r="E653" s="13"/>
      <c r="F653" s="13"/>
      <c r="G653" s="13"/>
    </row>
    <row r="654" spans="1:7">
      <c r="A654" s="11"/>
      <c r="B654" s="10"/>
      <c r="C654" s="10"/>
      <c r="D654" s="10"/>
      <c r="E654" s="13"/>
      <c r="F654" s="13"/>
      <c r="G654" s="13"/>
    </row>
    <row r="655" spans="1:7">
      <c r="A655" s="11"/>
      <c r="B655" s="10"/>
      <c r="C655" s="10"/>
      <c r="D655" s="10"/>
      <c r="E655" s="13"/>
      <c r="F655" s="13"/>
      <c r="G655" s="13"/>
    </row>
    <row r="656" spans="1:7">
      <c r="A656" s="11"/>
      <c r="B656" s="10"/>
      <c r="C656" s="10"/>
      <c r="D656" s="10"/>
      <c r="E656" s="13"/>
      <c r="F656" s="13"/>
      <c r="G656" s="13"/>
    </row>
    <row r="657" spans="1:7">
      <c r="A657" s="11"/>
      <c r="B657" s="10"/>
      <c r="C657" s="10"/>
      <c r="D657" s="10"/>
      <c r="E657" s="13"/>
      <c r="F657" s="13"/>
      <c r="G657" s="13"/>
    </row>
    <row r="658" spans="1:7">
      <c r="A658" s="11"/>
      <c r="B658" s="10"/>
      <c r="C658" s="10"/>
      <c r="D658" s="10"/>
      <c r="E658" s="13"/>
      <c r="F658" s="13"/>
      <c r="G658" s="13"/>
    </row>
    <row r="659" spans="1:7">
      <c r="A659" s="11"/>
      <c r="B659" s="10"/>
      <c r="C659" s="10"/>
      <c r="D659" s="10"/>
      <c r="E659" s="13"/>
      <c r="F659" s="13"/>
      <c r="G659" s="13"/>
    </row>
    <row r="660" spans="1:7">
      <c r="A660" s="11"/>
      <c r="B660" s="10"/>
      <c r="C660" s="10"/>
      <c r="D660" s="10"/>
      <c r="E660" s="13"/>
      <c r="F660" s="13"/>
      <c r="G660" s="13"/>
    </row>
    <row r="661" spans="1:7">
      <c r="A661" s="11"/>
      <c r="B661" s="10"/>
      <c r="C661" s="10"/>
      <c r="D661" s="10"/>
      <c r="E661" s="13"/>
      <c r="F661" s="13"/>
      <c r="G661" s="13"/>
    </row>
    <row r="662" spans="1:7">
      <c r="A662" s="11"/>
      <c r="B662" s="10"/>
      <c r="C662" s="10"/>
      <c r="D662" s="10"/>
      <c r="E662" s="13"/>
      <c r="F662" s="13"/>
      <c r="G662" s="13"/>
    </row>
    <row r="663" spans="1:7">
      <c r="A663" s="11"/>
      <c r="B663" s="10"/>
      <c r="C663" s="10"/>
      <c r="D663" s="10"/>
      <c r="E663" s="13"/>
      <c r="F663" s="13"/>
      <c r="G663" s="13"/>
    </row>
    <row r="664" spans="1:7">
      <c r="A664" s="11"/>
      <c r="B664" s="10"/>
      <c r="C664" s="10"/>
      <c r="D664" s="10"/>
      <c r="E664" s="13"/>
      <c r="F664" s="13"/>
      <c r="G664" s="13"/>
    </row>
    <row r="665" spans="1:7">
      <c r="A665" s="11"/>
      <c r="B665" s="10"/>
      <c r="C665" s="10"/>
      <c r="D665" s="10"/>
      <c r="E665" s="13"/>
      <c r="F665" s="13"/>
      <c r="G665" s="13"/>
    </row>
    <row r="666" spans="1:7">
      <c r="A666" s="11"/>
      <c r="B666" s="10"/>
      <c r="C666" s="10"/>
      <c r="D666" s="10"/>
      <c r="E666" s="13"/>
      <c r="F666" s="13"/>
      <c r="G666" s="13"/>
    </row>
    <row r="667" spans="1:7">
      <c r="A667" s="11"/>
      <c r="B667" s="10"/>
      <c r="C667" s="10"/>
      <c r="D667" s="10"/>
      <c r="E667" s="13"/>
      <c r="F667" s="13"/>
      <c r="G667" s="13"/>
    </row>
    <row r="668" spans="1:7">
      <c r="A668" s="11"/>
      <c r="B668" s="10"/>
      <c r="C668" s="10"/>
      <c r="D668" s="10"/>
      <c r="E668" s="13"/>
      <c r="F668" s="13"/>
      <c r="G668" s="13"/>
    </row>
    <row r="669" spans="1:7">
      <c r="A669" s="11"/>
      <c r="B669" s="10"/>
      <c r="C669" s="10"/>
      <c r="D669" s="10"/>
      <c r="E669" s="13"/>
      <c r="F669" s="13"/>
      <c r="G669" s="13"/>
    </row>
    <row r="670" spans="1:7">
      <c r="A670" s="11"/>
      <c r="B670" s="10"/>
      <c r="C670" s="10"/>
      <c r="D670" s="10"/>
      <c r="E670" s="13"/>
      <c r="F670" s="13"/>
      <c r="G670" s="13"/>
    </row>
    <row r="671" spans="1:7">
      <c r="A671" s="11"/>
      <c r="B671" s="10"/>
      <c r="C671" s="10"/>
      <c r="D671" s="10"/>
      <c r="E671" s="13"/>
      <c r="F671" s="13"/>
      <c r="G671" s="13"/>
    </row>
    <row r="672" spans="1:7">
      <c r="A672" s="11"/>
      <c r="B672" s="10"/>
      <c r="C672" s="10"/>
      <c r="D672" s="10"/>
      <c r="E672" s="13"/>
      <c r="F672" s="13"/>
      <c r="G672" s="13"/>
    </row>
    <row r="673" spans="1:7">
      <c r="A673" s="11"/>
      <c r="B673" s="10"/>
      <c r="C673" s="10"/>
      <c r="D673" s="10"/>
      <c r="E673" s="13"/>
      <c r="F673" s="13"/>
      <c r="G673" s="13"/>
    </row>
    <row r="674" spans="1:7">
      <c r="A674" s="11"/>
      <c r="B674" s="10"/>
      <c r="C674" s="10"/>
      <c r="D674" s="10"/>
      <c r="E674" s="13"/>
      <c r="F674" s="13"/>
      <c r="G674" s="13"/>
    </row>
    <row r="675" spans="1:7">
      <c r="A675" s="11"/>
      <c r="B675" s="10"/>
      <c r="C675" s="10"/>
      <c r="D675" s="10"/>
      <c r="E675" s="13"/>
      <c r="F675" s="13"/>
      <c r="G675" s="13"/>
    </row>
    <row r="676" spans="1:7">
      <c r="A676" s="11"/>
      <c r="B676" s="10"/>
      <c r="C676" s="10"/>
      <c r="D676" s="10"/>
      <c r="E676" s="13"/>
      <c r="F676" s="13"/>
      <c r="G676" s="13"/>
    </row>
    <row r="677" spans="1:7">
      <c r="A677" s="11"/>
      <c r="B677" s="10"/>
      <c r="C677" s="10"/>
      <c r="D677" s="10"/>
      <c r="E677" s="13"/>
      <c r="F677" s="13"/>
      <c r="G677" s="13"/>
    </row>
    <row r="678" spans="1:7">
      <c r="A678" s="11"/>
      <c r="B678" s="10"/>
      <c r="C678" s="10"/>
      <c r="D678" s="10"/>
      <c r="E678" s="13"/>
      <c r="F678" s="13"/>
      <c r="G678" s="13"/>
    </row>
    <row r="679" spans="1:7">
      <c r="A679" s="11"/>
      <c r="B679" s="10"/>
      <c r="C679" s="10"/>
      <c r="D679" s="10"/>
      <c r="E679" s="13"/>
      <c r="F679" s="13"/>
      <c r="G679" s="13"/>
    </row>
    <row r="680" spans="1:7">
      <c r="A680" s="11"/>
      <c r="B680" s="10"/>
      <c r="C680" s="10"/>
      <c r="D680" s="10"/>
      <c r="E680" s="13"/>
      <c r="F680" s="13"/>
      <c r="G680" s="13"/>
    </row>
    <row r="681" spans="1:7">
      <c r="A681" s="11"/>
      <c r="B681" s="10"/>
      <c r="C681" s="10"/>
      <c r="D681" s="10"/>
      <c r="E681" s="13"/>
      <c r="F681" s="13"/>
      <c r="G681" s="13"/>
    </row>
    <row r="682" spans="1:7">
      <c r="A682" s="11"/>
      <c r="B682" s="10"/>
      <c r="C682" s="10"/>
      <c r="D682" s="10"/>
      <c r="E682" s="13"/>
      <c r="F682" s="13"/>
      <c r="G682" s="13"/>
    </row>
    <row r="683" spans="1:7">
      <c r="A683" s="11"/>
      <c r="B683" s="10"/>
      <c r="C683" s="10"/>
      <c r="D683" s="10"/>
      <c r="E683" s="13"/>
      <c r="F683" s="13"/>
      <c r="G683" s="13"/>
    </row>
    <row r="684" spans="1:7">
      <c r="A684" s="11"/>
      <c r="B684" s="10"/>
      <c r="C684" s="10"/>
      <c r="D684" s="10"/>
      <c r="E684" s="13"/>
      <c r="F684" s="13"/>
      <c r="G684" s="13"/>
    </row>
    <row r="685" spans="1:7">
      <c r="A685" s="11"/>
      <c r="B685" s="10"/>
      <c r="C685" s="10"/>
      <c r="D685" s="10"/>
      <c r="E685" s="13"/>
      <c r="F685" s="13"/>
      <c r="G685" s="13"/>
    </row>
    <row r="686" spans="1:7">
      <c r="A686" s="11"/>
      <c r="B686" s="10"/>
      <c r="C686" s="10"/>
      <c r="D686" s="10"/>
      <c r="E686" s="13"/>
      <c r="F686" s="13"/>
      <c r="G686" s="13"/>
    </row>
    <row r="687" spans="1:7">
      <c r="A687" s="11"/>
      <c r="B687" s="10"/>
      <c r="C687" s="10"/>
      <c r="D687" s="10"/>
      <c r="E687" s="13"/>
      <c r="F687" s="13"/>
      <c r="G687" s="13"/>
    </row>
    <row r="688" spans="1:7">
      <c r="A688" s="11"/>
      <c r="B688" s="10"/>
      <c r="C688" s="10"/>
      <c r="D688" s="10"/>
      <c r="E688" s="13"/>
      <c r="F688" s="13"/>
      <c r="G688" s="13"/>
    </row>
    <row r="689" spans="1:7">
      <c r="A689" s="11"/>
      <c r="B689" s="10"/>
      <c r="C689" s="10"/>
      <c r="D689" s="10"/>
      <c r="E689" s="13"/>
      <c r="F689" s="13"/>
      <c r="G689" s="13"/>
    </row>
    <row r="690" spans="1:7">
      <c r="A690" s="11"/>
      <c r="B690" s="10"/>
      <c r="C690" s="10"/>
      <c r="D690" s="10"/>
      <c r="E690" s="13"/>
      <c r="F690" s="13"/>
      <c r="G690" s="13"/>
    </row>
    <row r="691" spans="1:7">
      <c r="A691" s="11"/>
      <c r="B691" s="10"/>
      <c r="C691" s="10"/>
      <c r="D691" s="10"/>
      <c r="E691" s="13"/>
      <c r="F691" s="13"/>
      <c r="G691" s="13"/>
    </row>
    <row r="692" spans="1:7">
      <c r="A692" s="11"/>
      <c r="B692" s="10"/>
      <c r="C692" s="10"/>
      <c r="D692" s="10"/>
      <c r="E692" s="13"/>
      <c r="F692" s="13"/>
      <c r="G692" s="13"/>
    </row>
    <row r="693" spans="1:7">
      <c r="A693" s="11"/>
      <c r="B693" s="10"/>
      <c r="C693" s="10"/>
      <c r="D693" s="10"/>
      <c r="E693" s="13"/>
      <c r="F693" s="13"/>
      <c r="G693" s="13"/>
    </row>
    <row r="694" spans="1:7">
      <c r="A694" s="11"/>
      <c r="B694" s="10"/>
      <c r="C694" s="10"/>
      <c r="D694" s="10"/>
      <c r="E694" s="13"/>
      <c r="F694" s="13"/>
      <c r="G694" s="13"/>
    </row>
    <row r="695" spans="1:7">
      <c r="A695" s="11"/>
      <c r="B695" s="10"/>
      <c r="C695" s="10"/>
      <c r="D695" s="10"/>
      <c r="E695" s="13"/>
      <c r="F695" s="13"/>
      <c r="G695" s="13"/>
    </row>
    <row r="696" spans="1:7">
      <c r="A696" s="11"/>
      <c r="B696" s="10"/>
      <c r="C696" s="10"/>
      <c r="D696" s="10"/>
      <c r="E696" s="13"/>
      <c r="F696" s="13"/>
      <c r="G696" s="13"/>
    </row>
    <row r="697" spans="1:7">
      <c r="A697" s="11"/>
      <c r="B697" s="10"/>
      <c r="C697" s="10"/>
      <c r="D697" s="10"/>
      <c r="E697" s="13"/>
      <c r="F697" s="13"/>
      <c r="G697" s="13"/>
    </row>
    <row r="698" spans="1:7">
      <c r="A698" s="11"/>
      <c r="B698" s="10"/>
      <c r="C698" s="10"/>
      <c r="D698" s="10"/>
      <c r="E698" s="13"/>
      <c r="F698" s="13"/>
      <c r="G698" s="13"/>
    </row>
    <row r="699" spans="1:7">
      <c r="A699" s="11"/>
      <c r="B699" s="10"/>
      <c r="C699" s="10"/>
      <c r="D699" s="10"/>
      <c r="E699" s="13"/>
      <c r="F699" s="13"/>
      <c r="G699" s="13"/>
    </row>
    <row r="700" spans="1:7">
      <c r="A700" s="11"/>
      <c r="B700" s="10"/>
      <c r="C700" s="10"/>
      <c r="D700" s="10"/>
      <c r="E700" s="13"/>
      <c r="F700" s="13"/>
      <c r="G700" s="13"/>
    </row>
    <row r="701" spans="1:7">
      <c r="A701" s="11"/>
      <c r="B701" s="10"/>
      <c r="C701" s="10"/>
      <c r="D701" s="10"/>
      <c r="E701" s="13"/>
      <c r="F701" s="13"/>
      <c r="G701" s="13"/>
    </row>
    <row r="702" spans="1:7">
      <c r="A702" s="11"/>
      <c r="B702" s="10"/>
      <c r="C702" s="10"/>
      <c r="D702" s="10"/>
      <c r="E702" s="13"/>
      <c r="F702" s="13"/>
      <c r="G702" s="13"/>
    </row>
    <row r="703" spans="1:7">
      <c r="A703" s="11"/>
      <c r="B703" s="10"/>
      <c r="C703" s="10"/>
      <c r="D703" s="10"/>
      <c r="E703" s="13"/>
      <c r="F703" s="13"/>
      <c r="G703" s="13"/>
    </row>
    <row r="704" spans="1:7">
      <c r="A704" s="11"/>
      <c r="B704" s="10"/>
      <c r="C704" s="10"/>
      <c r="D704" s="10"/>
      <c r="E704" s="13"/>
      <c r="F704" s="13"/>
      <c r="G704" s="13"/>
    </row>
    <row r="705" spans="1:7">
      <c r="A705" s="11"/>
      <c r="B705" s="10"/>
      <c r="C705" s="10"/>
      <c r="D705" s="10"/>
      <c r="E705" s="13"/>
      <c r="F705" s="13"/>
      <c r="G705" s="13"/>
    </row>
    <row r="706" spans="1:7">
      <c r="A706" s="11"/>
      <c r="B706" s="10"/>
      <c r="C706" s="10"/>
      <c r="D706" s="10"/>
      <c r="E706" s="13"/>
      <c r="F706" s="13"/>
      <c r="G706" s="13"/>
    </row>
    <row r="707" spans="1:7">
      <c r="A707" s="11"/>
      <c r="B707" s="10"/>
      <c r="C707" s="10"/>
      <c r="D707" s="10"/>
      <c r="E707" s="13"/>
      <c r="F707" s="13"/>
      <c r="G707" s="13"/>
    </row>
    <row r="708" spans="1:7">
      <c r="A708" s="11"/>
      <c r="B708" s="10"/>
      <c r="C708" s="10"/>
      <c r="D708" s="10"/>
      <c r="E708" s="13"/>
      <c r="F708" s="13"/>
      <c r="G708" s="13"/>
    </row>
    <row r="709" spans="1:7">
      <c r="A709" s="11"/>
      <c r="B709" s="10"/>
      <c r="C709" s="10"/>
      <c r="D709" s="10"/>
      <c r="E709" s="13"/>
      <c r="F709" s="13"/>
      <c r="G709" s="13"/>
    </row>
    <row r="710" spans="1:7">
      <c r="A710" s="11"/>
      <c r="B710" s="10"/>
      <c r="C710" s="10"/>
      <c r="D710" s="10"/>
      <c r="E710" s="13"/>
      <c r="F710" s="13"/>
      <c r="G710" s="13"/>
    </row>
    <row r="711" spans="1:7">
      <c r="A711" s="11"/>
      <c r="B711" s="10"/>
      <c r="C711" s="10"/>
      <c r="D711" s="10"/>
      <c r="E711" s="13"/>
      <c r="F711" s="13"/>
      <c r="G711" s="13"/>
    </row>
    <row r="712" spans="1:7">
      <c r="A712" s="11"/>
      <c r="B712" s="10"/>
      <c r="C712" s="10"/>
      <c r="D712" s="10"/>
      <c r="E712" s="13"/>
      <c r="F712" s="13"/>
      <c r="G712" s="13"/>
    </row>
    <row r="713" spans="1:7">
      <c r="A713" s="11"/>
      <c r="B713" s="10"/>
      <c r="C713" s="10"/>
      <c r="D713" s="10"/>
      <c r="E713" s="13"/>
      <c r="F713" s="13"/>
      <c r="G713" s="13"/>
    </row>
    <row r="714" spans="1:7">
      <c r="A714" s="11"/>
      <c r="B714" s="10"/>
      <c r="C714" s="10"/>
      <c r="D714" s="10"/>
      <c r="E714" s="13"/>
      <c r="F714" s="13"/>
      <c r="G714" s="13"/>
    </row>
    <row r="715" spans="1:7">
      <c r="A715" s="11"/>
      <c r="B715" s="10"/>
      <c r="C715" s="10"/>
      <c r="D715" s="10"/>
      <c r="E715" s="13"/>
      <c r="F715" s="13"/>
      <c r="G715" s="13"/>
    </row>
    <row r="716" spans="1:7">
      <c r="A716" s="11"/>
      <c r="B716" s="10"/>
      <c r="C716" s="10"/>
      <c r="D716" s="10"/>
      <c r="E716" s="13"/>
      <c r="F716" s="13"/>
      <c r="G716" s="13"/>
    </row>
    <row r="717" spans="1:7">
      <c r="A717" s="11"/>
      <c r="B717" s="10"/>
      <c r="C717" s="10"/>
      <c r="D717" s="10"/>
      <c r="E717" s="13"/>
      <c r="F717" s="13"/>
      <c r="G717" s="13"/>
    </row>
    <row r="718" spans="1:7">
      <c r="A718" s="11"/>
      <c r="B718" s="10"/>
      <c r="C718" s="10"/>
      <c r="D718" s="10"/>
      <c r="E718" s="13"/>
      <c r="F718" s="13"/>
      <c r="G718" s="13"/>
    </row>
    <row r="719" spans="1:7">
      <c r="A719" s="11"/>
      <c r="B719" s="10"/>
      <c r="C719" s="10"/>
      <c r="D719" s="10"/>
      <c r="E719" s="13"/>
      <c r="F719" s="13"/>
      <c r="G719" s="13"/>
    </row>
    <row r="720" spans="1:7">
      <c r="A720" s="11"/>
      <c r="B720" s="10"/>
      <c r="C720" s="10"/>
      <c r="D720" s="10"/>
      <c r="E720" s="13"/>
      <c r="F720" s="13"/>
      <c r="G720" s="13"/>
    </row>
    <row r="721" spans="1:7">
      <c r="A721" s="11"/>
      <c r="B721" s="10"/>
      <c r="C721" s="10"/>
      <c r="D721" s="10"/>
      <c r="E721" s="13"/>
      <c r="F721" s="13"/>
      <c r="G721" s="13"/>
    </row>
    <row r="722" spans="1:7">
      <c r="A722" s="11"/>
      <c r="B722" s="10"/>
      <c r="C722" s="10"/>
      <c r="D722" s="10"/>
      <c r="E722" s="13"/>
      <c r="F722" s="13"/>
      <c r="G722" s="13"/>
    </row>
    <row r="723" spans="1:7">
      <c r="A723" s="11"/>
      <c r="B723" s="10"/>
      <c r="C723" s="10"/>
      <c r="D723" s="10"/>
      <c r="E723" s="13"/>
      <c r="F723" s="13"/>
      <c r="G723" s="13"/>
    </row>
    <row r="724" spans="1:7">
      <c r="A724" s="11"/>
      <c r="B724" s="10"/>
      <c r="C724" s="10"/>
      <c r="D724" s="10"/>
      <c r="E724" s="13"/>
      <c r="F724" s="13"/>
      <c r="G724" s="13"/>
    </row>
    <row r="725" spans="1:7">
      <c r="A725" s="11"/>
      <c r="B725" s="10"/>
      <c r="C725" s="10"/>
      <c r="D725" s="10"/>
      <c r="E725" s="13"/>
      <c r="F725" s="13"/>
      <c r="G725" s="13"/>
    </row>
    <row r="726" spans="1:7">
      <c r="A726" s="11"/>
      <c r="B726" s="10"/>
      <c r="C726" s="10"/>
      <c r="D726" s="10"/>
      <c r="E726" s="13"/>
      <c r="F726" s="13"/>
      <c r="G726" s="13"/>
    </row>
    <row r="727" spans="1:7">
      <c r="A727" s="11"/>
      <c r="B727" s="10"/>
      <c r="C727" s="10"/>
      <c r="D727" s="10"/>
      <c r="E727" s="13"/>
      <c r="F727" s="13"/>
      <c r="G727" s="13"/>
    </row>
    <row r="728" spans="1:7">
      <c r="A728" s="11"/>
      <c r="B728" s="10"/>
      <c r="C728" s="10"/>
      <c r="D728" s="10"/>
      <c r="E728" s="13"/>
      <c r="F728" s="13"/>
      <c r="G728" s="13"/>
    </row>
    <row r="729" spans="1:7">
      <c r="A729" s="11"/>
      <c r="B729" s="10"/>
      <c r="C729" s="10"/>
      <c r="D729" s="10"/>
      <c r="E729" s="13"/>
      <c r="F729" s="13"/>
      <c r="G729" s="13"/>
    </row>
    <row r="730" spans="1:7">
      <c r="A730" s="11"/>
      <c r="B730" s="10"/>
      <c r="C730" s="10"/>
      <c r="D730" s="10"/>
      <c r="E730" s="13"/>
      <c r="F730" s="13"/>
      <c r="G730" s="13"/>
    </row>
    <row r="731" spans="1:7">
      <c r="A731" s="11"/>
      <c r="B731" s="10"/>
      <c r="C731" s="10"/>
      <c r="D731" s="10"/>
      <c r="E731" s="13"/>
      <c r="F731" s="13"/>
      <c r="G731" s="13"/>
    </row>
    <row r="732" spans="1:7">
      <c r="A732" s="11"/>
      <c r="B732" s="10"/>
      <c r="C732" s="10"/>
      <c r="D732" s="10"/>
      <c r="E732" s="13"/>
      <c r="F732" s="13"/>
      <c r="G732" s="13"/>
    </row>
    <row r="733" spans="1:7">
      <c r="A733" s="11"/>
      <c r="B733" s="10"/>
      <c r="C733" s="10"/>
      <c r="D733" s="10"/>
      <c r="E733" s="13"/>
      <c r="F733" s="13"/>
      <c r="G733" s="13"/>
    </row>
    <row r="734" spans="1:7">
      <c r="A734" s="11"/>
      <c r="B734" s="10"/>
      <c r="C734" s="10"/>
      <c r="D734" s="10"/>
      <c r="E734" s="13"/>
      <c r="F734" s="13"/>
      <c r="G734" s="13"/>
    </row>
    <row r="735" spans="1:7">
      <c r="A735" s="11"/>
      <c r="B735" s="10"/>
      <c r="C735" s="10"/>
      <c r="D735" s="10"/>
      <c r="E735" s="13"/>
      <c r="F735" s="13"/>
      <c r="G735" s="13"/>
    </row>
    <row r="736" spans="1:7">
      <c r="A736" s="11"/>
      <c r="B736" s="10"/>
      <c r="C736" s="10"/>
      <c r="D736" s="10"/>
      <c r="E736" s="13"/>
      <c r="F736" s="13"/>
      <c r="G736" s="13"/>
    </row>
    <row r="737" spans="1:7">
      <c r="A737" s="11"/>
      <c r="B737" s="10"/>
      <c r="C737" s="10"/>
      <c r="D737" s="10"/>
      <c r="E737" s="13"/>
      <c r="F737" s="13"/>
      <c r="G737" s="13"/>
    </row>
    <row r="738" spans="1:7">
      <c r="A738" s="11"/>
      <c r="B738" s="10"/>
      <c r="C738" s="10"/>
      <c r="D738" s="10"/>
      <c r="E738" s="13"/>
      <c r="F738" s="13"/>
      <c r="G738" s="13"/>
    </row>
    <row r="739" spans="1:7">
      <c r="A739" s="11"/>
      <c r="B739" s="10"/>
      <c r="C739" s="10"/>
      <c r="D739" s="10"/>
      <c r="E739" s="13"/>
      <c r="F739" s="13"/>
      <c r="G739" s="13"/>
    </row>
    <row r="740" spans="1:7">
      <c r="A740" s="11"/>
      <c r="B740" s="10"/>
      <c r="C740" s="10"/>
      <c r="D740" s="10"/>
      <c r="E740" s="13"/>
      <c r="F740" s="13"/>
      <c r="G740" s="13"/>
    </row>
    <row r="741" spans="1:7">
      <c r="A741" s="11"/>
      <c r="B741" s="10"/>
      <c r="C741" s="10"/>
      <c r="D741" s="10"/>
      <c r="E741" s="13"/>
      <c r="F741" s="13"/>
      <c r="G741" s="13"/>
    </row>
    <row r="742" spans="1:7">
      <c r="A742" s="11"/>
      <c r="B742" s="10"/>
      <c r="C742" s="10"/>
      <c r="D742" s="10"/>
      <c r="E742" s="13"/>
      <c r="F742" s="13"/>
      <c r="G742" s="13"/>
    </row>
    <row r="743" spans="1:7">
      <c r="A743" s="11"/>
      <c r="B743" s="10"/>
      <c r="C743" s="10"/>
      <c r="D743" s="10"/>
      <c r="E743" s="13"/>
      <c r="F743" s="13"/>
      <c r="G743" s="13"/>
    </row>
    <row r="744" spans="1:7">
      <c r="A744" s="11"/>
      <c r="B744" s="10"/>
      <c r="C744" s="10"/>
      <c r="D744" s="10"/>
      <c r="E744" s="13"/>
      <c r="F744" s="13"/>
      <c r="G744" s="13"/>
    </row>
    <row r="745" spans="1:7">
      <c r="A745" s="11"/>
      <c r="B745" s="10"/>
      <c r="C745" s="10"/>
      <c r="D745" s="10"/>
      <c r="E745" s="13"/>
      <c r="F745" s="13"/>
      <c r="G745" s="13"/>
    </row>
    <row r="746" spans="1:7">
      <c r="A746" s="11"/>
      <c r="B746" s="10"/>
      <c r="C746" s="10"/>
      <c r="D746" s="10"/>
      <c r="E746" s="13"/>
      <c r="F746" s="13"/>
      <c r="G746" s="13"/>
    </row>
    <row r="747" spans="1:7">
      <c r="A747" s="11"/>
      <c r="B747" s="10"/>
      <c r="C747" s="10"/>
      <c r="D747" s="10"/>
      <c r="E747" s="13"/>
      <c r="F747" s="13"/>
      <c r="G747" s="13"/>
    </row>
    <row r="748" spans="1:7">
      <c r="A748" s="11"/>
      <c r="B748" s="10"/>
      <c r="C748" s="10"/>
      <c r="D748" s="10"/>
      <c r="E748" s="13"/>
      <c r="F748" s="13"/>
      <c r="G748" s="13"/>
    </row>
    <row r="749" spans="1:7">
      <c r="A749" s="11"/>
      <c r="B749" s="10"/>
      <c r="C749" s="10"/>
      <c r="D749" s="10"/>
      <c r="E749" s="13"/>
      <c r="F749" s="13"/>
      <c r="G749" s="13"/>
    </row>
    <row r="750" spans="1:7">
      <c r="A750" s="11"/>
      <c r="B750" s="10"/>
      <c r="C750" s="10"/>
      <c r="D750" s="10"/>
      <c r="E750" s="13"/>
      <c r="F750" s="13"/>
      <c r="G750" s="13"/>
    </row>
    <row r="751" spans="1:7">
      <c r="A751" s="11"/>
      <c r="B751" s="10"/>
      <c r="C751" s="10"/>
      <c r="D751" s="10"/>
      <c r="E751" s="13"/>
      <c r="F751" s="13"/>
      <c r="G751" s="13"/>
    </row>
    <row r="752" spans="1:7">
      <c r="A752" s="11"/>
      <c r="B752" s="10"/>
      <c r="C752" s="10"/>
      <c r="D752" s="10"/>
      <c r="E752" s="13"/>
      <c r="F752" s="13"/>
      <c r="G752" s="13"/>
    </row>
    <row r="753" spans="1:7">
      <c r="A753" s="11"/>
      <c r="B753" s="10"/>
      <c r="C753" s="10"/>
      <c r="D753" s="10"/>
      <c r="E753" s="13"/>
      <c r="F753" s="13"/>
      <c r="G753" s="13"/>
    </row>
    <row r="754" spans="1:7">
      <c r="A754" s="11"/>
      <c r="B754" s="10"/>
      <c r="C754" s="10"/>
      <c r="D754" s="10"/>
      <c r="E754" s="13"/>
      <c r="F754" s="13"/>
      <c r="G754" s="13"/>
    </row>
    <row r="755" spans="1:7">
      <c r="A755" s="11"/>
      <c r="B755" s="10"/>
      <c r="C755" s="10"/>
      <c r="D755" s="10"/>
      <c r="E755" s="13"/>
      <c r="F755" s="13"/>
      <c r="G755" s="13"/>
    </row>
    <row r="756" spans="1:7">
      <c r="A756" s="11"/>
      <c r="B756" s="10"/>
      <c r="C756" s="10"/>
      <c r="D756" s="10"/>
      <c r="E756" s="13"/>
      <c r="F756" s="13"/>
      <c r="G756" s="13"/>
    </row>
    <row r="757" spans="1:7">
      <c r="A757" s="11"/>
      <c r="B757" s="10"/>
      <c r="C757" s="10"/>
      <c r="D757" s="10"/>
      <c r="E757" s="13"/>
      <c r="F757" s="13"/>
      <c r="G757" s="13"/>
    </row>
    <row r="758" spans="1:7">
      <c r="A758" s="11"/>
      <c r="B758" s="10"/>
      <c r="C758" s="10"/>
      <c r="D758" s="10"/>
      <c r="E758" s="13"/>
      <c r="F758" s="13"/>
      <c r="G758" s="13"/>
    </row>
    <row r="759" spans="1:7">
      <c r="A759" s="11"/>
      <c r="B759" s="10"/>
      <c r="C759" s="10"/>
      <c r="D759" s="10"/>
      <c r="E759" s="13"/>
      <c r="F759" s="13"/>
      <c r="G759" s="13"/>
    </row>
    <row r="760" spans="1:7">
      <c r="A760" s="11"/>
      <c r="B760" s="10"/>
      <c r="C760" s="10"/>
      <c r="D760" s="10"/>
      <c r="E760" s="13"/>
      <c r="F760" s="13"/>
      <c r="G760" s="13"/>
    </row>
    <row r="761" spans="1:7">
      <c r="A761" s="11"/>
      <c r="B761" s="10"/>
      <c r="C761" s="10"/>
      <c r="D761" s="10"/>
      <c r="E761" s="13"/>
      <c r="F761" s="13"/>
      <c r="G761" s="13"/>
    </row>
    <row r="762" spans="1:7">
      <c r="A762" s="11"/>
      <c r="B762" s="10"/>
      <c r="C762" s="10"/>
      <c r="D762" s="10"/>
      <c r="E762" s="13"/>
      <c r="F762" s="13"/>
      <c r="G762" s="13"/>
    </row>
    <row r="763" spans="1:7">
      <c r="A763" s="11"/>
      <c r="B763" s="10"/>
      <c r="C763" s="10"/>
      <c r="D763" s="10"/>
      <c r="E763" s="13"/>
      <c r="F763" s="13"/>
      <c r="G763" s="13"/>
    </row>
    <row r="764" spans="1:7">
      <c r="A764" s="11"/>
      <c r="B764" s="10"/>
      <c r="C764" s="10"/>
      <c r="D764" s="10"/>
      <c r="E764" s="13"/>
      <c r="F764" s="13"/>
      <c r="G764" s="13"/>
    </row>
    <row r="765" spans="1:7">
      <c r="A765" s="11"/>
      <c r="B765" s="10"/>
      <c r="C765" s="10"/>
      <c r="D765" s="10"/>
      <c r="E765" s="13"/>
      <c r="F765" s="13"/>
      <c r="G765" s="13"/>
    </row>
    <row r="766" spans="1:7">
      <c r="A766" s="11"/>
      <c r="B766" s="10"/>
      <c r="C766" s="10"/>
      <c r="D766" s="10"/>
      <c r="E766" s="13"/>
      <c r="F766" s="13"/>
      <c r="G766" s="13"/>
    </row>
    <row r="767" spans="1:7">
      <c r="A767" s="11"/>
      <c r="B767" s="10"/>
      <c r="C767" s="10"/>
      <c r="D767" s="10"/>
      <c r="E767" s="13"/>
      <c r="F767" s="13"/>
      <c r="G767" s="13"/>
    </row>
    <row r="768" spans="1:7">
      <c r="A768" s="11"/>
      <c r="B768" s="10"/>
      <c r="C768" s="10"/>
      <c r="D768" s="10"/>
      <c r="E768" s="13"/>
      <c r="F768" s="13"/>
      <c r="G768" s="13"/>
    </row>
    <row r="769" spans="1:7">
      <c r="A769" s="11"/>
      <c r="B769" s="10"/>
      <c r="C769" s="10"/>
      <c r="D769" s="10"/>
      <c r="E769" s="13"/>
      <c r="F769" s="13"/>
      <c r="G769" s="13"/>
    </row>
    <row r="770" spans="1:7">
      <c r="A770" s="11"/>
      <c r="B770" s="10"/>
      <c r="C770" s="10"/>
      <c r="D770" s="10"/>
      <c r="E770" s="13"/>
      <c r="F770" s="13"/>
      <c r="G770" s="13"/>
    </row>
    <row r="771" spans="1:7">
      <c r="A771" s="11"/>
      <c r="B771" s="10"/>
      <c r="C771" s="10"/>
      <c r="D771" s="10"/>
      <c r="E771" s="13"/>
      <c r="F771" s="13"/>
      <c r="G771" s="13"/>
    </row>
    <row r="772" spans="1:7">
      <c r="A772" s="11"/>
      <c r="B772" s="10"/>
      <c r="C772" s="10"/>
      <c r="D772" s="10"/>
      <c r="E772" s="13"/>
      <c r="F772" s="13"/>
      <c r="G772" s="13"/>
    </row>
    <row r="773" spans="1:7">
      <c r="A773" s="11"/>
      <c r="B773" s="10"/>
      <c r="C773" s="10"/>
      <c r="D773" s="10"/>
      <c r="E773" s="13"/>
      <c r="F773" s="13"/>
      <c r="G773" s="13"/>
    </row>
    <row r="774" spans="1:7">
      <c r="A774" s="11"/>
      <c r="B774" s="10"/>
      <c r="C774" s="10"/>
      <c r="D774" s="10"/>
      <c r="E774" s="13"/>
      <c r="F774" s="13"/>
      <c r="G774" s="13"/>
    </row>
    <row r="775" spans="1:7">
      <c r="A775" s="11"/>
      <c r="B775" s="10"/>
      <c r="C775" s="10"/>
      <c r="D775" s="10"/>
      <c r="E775" s="13"/>
      <c r="F775" s="13"/>
      <c r="G775" s="13"/>
    </row>
    <row r="776" spans="1:7">
      <c r="A776" s="11"/>
      <c r="B776" s="10"/>
      <c r="C776" s="10"/>
      <c r="D776" s="10"/>
      <c r="E776" s="13"/>
      <c r="F776" s="13"/>
      <c r="G776" s="13"/>
    </row>
    <row r="777" spans="1:7">
      <c r="A777" s="11"/>
      <c r="B777" s="10"/>
      <c r="C777" s="10"/>
      <c r="D777" s="10"/>
      <c r="E777" s="13"/>
      <c r="F777" s="13"/>
      <c r="G777" s="13"/>
    </row>
    <row r="778" spans="1:7">
      <c r="A778" s="11"/>
      <c r="B778" s="10"/>
      <c r="C778" s="10"/>
      <c r="D778" s="10"/>
      <c r="E778" s="13"/>
      <c r="F778" s="13"/>
      <c r="G778" s="13"/>
    </row>
    <row r="779" spans="1:7">
      <c r="A779" s="11"/>
      <c r="B779" s="10"/>
      <c r="C779" s="10"/>
      <c r="D779" s="10"/>
      <c r="E779" s="13"/>
      <c r="F779" s="13"/>
      <c r="G779" s="13"/>
    </row>
    <row r="780" spans="1:7">
      <c r="A780" s="11"/>
      <c r="B780" s="10"/>
      <c r="C780" s="10"/>
      <c r="D780" s="10"/>
      <c r="E780" s="13"/>
      <c r="F780" s="13"/>
      <c r="G780" s="13"/>
    </row>
    <row r="781" spans="1:7">
      <c r="A781" s="11"/>
      <c r="B781" s="10"/>
      <c r="C781" s="10"/>
      <c r="D781" s="10"/>
      <c r="E781" s="13"/>
      <c r="F781" s="13"/>
      <c r="G781" s="13"/>
    </row>
    <row r="782" spans="1:7">
      <c r="A782" s="11"/>
      <c r="B782" s="10"/>
      <c r="C782" s="10"/>
      <c r="D782" s="10"/>
      <c r="E782" s="13"/>
      <c r="F782" s="13"/>
      <c r="G782" s="13"/>
    </row>
    <row r="783" spans="1:7">
      <c r="A783" s="11"/>
      <c r="B783" s="10"/>
      <c r="C783" s="10"/>
      <c r="D783" s="10"/>
      <c r="E783" s="13"/>
      <c r="F783" s="13"/>
      <c r="G783" s="13"/>
    </row>
    <row r="784" spans="1:7">
      <c r="A784" s="11"/>
      <c r="B784" s="10"/>
      <c r="C784" s="10"/>
      <c r="D784" s="10"/>
      <c r="E784" s="13"/>
      <c r="F784" s="13"/>
      <c r="G784" s="13"/>
    </row>
    <row r="785" spans="1:7">
      <c r="A785" s="11"/>
      <c r="B785" s="10"/>
      <c r="C785" s="10"/>
      <c r="D785" s="10"/>
      <c r="E785" s="13"/>
      <c r="F785" s="13"/>
      <c r="G785" s="13"/>
    </row>
    <row r="786" spans="1:7">
      <c r="A786" s="11"/>
      <c r="B786" s="10"/>
      <c r="C786" s="10"/>
      <c r="D786" s="10"/>
      <c r="E786" s="13"/>
      <c r="F786" s="13"/>
      <c r="G786" s="13"/>
    </row>
    <row r="787" spans="1:7">
      <c r="A787" s="11"/>
      <c r="B787" s="10"/>
      <c r="C787" s="10"/>
      <c r="D787" s="10"/>
      <c r="E787" s="13"/>
      <c r="F787" s="13"/>
      <c r="G787" s="13"/>
    </row>
    <row r="788" spans="1:7">
      <c r="A788" s="11"/>
      <c r="B788" s="10"/>
      <c r="C788" s="10"/>
      <c r="D788" s="10"/>
      <c r="E788" s="13"/>
      <c r="F788" s="13"/>
      <c r="G788" s="13"/>
    </row>
    <row r="789" spans="1:7">
      <c r="A789" s="11"/>
      <c r="B789" s="10"/>
      <c r="C789" s="10"/>
      <c r="D789" s="10"/>
      <c r="E789" s="13"/>
      <c r="F789" s="13"/>
      <c r="G789" s="13"/>
    </row>
    <row r="790" spans="1:7">
      <c r="A790" s="11"/>
      <c r="B790" s="10"/>
      <c r="C790" s="10"/>
      <c r="D790" s="10"/>
      <c r="E790" s="13"/>
      <c r="F790" s="13"/>
      <c r="G790" s="13"/>
    </row>
    <row r="791" spans="1:7">
      <c r="A791" s="11"/>
      <c r="B791" s="10"/>
      <c r="C791" s="10"/>
      <c r="D791" s="10"/>
      <c r="E791" s="13"/>
      <c r="F791" s="13"/>
      <c r="G791" s="13"/>
    </row>
    <row r="792" spans="1:7">
      <c r="A792" s="11"/>
      <c r="B792" s="10"/>
      <c r="C792" s="10"/>
      <c r="D792" s="10"/>
      <c r="E792" s="13"/>
      <c r="F792" s="13"/>
      <c r="G792" s="13"/>
    </row>
    <row r="793" spans="1:7">
      <c r="A793" s="11"/>
      <c r="B793" s="10"/>
      <c r="C793" s="10"/>
      <c r="D793" s="10"/>
      <c r="E793" s="13"/>
      <c r="F793" s="13"/>
      <c r="G793" s="13"/>
    </row>
    <row r="794" spans="1:7">
      <c r="A794" s="11"/>
      <c r="B794" s="10"/>
      <c r="C794" s="10"/>
      <c r="D794" s="10"/>
      <c r="E794" s="13"/>
      <c r="F794" s="13"/>
      <c r="G794" s="13"/>
    </row>
    <row r="795" spans="1:7">
      <c r="A795" s="11"/>
      <c r="B795" s="10"/>
      <c r="C795" s="10"/>
      <c r="D795" s="10"/>
      <c r="E795" s="13"/>
      <c r="F795" s="13"/>
      <c r="G795" s="13"/>
    </row>
    <row r="796" spans="1:7">
      <c r="A796" s="11"/>
      <c r="B796" s="10"/>
      <c r="C796" s="10"/>
      <c r="D796" s="10"/>
      <c r="E796" s="13"/>
      <c r="F796" s="13"/>
      <c r="G796" s="13"/>
    </row>
    <row r="797" spans="1:7">
      <c r="A797" s="11"/>
      <c r="B797" s="10"/>
      <c r="C797" s="10"/>
      <c r="D797" s="10"/>
      <c r="E797" s="13"/>
      <c r="F797" s="13"/>
      <c r="G797" s="13"/>
    </row>
    <row r="798" spans="1:7">
      <c r="A798" s="11"/>
      <c r="B798" s="10"/>
      <c r="C798" s="10"/>
      <c r="D798" s="10"/>
      <c r="E798" s="13"/>
      <c r="F798" s="13"/>
      <c r="G798" s="13"/>
    </row>
    <row r="799" spans="1:7">
      <c r="A799" s="11"/>
      <c r="B799" s="10"/>
      <c r="C799" s="10"/>
      <c r="D799" s="10"/>
      <c r="E799" s="13"/>
      <c r="F799" s="13"/>
      <c r="G799" s="13"/>
    </row>
    <row r="800" spans="1:7">
      <c r="A800" s="11"/>
      <c r="B800" s="10"/>
      <c r="C800" s="10"/>
      <c r="D800" s="10"/>
      <c r="E800" s="13"/>
      <c r="F800" s="13"/>
      <c r="G800" s="13"/>
    </row>
    <row r="801" spans="1:7">
      <c r="A801" s="11"/>
      <c r="B801" s="10"/>
      <c r="C801" s="10"/>
      <c r="D801" s="10"/>
      <c r="E801" s="13"/>
      <c r="F801" s="13"/>
      <c r="G801" s="13"/>
    </row>
    <row r="802" spans="1:7">
      <c r="A802" s="11"/>
      <c r="B802" s="10"/>
      <c r="C802" s="10"/>
      <c r="D802" s="10"/>
      <c r="E802" s="13"/>
      <c r="F802" s="13"/>
      <c r="G802" s="13"/>
    </row>
    <row r="803" spans="1:7">
      <c r="A803" s="11"/>
      <c r="B803" s="10"/>
      <c r="C803" s="10"/>
      <c r="D803" s="10"/>
      <c r="E803" s="13"/>
      <c r="F803" s="13"/>
      <c r="G803" s="13"/>
    </row>
    <row r="804" spans="1:7">
      <c r="A804" s="11"/>
      <c r="B804" s="10"/>
      <c r="C804" s="10"/>
      <c r="D804" s="10"/>
      <c r="E804" s="13"/>
      <c r="F804" s="13"/>
      <c r="G804" s="13"/>
    </row>
    <row r="805" spans="1:7">
      <c r="A805" s="11"/>
      <c r="B805" s="10"/>
      <c r="C805" s="10"/>
      <c r="D805" s="10"/>
      <c r="E805" s="13"/>
      <c r="F805" s="13"/>
      <c r="G805" s="13"/>
    </row>
    <row r="806" spans="1:7">
      <c r="A806" s="11"/>
      <c r="B806" s="10"/>
      <c r="C806" s="10"/>
      <c r="D806" s="10"/>
      <c r="E806" s="13"/>
      <c r="F806" s="13"/>
      <c r="G806" s="13"/>
    </row>
    <row r="807" spans="1:7">
      <c r="A807" s="11"/>
      <c r="B807" s="10"/>
      <c r="C807" s="10"/>
      <c r="D807" s="10"/>
      <c r="E807" s="13"/>
      <c r="F807" s="13"/>
      <c r="G807" s="13"/>
    </row>
    <row r="808" spans="1:7">
      <c r="A808" s="11"/>
      <c r="B808" s="10"/>
      <c r="C808" s="10"/>
      <c r="D808" s="10"/>
      <c r="E808" s="13"/>
      <c r="F808" s="13"/>
      <c r="G808" s="13"/>
    </row>
    <row r="809" spans="1:7">
      <c r="A809" s="11"/>
      <c r="B809" s="10"/>
      <c r="C809" s="10"/>
      <c r="D809" s="10"/>
      <c r="E809" s="13"/>
      <c r="F809" s="13"/>
      <c r="G809" s="13"/>
    </row>
    <row r="810" spans="1:7">
      <c r="A810" s="11"/>
      <c r="B810" s="10"/>
      <c r="C810" s="10"/>
      <c r="D810" s="10"/>
      <c r="E810" s="13"/>
      <c r="F810" s="13"/>
      <c r="G810" s="13"/>
    </row>
    <row r="811" spans="1:7">
      <c r="A811" s="11"/>
      <c r="B811" s="10"/>
      <c r="C811" s="10"/>
      <c r="D811" s="10"/>
      <c r="E811" s="13"/>
      <c r="F811" s="13"/>
      <c r="G811" s="13"/>
    </row>
    <row r="812" spans="1:7">
      <c r="A812" s="11"/>
      <c r="B812" s="10"/>
      <c r="C812" s="10"/>
      <c r="D812" s="10"/>
      <c r="E812" s="13"/>
      <c r="F812" s="13"/>
      <c r="G812" s="13"/>
    </row>
    <row r="813" spans="1:7">
      <c r="A813" s="11"/>
      <c r="B813" s="10"/>
      <c r="C813" s="10"/>
      <c r="D813" s="10"/>
      <c r="E813" s="13"/>
      <c r="F813" s="13"/>
      <c r="G813" s="13"/>
    </row>
    <row r="814" spans="1:7">
      <c r="A814" s="11"/>
      <c r="B814" s="10"/>
      <c r="C814" s="10"/>
      <c r="D814" s="10"/>
      <c r="E814" s="13"/>
      <c r="F814" s="13"/>
      <c r="G814" s="13"/>
    </row>
    <row r="815" spans="1:7">
      <c r="A815" s="11"/>
      <c r="B815" s="10"/>
      <c r="C815" s="10"/>
      <c r="D815" s="10"/>
      <c r="E815" s="13"/>
      <c r="F815" s="13"/>
      <c r="G815" s="13"/>
    </row>
    <row r="816" spans="1:7">
      <c r="A816" s="11"/>
      <c r="B816" s="10"/>
      <c r="C816" s="10"/>
      <c r="D816" s="10"/>
      <c r="E816" s="13"/>
      <c r="F816" s="13"/>
      <c r="G816" s="13"/>
    </row>
    <row r="817" spans="1:7">
      <c r="A817" s="11"/>
      <c r="B817" s="10"/>
      <c r="C817" s="10"/>
      <c r="D817" s="10"/>
      <c r="E817" s="13"/>
      <c r="F817" s="13"/>
      <c r="G817" s="13"/>
    </row>
    <row r="818" spans="1:7">
      <c r="A818" s="11"/>
      <c r="B818" s="10"/>
      <c r="C818" s="10"/>
      <c r="D818" s="10"/>
      <c r="E818" s="13"/>
      <c r="F818" s="13"/>
      <c r="G818" s="13"/>
    </row>
    <row r="819" spans="1:7">
      <c r="A819" s="11"/>
      <c r="B819" s="10"/>
      <c r="C819" s="10"/>
      <c r="D819" s="10"/>
      <c r="E819" s="13"/>
      <c r="F819" s="13"/>
      <c r="G819" s="13"/>
    </row>
    <row r="820" spans="1:7">
      <c r="A820" s="11"/>
      <c r="B820" s="10"/>
      <c r="C820" s="10"/>
      <c r="D820" s="10"/>
      <c r="E820" s="13"/>
      <c r="F820" s="13"/>
      <c r="G820" s="13"/>
    </row>
    <row r="821" spans="1:7">
      <c r="A821" s="11"/>
      <c r="B821" s="10"/>
      <c r="C821" s="10"/>
      <c r="D821" s="10"/>
      <c r="E821" s="13"/>
      <c r="F821" s="13"/>
      <c r="G821" s="13"/>
    </row>
    <row r="822" spans="1:7">
      <c r="A822" s="11"/>
      <c r="B822" s="10"/>
      <c r="C822" s="10"/>
      <c r="D822" s="10"/>
      <c r="E822" s="13"/>
      <c r="F822" s="13"/>
      <c r="G822" s="13"/>
    </row>
    <row r="823" spans="1:7">
      <c r="A823" s="11"/>
      <c r="B823" s="10"/>
      <c r="C823" s="10"/>
      <c r="D823" s="10"/>
      <c r="E823" s="13"/>
      <c r="F823" s="13"/>
      <c r="G823" s="13"/>
    </row>
    <row r="824" spans="1:7">
      <c r="A824" s="11"/>
      <c r="B824" s="10"/>
      <c r="C824" s="10"/>
      <c r="D824" s="10"/>
      <c r="E824" s="13"/>
      <c r="F824" s="13"/>
      <c r="G824" s="13"/>
    </row>
    <row r="825" spans="1:7">
      <c r="A825" s="11"/>
      <c r="B825" s="10"/>
      <c r="C825" s="10"/>
      <c r="D825" s="10"/>
      <c r="E825" s="13"/>
      <c r="F825" s="13"/>
      <c r="G825" s="13"/>
    </row>
    <row r="826" spans="1:7">
      <c r="A826" s="11"/>
      <c r="B826" s="10"/>
      <c r="C826" s="10"/>
      <c r="D826" s="10"/>
      <c r="E826" s="13"/>
      <c r="F826" s="13"/>
      <c r="G826" s="13"/>
    </row>
    <row r="827" spans="1:7">
      <c r="A827" s="11"/>
      <c r="B827" s="10"/>
      <c r="C827" s="10"/>
      <c r="D827" s="10"/>
      <c r="E827" s="13"/>
      <c r="F827" s="13"/>
      <c r="G827" s="13"/>
    </row>
    <row r="828" spans="1:7">
      <c r="A828" s="11"/>
      <c r="B828" s="10"/>
      <c r="C828" s="10"/>
      <c r="D828" s="10"/>
      <c r="E828" s="13"/>
      <c r="F828" s="13"/>
      <c r="G828" s="13"/>
    </row>
    <row r="829" spans="1:7">
      <c r="A829" s="11"/>
      <c r="B829" s="10"/>
      <c r="C829" s="10"/>
      <c r="D829" s="10"/>
      <c r="E829" s="13"/>
      <c r="F829" s="13"/>
      <c r="G829" s="13"/>
    </row>
    <row r="830" spans="1:7">
      <c r="A830" s="11"/>
      <c r="B830" s="10"/>
      <c r="C830" s="10"/>
      <c r="D830" s="10"/>
      <c r="E830" s="13"/>
      <c r="F830" s="13"/>
      <c r="G830" s="13"/>
    </row>
    <row r="831" spans="1:7">
      <c r="A831" s="11"/>
      <c r="B831" s="10"/>
      <c r="C831" s="10"/>
      <c r="D831" s="10"/>
      <c r="E831" s="13"/>
      <c r="F831" s="13"/>
      <c r="G831" s="13"/>
    </row>
    <row r="832" spans="1:7">
      <c r="A832" s="11"/>
      <c r="B832" s="10"/>
      <c r="C832" s="10"/>
      <c r="D832" s="10"/>
      <c r="E832" s="13"/>
      <c r="F832" s="13"/>
      <c r="G832" s="13"/>
    </row>
    <row r="833" spans="1:7">
      <c r="A833" s="11"/>
      <c r="B833" s="10"/>
      <c r="C833" s="10"/>
      <c r="D833" s="10"/>
      <c r="E833" s="13"/>
      <c r="F833" s="13"/>
      <c r="G833" s="13"/>
    </row>
    <row r="834" spans="1:7">
      <c r="A834" s="11"/>
      <c r="B834" s="10"/>
      <c r="C834" s="10"/>
      <c r="D834" s="10"/>
      <c r="E834" s="13"/>
      <c r="F834" s="13"/>
      <c r="G834" s="13"/>
    </row>
    <row r="835" spans="1:7">
      <c r="A835" s="11"/>
      <c r="B835" s="10"/>
      <c r="C835" s="10"/>
      <c r="D835" s="10"/>
      <c r="E835" s="13"/>
      <c r="F835" s="13"/>
      <c r="G835" s="13"/>
    </row>
    <row r="836" spans="1:7">
      <c r="A836" s="11"/>
      <c r="B836" s="10"/>
      <c r="C836" s="10"/>
      <c r="D836" s="10"/>
      <c r="E836" s="13"/>
      <c r="F836" s="13"/>
      <c r="G836" s="13"/>
    </row>
    <row r="837" spans="1:7">
      <c r="A837" s="11"/>
      <c r="B837" s="10"/>
      <c r="C837" s="10"/>
      <c r="D837" s="10"/>
      <c r="E837" s="13"/>
      <c r="F837" s="13"/>
      <c r="G837" s="13"/>
    </row>
    <row r="838" spans="1:7">
      <c r="A838" s="11"/>
      <c r="B838" s="10"/>
      <c r="C838" s="10"/>
      <c r="D838" s="10"/>
      <c r="E838" s="13"/>
      <c r="F838" s="13"/>
      <c r="G838" s="13"/>
    </row>
    <row r="839" spans="1:7">
      <c r="A839" s="11"/>
      <c r="B839" s="10"/>
      <c r="C839" s="10"/>
      <c r="D839" s="10"/>
      <c r="E839" s="13"/>
      <c r="F839" s="13"/>
      <c r="G839" s="13"/>
    </row>
    <row r="840" spans="1:7">
      <c r="A840" s="11"/>
      <c r="B840" s="10"/>
      <c r="C840" s="10"/>
      <c r="D840" s="10"/>
      <c r="E840" s="13"/>
      <c r="F840" s="13"/>
      <c r="G840" s="13"/>
    </row>
    <row r="841" spans="1:7">
      <c r="A841" s="11"/>
      <c r="B841" s="10"/>
      <c r="C841" s="10"/>
      <c r="D841" s="10"/>
      <c r="E841" s="13"/>
      <c r="F841" s="13"/>
      <c r="G841" s="13"/>
    </row>
    <row r="842" spans="1:7">
      <c r="A842" s="11"/>
      <c r="B842" s="10"/>
      <c r="C842" s="10"/>
      <c r="D842" s="10"/>
      <c r="E842" s="13"/>
      <c r="F842" s="13"/>
      <c r="G842" s="13"/>
    </row>
    <row r="843" spans="1:7">
      <c r="A843" s="11"/>
      <c r="B843" s="10"/>
      <c r="C843" s="10"/>
      <c r="D843" s="10"/>
      <c r="E843" s="13"/>
      <c r="F843" s="13"/>
      <c r="G843" s="13"/>
    </row>
    <row r="844" spans="1:7">
      <c r="A844" s="11"/>
      <c r="B844" s="10"/>
      <c r="C844" s="10"/>
      <c r="D844" s="10"/>
      <c r="E844" s="13"/>
      <c r="F844" s="13"/>
      <c r="G844" s="13"/>
    </row>
    <row r="845" spans="1:7">
      <c r="A845" s="11"/>
      <c r="B845" s="10"/>
      <c r="C845" s="10"/>
      <c r="D845" s="10"/>
      <c r="E845" s="13"/>
      <c r="F845" s="13"/>
      <c r="G845" s="13"/>
    </row>
    <row r="846" spans="1:7">
      <c r="A846" s="11"/>
      <c r="B846" s="10"/>
      <c r="C846" s="10"/>
      <c r="D846" s="10"/>
      <c r="E846" s="13"/>
      <c r="F846" s="13"/>
      <c r="G846" s="13"/>
    </row>
    <row r="847" spans="1:7">
      <c r="A847" s="11"/>
      <c r="B847" s="10"/>
      <c r="C847" s="10"/>
      <c r="D847" s="10"/>
      <c r="E847" s="13"/>
      <c r="F847" s="13"/>
      <c r="G847" s="13"/>
    </row>
    <row r="848" spans="1:7">
      <c r="A848" s="11"/>
      <c r="B848" s="10"/>
      <c r="C848" s="10"/>
      <c r="D848" s="10"/>
      <c r="E848" s="13"/>
      <c r="F848" s="13"/>
      <c r="G848" s="13"/>
    </row>
    <row r="849" spans="1:7">
      <c r="A849" s="11"/>
      <c r="B849" s="10"/>
      <c r="C849" s="10"/>
      <c r="D849" s="10"/>
      <c r="E849" s="13"/>
      <c r="F849" s="13"/>
      <c r="G849" s="13"/>
    </row>
    <row r="850" spans="1:7">
      <c r="A850" s="11"/>
      <c r="B850" s="10"/>
      <c r="C850" s="10"/>
      <c r="D850" s="10"/>
      <c r="E850" s="13"/>
      <c r="F850" s="13"/>
      <c r="G850" s="13"/>
    </row>
    <row r="851" spans="1:7">
      <c r="A851" s="11"/>
      <c r="B851" s="10"/>
      <c r="C851" s="10"/>
      <c r="D851" s="10"/>
      <c r="E851" s="13"/>
      <c r="F851" s="13"/>
      <c r="G851" s="13"/>
    </row>
    <row r="852" spans="1:7">
      <c r="A852" s="11"/>
      <c r="B852" s="10"/>
      <c r="C852" s="10"/>
      <c r="D852" s="10"/>
      <c r="E852" s="13"/>
      <c r="F852" s="13"/>
      <c r="G852" s="13"/>
    </row>
    <row r="853" spans="1:7">
      <c r="A853" s="11"/>
      <c r="B853" s="10"/>
      <c r="C853" s="10"/>
      <c r="D853" s="10"/>
      <c r="E853" s="13"/>
      <c r="F853" s="13"/>
      <c r="G853" s="13"/>
    </row>
    <row r="854" spans="1:7">
      <c r="A854" s="11"/>
      <c r="B854" s="10"/>
      <c r="C854" s="10"/>
      <c r="D854" s="10"/>
      <c r="E854" s="13"/>
      <c r="F854" s="13"/>
      <c r="G854" s="13"/>
    </row>
    <row r="855" spans="1:7">
      <c r="A855" s="11"/>
      <c r="B855" s="10"/>
      <c r="C855" s="10"/>
      <c r="D855" s="10"/>
      <c r="E855" s="13"/>
      <c r="F855" s="13"/>
      <c r="G855" s="13"/>
    </row>
    <row r="856" spans="1:7">
      <c r="A856" s="11"/>
      <c r="B856" s="10"/>
      <c r="C856" s="10"/>
      <c r="D856" s="10"/>
      <c r="E856" s="13"/>
      <c r="F856" s="13"/>
      <c r="G856" s="13"/>
    </row>
    <row r="857" spans="1:7">
      <c r="A857" s="11"/>
      <c r="B857" s="10"/>
      <c r="C857" s="10"/>
      <c r="D857" s="10"/>
      <c r="E857" s="13"/>
      <c r="F857" s="13"/>
      <c r="G857" s="13"/>
    </row>
    <row r="858" spans="1:7">
      <c r="A858" s="11"/>
      <c r="B858" s="10"/>
      <c r="C858" s="10"/>
      <c r="D858" s="10"/>
      <c r="E858" s="13"/>
      <c r="F858" s="13"/>
      <c r="G858" s="13"/>
    </row>
    <row r="859" spans="1:7">
      <c r="A859" s="11"/>
      <c r="B859" s="10"/>
      <c r="C859" s="10"/>
      <c r="D859" s="10"/>
      <c r="E859" s="13"/>
      <c r="F859" s="13"/>
      <c r="G859" s="13"/>
    </row>
    <row r="860" spans="1:7">
      <c r="A860" s="11"/>
      <c r="B860" s="10"/>
      <c r="C860" s="10"/>
      <c r="D860" s="10"/>
      <c r="E860" s="13"/>
      <c r="F860" s="13"/>
      <c r="G860" s="13"/>
    </row>
    <row r="861" spans="1:7">
      <c r="A861" s="11"/>
      <c r="B861" s="10"/>
      <c r="C861" s="10"/>
      <c r="D861" s="10"/>
      <c r="E861" s="13"/>
      <c r="F861" s="13"/>
      <c r="G861" s="13"/>
    </row>
    <row r="862" spans="1:7">
      <c r="A862" s="11"/>
      <c r="B862" s="10"/>
      <c r="C862" s="10"/>
      <c r="D862" s="10"/>
      <c r="E862" s="13"/>
      <c r="F862" s="13"/>
      <c r="G862" s="13"/>
    </row>
    <row r="863" spans="1:7">
      <c r="A863" s="11"/>
      <c r="B863" s="10"/>
      <c r="C863" s="10"/>
      <c r="D863" s="10"/>
      <c r="E863" s="13"/>
      <c r="F863" s="13"/>
      <c r="G863" s="13"/>
    </row>
    <row r="864" spans="1:7">
      <c r="A864" s="11"/>
      <c r="B864" s="10"/>
      <c r="C864" s="10"/>
      <c r="D864" s="10"/>
      <c r="E864" s="13"/>
      <c r="F864" s="13"/>
      <c r="G864" s="13"/>
    </row>
    <row r="865" spans="1:7">
      <c r="A865" s="11"/>
      <c r="B865" s="10"/>
      <c r="C865" s="10"/>
      <c r="D865" s="10"/>
      <c r="E865" s="13"/>
      <c r="F865" s="13"/>
      <c r="G865" s="13"/>
    </row>
    <row r="866" spans="1:7">
      <c r="A866" s="11"/>
      <c r="B866" s="10"/>
      <c r="C866" s="10"/>
      <c r="D866" s="10"/>
      <c r="E866" s="13"/>
      <c r="F866" s="13"/>
      <c r="G866" s="13"/>
    </row>
    <row r="867" spans="1:7">
      <c r="A867" s="11"/>
      <c r="B867" s="10"/>
      <c r="C867" s="10"/>
      <c r="D867" s="10"/>
      <c r="E867" s="13"/>
      <c r="F867" s="13"/>
      <c r="G867" s="13"/>
    </row>
    <row r="868" spans="1:7">
      <c r="A868" s="11"/>
      <c r="B868" s="10"/>
      <c r="C868" s="10"/>
      <c r="D868" s="10"/>
      <c r="E868" s="13"/>
      <c r="F868" s="13"/>
      <c r="G868" s="13"/>
    </row>
    <row r="869" spans="1:7">
      <c r="A869" s="11"/>
      <c r="B869" s="10"/>
      <c r="C869" s="10"/>
      <c r="D869" s="10"/>
      <c r="E869" s="13"/>
      <c r="F869" s="13"/>
      <c r="G869" s="13"/>
    </row>
    <row r="870" spans="1:7">
      <c r="A870" s="11"/>
      <c r="B870" s="10"/>
      <c r="C870" s="10"/>
      <c r="D870" s="10"/>
      <c r="E870" s="13"/>
      <c r="F870" s="13"/>
      <c r="G870" s="13"/>
    </row>
    <row r="871" spans="1:7">
      <c r="A871" s="11"/>
      <c r="B871" s="10"/>
      <c r="C871" s="10"/>
      <c r="D871" s="10"/>
      <c r="E871" s="13"/>
      <c r="F871" s="13"/>
      <c r="G871" s="13"/>
    </row>
  </sheetData>
  <sheetProtection algorithmName="SHA-512" hashValue="E9BDUW3Q4sEqa1snGZX/P8Y8iUruFGf/1h9MuEvoazDkKCIlqxYE+7afCvd6Ut2v8kUibk8wtYSVxRkI++fa0A==" saltValue="0Xj5sqMBdLHnSWkjIXRZ+A==" spinCount="100000" sheet="1" objects="1" scenarios="1"/>
  <mergeCells count="15">
    <mergeCell ref="B2:B5"/>
    <mergeCell ref="A62:A68"/>
    <mergeCell ref="A69:A75"/>
    <mergeCell ref="A42:A48"/>
    <mergeCell ref="A49:A61"/>
    <mergeCell ref="A26:A34"/>
    <mergeCell ref="A35:A41"/>
    <mergeCell ref="A6:A18"/>
    <mergeCell ref="A19:A25"/>
    <mergeCell ref="A2:A5"/>
    <mergeCell ref="R56:R57"/>
    <mergeCell ref="A88:A96"/>
    <mergeCell ref="A97:A103"/>
    <mergeCell ref="A76:A82"/>
    <mergeCell ref="A83:A87"/>
  </mergeCells>
  <conditionalFormatting sqref="B6:B104">
    <cfRule type="containsText" dxfId="174" priority="81" operator="containsText" text="Select One">
      <formula>NOT(ISERROR(SEARCH("Select One",B6)))</formula>
    </cfRule>
  </conditionalFormatting>
  <conditionalFormatting sqref="C2">
    <cfRule type="expression" dxfId="173" priority="69">
      <formula>C2=$B$2</formula>
    </cfRule>
  </conditionalFormatting>
  <conditionalFormatting sqref="C7:C18">
    <cfRule type="expression" dxfId="172" priority="68">
      <formula>C7=$B$6</formula>
    </cfRule>
  </conditionalFormatting>
  <conditionalFormatting sqref="C20:C25">
    <cfRule type="expression" dxfId="171" priority="67">
      <formula>C20=$B$19</formula>
    </cfRule>
  </conditionalFormatting>
  <conditionalFormatting sqref="C27:C34">
    <cfRule type="expression" dxfId="170" priority="66">
      <formula>C27=$B$26</formula>
    </cfRule>
  </conditionalFormatting>
  <conditionalFormatting sqref="C36:C41">
    <cfRule type="expression" dxfId="169" priority="65">
      <formula>C36=$B$35</formula>
    </cfRule>
  </conditionalFormatting>
  <conditionalFormatting sqref="C43:C48">
    <cfRule type="expression" dxfId="168" priority="64">
      <formula>C43=$B$42</formula>
    </cfRule>
  </conditionalFormatting>
  <conditionalFormatting sqref="C50:C54">
    <cfRule type="expression" dxfId="167" priority="63">
      <formula>C50=$B$49</formula>
    </cfRule>
  </conditionalFormatting>
  <conditionalFormatting sqref="C55">
    <cfRule type="expression" dxfId="166" priority="5">
      <formula>C55=$B$48</formula>
    </cfRule>
  </conditionalFormatting>
  <conditionalFormatting sqref="C56:C61">
    <cfRule type="expression" dxfId="165" priority="4">
      <formula>C56=$B$49</formula>
    </cfRule>
  </conditionalFormatting>
  <conditionalFormatting sqref="C63:C68">
    <cfRule type="expression" dxfId="164" priority="62">
      <formula>C63=$B$62</formula>
    </cfRule>
  </conditionalFormatting>
  <conditionalFormatting sqref="C70:C75">
    <cfRule type="expression" dxfId="163" priority="61">
      <formula>C70=$B$69</formula>
    </cfRule>
  </conditionalFormatting>
  <conditionalFormatting sqref="C77:C82">
    <cfRule type="expression" dxfId="162" priority="60">
      <formula>C77=$B$76</formula>
    </cfRule>
  </conditionalFormatting>
  <conditionalFormatting sqref="C84:C87">
    <cfRule type="expression" dxfId="161" priority="59">
      <formula>C84=$B$83</formula>
    </cfRule>
  </conditionalFormatting>
  <conditionalFormatting sqref="C89:C96">
    <cfRule type="expression" dxfId="160" priority="58">
      <formula>C89=$B$88</formula>
    </cfRule>
  </conditionalFormatting>
  <conditionalFormatting sqref="C98:C103">
    <cfRule type="expression" dxfId="159" priority="57">
      <formula>C98=$B$97</formula>
    </cfRule>
  </conditionalFormatting>
  <conditionalFormatting sqref="D104">
    <cfRule type="expression" dxfId="158" priority="80">
      <formula>B104&gt;0</formula>
    </cfRule>
  </conditionalFormatting>
  <conditionalFormatting sqref="D113:D149">
    <cfRule type="expression" dxfId="157" priority="2">
      <formula>D113="HS Code: 9027904500"</formula>
    </cfRule>
  </conditionalFormatting>
  <conditionalFormatting sqref="E27:G34 E41:G46 E49:G60 E69:G74 E76:G80 E83:G86 E88:G94 E108:G1048576 E1:J16 E18:J18 E63:G66 E20:J23 E36:G38">
    <cfRule type="cellIs" dxfId="156" priority="56" operator="equal">
      <formula>0</formula>
    </cfRule>
  </conditionalFormatting>
  <conditionalFormatting sqref="C19 C26 C35 C62">
    <cfRule type="cellIs" dxfId="155" priority="111" operator="equal">
      <formula>0</formula>
    </cfRule>
  </conditionalFormatting>
  <conditionalFormatting sqref="F95:F103 G97:G106">
    <cfRule type="cellIs" dxfId="154" priority="218" operator="equal">
      <formula>0</formula>
    </cfRule>
  </conditionalFormatting>
  <conditionalFormatting sqref="E6">
    <cfRule type="expression" dxfId="153" priority="42">
      <formula>$E6=0</formula>
    </cfRule>
  </conditionalFormatting>
  <conditionalFormatting sqref="E19">
    <cfRule type="expression" dxfId="152" priority="40">
      <formula>$E19=0</formula>
    </cfRule>
    <cfRule type="cellIs" dxfId="151" priority="41" operator="equal">
      <formula>0</formula>
    </cfRule>
  </conditionalFormatting>
  <conditionalFormatting sqref="E26">
    <cfRule type="expression" dxfId="150" priority="38">
      <formula>$E26=0</formula>
    </cfRule>
    <cfRule type="cellIs" dxfId="149" priority="39" operator="equal">
      <formula>0</formula>
    </cfRule>
  </conditionalFormatting>
  <conditionalFormatting sqref="E35">
    <cfRule type="expression" dxfId="148" priority="36">
      <formula>$E35=0</formula>
    </cfRule>
    <cfRule type="cellIs" dxfId="147" priority="37" operator="equal">
      <formula>0</formula>
    </cfRule>
  </conditionalFormatting>
  <conditionalFormatting sqref="E42">
    <cfRule type="expression" dxfId="146" priority="34">
      <formula>$E42=0</formula>
    </cfRule>
  </conditionalFormatting>
  <conditionalFormatting sqref="E49">
    <cfRule type="expression" dxfId="145" priority="32">
      <formula>$E49=0</formula>
    </cfRule>
  </conditionalFormatting>
  <conditionalFormatting sqref="E62">
    <cfRule type="expression" dxfId="144" priority="30">
      <formula>$E62=0</formula>
    </cfRule>
    <cfRule type="cellIs" dxfId="143" priority="31" operator="equal">
      <formula>0</formula>
    </cfRule>
  </conditionalFormatting>
  <conditionalFormatting sqref="E69">
    <cfRule type="expression" dxfId="142" priority="28">
      <formula>$E69=0</formula>
    </cfRule>
  </conditionalFormatting>
  <conditionalFormatting sqref="E76">
    <cfRule type="expression" dxfId="141" priority="26">
      <formula>$E76=0</formula>
    </cfRule>
  </conditionalFormatting>
  <conditionalFormatting sqref="E83">
    <cfRule type="expression" dxfId="140" priority="24">
      <formula>$E83=0</formula>
    </cfRule>
  </conditionalFormatting>
  <conditionalFormatting sqref="E88">
    <cfRule type="expression" dxfId="139" priority="22">
      <formula>$E88=0</formula>
    </cfRule>
  </conditionalFormatting>
  <conditionalFormatting sqref="E97">
    <cfRule type="expression" dxfId="138" priority="20">
      <formula>$E97=0</formula>
    </cfRule>
  </conditionalFormatting>
  <conditionalFormatting sqref="E97:E106">
    <cfRule type="cellIs" dxfId="137" priority="21" operator="equal">
      <formula>0</formula>
    </cfRule>
  </conditionalFormatting>
  <conditionalFormatting sqref="F47:F48">
    <cfRule type="cellIs" dxfId="136" priority="55" operator="equal">
      <formula>0</formula>
    </cfRule>
  </conditionalFormatting>
  <conditionalFormatting sqref="F61">
    <cfRule type="cellIs" dxfId="135" priority="53" operator="equal">
      <formula>0</formula>
    </cfRule>
  </conditionalFormatting>
  <conditionalFormatting sqref="F67:F68">
    <cfRule type="cellIs" dxfId="134" priority="51" operator="equal">
      <formula>0</formula>
    </cfRule>
  </conditionalFormatting>
  <conditionalFormatting sqref="F75">
    <cfRule type="cellIs" dxfId="133" priority="49" operator="equal">
      <formula>0</formula>
    </cfRule>
  </conditionalFormatting>
  <conditionalFormatting sqref="F81:F82">
    <cfRule type="cellIs" dxfId="132" priority="47" operator="equal">
      <formula>0</formula>
    </cfRule>
  </conditionalFormatting>
  <conditionalFormatting sqref="F87">
    <cfRule type="cellIs" dxfId="131" priority="45" operator="equal">
      <formula>0</formula>
    </cfRule>
  </conditionalFormatting>
  <conditionalFormatting sqref="F105:F106">
    <cfRule type="cellIs" dxfId="130" priority="180" operator="equal">
      <formula>0</formula>
    </cfRule>
  </conditionalFormatting>
  <dataValidations count="10">
    <dataValidation type="list" showInputMessage="1" showErrorMessage="1" sqref="B6" xr:uid="{1620FFE3-38B6-4B20-82F8-B9B40B31783C}">
      <formula1>"Select One,F,E,D"</formula1>
    </dataValidation>
    <dataValidation type="list" showInputMessage="1" showErrorMessage="1" sqref="B19" xr:uid="{31D3DE35-167A-46F4-9811-3EDB39174DAB}">
      <formula1>"Select One,A,C"</formula1>
    </dataValidation>
    <dataValidation type="list" showInputMessage="1" showErrorMessage="1" sqref="B42" xr:uid="{74E55904-3758-4443-B3B4-970A71BD979E}">
      <formula1>"Select One,X,H,C"</formula1>
    </dataValidation>
    <dataValidation type="list" showInputMessage="1" showErrorMessage="1" sqref="B49" xr:uid="{1F907608-4B31-459B-A678-6451AB508351}">
      <formula1>"Select One,XXX,RMX,XVA,XVC"</formula1>
    </dataValidation>
    <dataValidation type="list" showInputMessage="1" showErrorMessage="1" sqref="B62" xr:uid="{1678D784-B113-42FA-9700-8BD2D9DF3FCB}">
      <formula1>"Select One,X,M,V"</formula1>
    </dataValidation>
    <dataValidation type="list" allowBlank="1" showInputMessage="1" showErrorMessage="1" sqref="B76 B69" xr:uid="{CE0196E5-E070-4293-AB5A-4664A8C65C03}">
      <formula1>"Select One,X,A,C"</formula1>
    </dataValidation>
    <dataValidation type="list" allowBlank="1" showInputMessage="1" showErrorMessage="1" sqref="B83" xr:uid="{9266AE97-94E6-4887-B55E-D15CC5817692}">
      <formula1>"X"</formula1>
    </dataValidation>
    <dataValidation type="list" allowBlank="1" showInputMessage="1" showErrorMessage="1" sqref="B88" xr:uid="{845D3D75-1E12-49DD-A15A-81F7DE8F6514}">
      <formula1>"Select One,XX,S1,NP"</formula1>
    </dataValidation>
    <dataValidation type="list" showInputMessage="1" showErrorMessage="1" sqref="B26" xr:uid="{BC810728-C321-4B4C-8697-BBA56F514993}">
      <formula1>"STD"</formula1>
    </dataValidation>
    <dataValidation type="list" showInputMessage="1" showErrorMessage="1" sqref="B35 B97" xr:uid="{CD90B68B-4358-436D-B012-BFE54A61B09E}">
      <formula1>"X"</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6" id="{00000000-000E-0000-0E00-000002000000}">
            <xm:f>Contents!$S$1=FALSE</xm:f>
            <x14:dxf>
              <font>
                <color theme="0"/>
              </font>
            </x14:dxf>
          </x14:cfRule>
          <xm:sqref>L104 K105:M105</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47E17-0DAD-47C8-85F0-41C40DE00FBE}">
  <sheetPr codeName="Sheet12"/>
  <dimension ref="A1:R865"/>
  <sheetViews>
    <sheetView workbookViewId="0">
      <pane ySplit="1" topLeftCell="A2" activePane="bottomLeft" state="frozen"/>
      <selection activeCell="D2" sqref="D2"/>
      <selection pane="bottomLeft"/>
    </sheetView>
  </sheetViews>
  <sheetFormatPr baseColWidth="10" defaultColWidth="8.83203125" defaultRowHeight="15"/>
  <cols>
    <col min="1" max="1" width="7.6640625" style="2" customWidth="1"/>
    <col min="2" max="2" width="12.33203125" customWidth="1"/>
    <col min="3" max="3" width="9.33203125" customWidth="1"/>
    <col min="4" max="4" width="85.6640625" customWidth="1"/>
    <col min="5" max="5" width="14.33203125" style="4" customWidth="1"/>
    <col min="6" max="6" width="14" style="4" hidden="1" customWidth="1"/>
    <col min="7" max="8" width="14.33203125" style="4" customWidth="1"/>
    <col min="9" max="9" width="16.1640625" style="4" hidden="1" customWidth="1"/>
    <col min="10" max="10" width="17.6640625" style="4" hidden="1" customWidth="1"/>
    <col min="11" max="11" width="15.83203125" style="49" hidden="1" customWidth="1"/>
    <col min="12" max="12" width="17.5" style="49" hidden="1" customWidth="1"/>
    <col min="13" max="13" width="14" style="82" hidden="1" customWidth="1"/>
    <col min="14" max="14" width="14.33203125" customWidth="1"/>
    <col min="15" max="15" width="24" style="10" hidden="1" customWidth="1"/>
    <col min="16" max="16" width="20.6640625" style="10" customWidth="1"/>
    <col min="17" max="17" width="9.1640625" style="10"/>
    <col min="18" max="18" width="12.5" style="10" customWidth="1"/>
  </cols>
  <sheetData>
    <row r="1" spans="1:18" s="1" customFormat="1" ht="50" customHeight="1">
      <c r="A1" s="3"/>
      <c r="B1" s="5" t="s">
        <v>30</v>
      </c>
      <c r="C1" s="5" t="s">
        <v>102</v>
      </c>
      <c r="D1" s="5" t="s">
        <v>31</v>
      </c>
      <c r="E1" s="6" t="s">
        <v>33</v>
      </c>
      <c r="F1" s="6" t="s">
        <v>349</v>
      </c>
      <c r="G1" s="6" t="e">
        <f>Contents!#REF! &amp; " Domestic List Price"</f>
        <v>#REF!</v>
      </c>
      <c r="H1" s="6" t="s">
        <v>289</v>
      </c>
      <c r="I1" s="6" t="s">
        <v>105</v>
      </c>
      <c r="J1" s="6" t="s">
        <v>106</v>
      </c>
      <c r="K1" s="51" t="s">
        <v>107</v>
      </c>
      <c r="L1" s="51" t="s">
        <v>108</v>
      </c>
      <c r="M1" s="80" t="s">
        <v>109</v>
      </c>
      <c r="N1" s="5" t="s">
        <v>525</v>
      </c>
      <c r="O1" s="88"/>
      <c r="P1" s="88"/>
      <c r="Q1" s="88"/>
      <c r="R1" s="80"/>
    </row>
    <row r="2" spans="1:18" ht="69.75" customHeight="1">
      <c r="A2" s="493" t="s">
        <v>111</v>
      </c>
      <c r="B2" s="499">
        <v>3510</v>
      </c>
      <c r="C2" s="7">
        <v>3510</v>
      </c>
      <c r="D2" s="9" t="s">
        <v>526</v>
      </c>
      <c r="E2" s="121">
        <v>3603.74</v>
      </c>
      <c r="F2" s="8">
        <f>_xlfn.XLOOKUP($B$2,$C$2:$C$4,E2:E4,0)</f>
        <v>3603.74</v>
      </c>
      <c r="G2" s="59">
        <v>3603</v>
      </c>
      <c r="H2" s="8">
        <f>_xlfn.XLOOKUP($B$2,$C$2:$C$4,G2:G4,0)</f>
        <v>3603</v>
      </c>
      <c r="I2" s="8">
        <v>3033.4500000000003</v>
      </c>
      <c r="J2" s="8">
        <f>_xlfn.XLOOKUP($B$2,$C$2:$C$4,I2:I4,0)</f>
        <v>3033.4500000000003</v>
      </c>
      <c r="K2" s="49" t="s">
        <v>527</v>
      </c>
      <c r="M2" s="82">
        <f>IF(N2="Call Factory",100, N2)</f>
        <v>100</v>
      </c>
      <c r="N2" s="7" t="s">
        <v>158</v>
      </c>
      <c r="O2" s="89"/>
      <c r="P2" s="90"/>
      <c r="Q2" s="91"/>
      <c r="R2" s="87"/>
    </row>
    <row r="3" spans="1:18" ht="18" customHeight="1">
      <c r="A3" s="493"/>
      <c r="B3" s="499"/>
      <c r="D3" s="100" t="s">
        <v>528</v>
      </c>
      <c r="E3" s="119"/>
      <c r="F3" s="8"/>
      <c r="G3" s="102"/>
      <c r="H3" s="8"/>
      <c r="I3" s="101"/>
      <c r="J3" s="8"/>
      <c r="N3" s="187"/>
    </row>
    <row r="4" spans="1:18" ht="28.5" customHeight="1">
      <c r="A4" s="493"/>
      <c r="B4" s="499"/>
      <c r="D4" s="103" t="s">
        <v>503</v>
      </c>
      <c r="E4" s="120"/>
      <c r="F4" s="8"/>
      <c r="G4" s="105"/>
      <c r="H4" s="8"/>
      <c r="I4" s="104"/>
      <c r="J4" s="8"/>
      <c r="N4" s="188"/>
    </row>
    <row r="5" spans="1:18" ht="15" customHeight="1">
      <c r="A5" s="493"/>
      <c r="B5" s="499"/>
      <c r="D5" s="100" t="s">
        <v>42</v>
      </c>
      <c r="E5" s="119"/>
      <c r="F5" s="8"/>
      <c r="G5" s="169"/>
      <c r="H5" s="8"/>
      <c r="I5" s="13"/>
      <c r="J5" s="8"/>
    </row>
    <row r="6" spans="1:18" ht="36.75" customHeight="1">
      <c r="A6" s="493" t="s">
        <v>117</v>
      </c>
      <c r="B6" s="183" t="s">
        <v>141</v>
      </c>
      <c r="C6" s="42"/>
      <c r="D6" s="42" t="s">
        <v>293</v>
      </c>
      <c r="E6" s="172"/>
      <c r="F6" s="57">
        <f>_xlfn.XLOOKUP($B$6,$C$7:$C$18,E7:E18,0)</f>
        <v>0</v>
      </c>
      <c r="G6" s="57"/>
      <c r="H6" s="57">
        <f>_xlfn.XLOOKUP($B$6,$C$7:$C$18,G7:G18,0)</f>
        <v>0</v>
      </c>
      <c r="I6" s="57"/>
      <c r="J6" s="57">
        <f>_xlfn.XLOOKUP($B$6,$C$7:$C$18,I7:I18,0)</f>
        <v>0</v>
      </c>
      <c r="K6" s="49" t="str">
        <f>_xlfn.XLOOKUP($B$6,$C$7:$C$18,L7:L18,"Select One")</f>
        <v>Select One</v>
      </c>
      <c r="N6" s="42"/>
    </row>
    <row r="7" spans="1:18" ht="20" customHeight="1">
      <c r="A7" s="493"/>
      <c r="B7" s="7"/>
      <c r="C7" s="7" t="s">
        <v>124</v>
      </c>
      <c r="D7" s="7" t="s">
        <v>465</v>
      </c>
      <c r="E7" s="121">
        <v>0</v>
      </c>
      <c r="F7" s="8"/>
      <c r="G7" s="59"/>
      <c r="H7" s="8"/>
      <c r="I7" s="8"/>
      <c r="J7" s="8"/>
      <c r="K7" s="153"/>
      <c r="L7" s="49" t="s">
        <v>466</v>
      </c>
      <c r="N7" s="7" t="s">
        <v>76</v>
      </c>
    </row>
    <row r="8" spans="1:18" ht="20" customHeight="1">
      <c r="A8" s="493"/>
      <c r="B8" s="7"/>
      <c r="C8" s="7" t="s">
        <v>118</v>
      </c>
      <c r="D8" s="7" t="s">
        <v>509</v>
      </c>
      <c r="E8" s="121">
        <v>0</v>
      </c>
      <c r="F8" s="8"/>
      <c r="G8" s="59"/>
      <c r="H8" s="8"/>
      <c r="I8" s="8"/>
      <c r="J8" s="8"/>
      <c r="K8" s="153"/>
      <c r="L8" s="49" t="s">
        <v>468</v>
      </c>
      <c r="N8" s="7" t="s">
        <v>76</v>
      </c>
    </row>
    <row r="9" spans="1:18" ht="20" customHeight="1">
      <c r="A9" s="493"/>
      <c r="B9" s="7"/>
      <c r="C9" s="7" t="s">
        <v>298</v>
      </c>
      <c r="D9" s="7" t="s">
        <v>510</v>
      </c>
      <c r="E9" s="121">
        <v>0</v>
      </c>
      <c r="F9" s="8"/>
      <c r="G9" s="59"/>
      <c r="H9" s="8"/>
      <c r="I9" s="8"/>
      <c r="J9" s="8"/>
      <c r="K9" s="153"/>
      <c r="L9" s="49" t="s">
        <v>470</v>
      </c>
      <c r="N9" s="7" t="s">
        <v>76</v>
      </c>
    </row>
    <row r="10" spans="1:18" ht="20" customHeight="1">
      <c r="A10" s="493"/>
      <c r="B10" s="7"/>
      <c r="C10" s="7" t="s">
        <v>137</v>
      </c>
      <c r="D10" s="7" t="s">
        <v>471</v>
      </c>
      <c r="E10" s="121">
        <v>0</v>
      </c>
      <c r="F10" s="8"/>
      <c r="G10" s="59"/>
      <c r="H10" s="8"/>
      <c r="I10" s="8"/>
      <c r="J10" s="8"/>
      <c r="K10" s="153"/>
      <c r="L10" s="49" t="s">
        <v>472</v>
      </c>
      <c r="N10" s="7" t="s">
        <v>76</v>
      </c>
    </row>
    <row r="11" spans="1:18" ht="20" hidden="1" customHeight="1">
      <c r="A11" s="493"/>
      <c r="B11" s="7"/>
      <c r="C11" s="217" t="s">
        <v>420</v>
      </c>
      <c r="D11" s="217" t="s">
        <v>511</v>
      </c>
      <c r="E11" s="218">
        <v>0</v>
      </c>
      <c r="F11" s="219"/>
      <c r="G11" s="219"/>
      <c r="H11" s="8"/>
      <c r="I11" s="8"/>
      <c r="J11" s="8"/>
      <c r="K11" s="153"/>
      <c r="L11" s="49" t="s">
        <v>474</v>
      </c>
      <c r="N11" s="7" t="s">
        <v>76</v>
      </c>
      <c r="O11" s="10" t="s">
        <v>475</v>
      </c>
    </row>
    <row r="12" spans="1:18" ht="20" hidden="1" customHeight="1">
      <c r="A12" s="493"/>
      <c r="B12" s="7"/>
      <c r="C12" s="217" t="s">
        <v>476</v>
      </c>
      <c r="D12" s="217" t="s">
        <v>512</v>
      </c>
      <c r="E12" s="218">
        <v>0</v>
      </c>
      <c r="F12" s="219"/>
      <c r="G12" s="219"/>
      <c r="H12" s="8"/>
      <c r="I12" s="8"/>
      <c r="J12" s="8"/>
      <c r="K12" s="153"/>
      <c r="L12" s="49" t="s">
        <v>478</v>
      </c>
      <c r="N12" s="7" t="s">
        <v>76</v>
      </c>
      <c r="O12" s="10" t="s">
        <v>475</v>
      </c>
    </row>
    <row r="13" spans="1:18" ht="20" customHeight="1">
      <c r="A13" s="493"/>
      <c r="B13" s="7"/>
      <c r="C13" s="7" t="s">
        <v>128</v>
      </c>
      <c r="D13" s="7" t="s">
        <v>479</v>
      </c>
      <c r="E13" s="121" t="e">
        <f>'3500'!#REF!</f>
        <v>#REF!</v>
      </c>
      <c r="F13" s="8"/>
      <c r="G13" s="59" t="e">
        <f>'3500'!#REF!</f>
        <v>#REF!</v>
      </c>
      <c r="H13" s="8"/>
      <c r="I13" s="8">
        <v>546</v>
      </c>
      <c r="J13" s="8"/>
      <c r="K13" s="153"/>
      <c r="L13" s="49" t="s">
        <v>480</v>
      </c>
      <c r="N13" s="7" t="s">
        <v>76</v>
      </c>
    </row>
    <row r="14" spans="1:18" ht="20" customHeight="1">
      <c r="A14" s="493"/>
      <c r="B14" s="7"/>
      <c r="C14" s="7" t="s">
        <v>131</v>
      </c>
      <c r="D14" s="7" t="s">
        <v>513</v>
      </c>
      <c r="E14" s="121" t="e">
        <f>'3500'!#REF!</f>
        <v>#REF!</v>
      </c>
      <c r="F14" s="8"/>
      <c r="G14" s="59" t="e">
        <f>'3500'!#REF!</f>
        <v>#REF!</v>
      </c>
      <c r="H14" s="8"/>
      <c r="I14" s="8">
        <v>546</v>
      </c>
      <c r="J14" s="8"/>
      <c r="K14" s="153"/>
      <c r="L14" s="49" t="s">
        <v>482</v>
      </c>
      <c r="N14" s="7" t="s">
        <v>76</v>
      </c>
    </row>
    <row r="15" spans="1:18" ht="20" customHeight="1">
      <c r="A15" s="493"/>
      <c r="B15" s="7"/>
      <c r="C15" s="7" t="s">
        <v>134</v>
      </c>
      <c r="D15" s="7" t="s">
        <v>483</v>
      </c>
      <c r="E15" s="121" t="e">
        <f>'3500'!#REF!</f>
        <v>#REF!</v>
      </c>
      <c r="F15" s="8"/>
      <c r="G15" s="59" t="e">
        <f>'3500'!#REF!</f>
        <v>#REF!</v>
      </c>
      <c r="H15" s="8"/>
      <c r="I15" s="8">
        <v>546</v>
      </c>
      <c r="J15" s="8"/>
      <c r="K15" s="153"/>
      <c r="L15" s="49" t="s">
        <v>484</v>
      </c>
      <c r="N15" s="7" t="s">
        <v>76</v>
      </c>
    </row>
    <row r="16" spans="1:18" ht="20" customHeight="1">
      <c r="A16" s="493"/>
      <c r="B16" s="7"/>
      <c r="C16" s="7" t="s">
        <v>121</v>
      </c>
      <c r="D16" s="7" t="s">
        <v>485</v>
      </c>
      <c r="E16" s="121" t="e">
        <f>'3500'!#REF!</f>
        <v>#REF!</v>
      </c>
      <c r="F16" s="8"/>
      <c r="G16" s="59" t="e">
        <f>'3500'!#REF!</f>
        <v>#REF!</v>
      </c>
      <c r="H16" s="8"/>
      <c r="I16" s="8">
        <v>546</v>
      </c>
      <c r="J16" s="8"/>
      <c r="K16" s="153"/>
      <c r="L16" s="49" t="s">
        <v>486</v>
      </c>
      <c r="N16" s="7" t="s">
        <v>76</v>
      </c>
    </row>
    <row r="17" spans="1:14" ht="20" hidden="1" customHeight="1">
      <c r="A17" s="493"/>
      <c r="B17" s="7"/>
      <c r="C17" s="7"/>
      <c r="D17" s="7"/>
      <c r="E17" s="121"/>
      <c r="F17" s="8"/>
      <c r="G17" s="59"/>
      <c r="H17" s="8"/>
      <c r="I17" s="8"/>
      <c r="J17" s="8"/>
      <c r="K17" s="153"/>
      <c r="N17" s="7"/>
    </row>
    <row r="18" spans="1:14" ht="20" hidden="1" customHeight="1">
      <c r="A18" s="493"/>
      <c r="B18" s="7"/>
      <c r="C18" s="7"/>
      <c r="D18" s="7"/>
      <c r="E18" s="121"/>
      <c r="F18" s="8"/>
      <c r="G18" s="59"/>
      <c r="H18" s="8"/>
      <c r="I18" s="8"/>
      <c r="J18" s="8"/>
      <c r="N18" s="7"/>
    </row>
    <row r="19" spans="1:14" ht="33" customHeight="1">
      <c r="A19" s="493" t="s">
        <v>140</v>
      </c>
      <c r="B19" s="183" t="s">
        <v>141</v>
      </c>
      <c r="C19" s="42"/>
      <c r="D19" s="42" t="s">
        <v>142</v>
      </c>
      <c r="E19" s="172"/>
      <c r="F19" s="57">
        <f>_xlfn.XLOOKUP($B$19,$C$20:$C$25,E20:E25,0)</f>
        <v>0</v>
      </c>
      <c r="G19" s="57"/>
      <c r="H19" s="57">
        <f>_xlfn.XLOOKUP($B$19,$C$20:$C$25,G20:G25,0)</f>
        <v>0</v>
      </c>
      <c r="I19" s="57"/>
      <c r="J19" s="57">
        <f>_xlfn.XLOOKUP($B$19,$C$20:$C$25,I20:I25,0)</f>
        <v>0</v>
      </c>
      <c r="K19" s="49" t="str">
        <f>_xlfn.XLOOKUP($B$19,$C$20:$C$25,L20:L25,"Select One")</f>
        <v>Select One</v>
      </c>
      <c r="N19" s="42"/>
    </row>
    <row r="20" spans="1:14" ht="29.25" customHeight="1">
      <c r="A20" s="493"/>
      <c r="B20" s="7"/>
      <c r="C20" s="7" t="s">
        <v>128</v>
      </c>
      <c r="D20" s="9" t="s">
        <v>529</v>
      </c>
      <c r="E20" s="121">
        <v>0</v>
      </c>
      <c r="F20" s="8"/>
      <c r="G20" s="59"/>
      <c r="H20" s="8"/>
      <c r="I20" s="8"/>
      <c r="J20" s="8"/>
      <c r="K20" s="153"/>
      <c r="L20" s="10" t="s">
        <v>370</v>
      </c>
      <c r="M20" s="84"/>
      <c r="N20" s="7" t="s">
        <v>76</v>
      </c>
    </row>
    <row r="21" spans="1:14" ht="29.25" customHeight="1">
      <c r="A21" s="493"/>
      <c r="B21" s="7"/>
      <c r="C21" s="7" t="s">
        <v>134</v>
      </c>
      <c r="D21" s="9" t="s">
        <v>530</v>
      </c>
      <c r="E21" s="121">
        <v>0</v>
      </c>
      <c r="F21" s="8"/>
      <c r="G21" s="59"/>
      <c r="H21" s="8"/>
      <c r="I21" s="8"/>
      <c r="J21" s="8"/>
      <c r="K21" s="153"/>
      <c r="L21" s="10" t="s">
        <v>372</v>
      </c>
      <c r="M21" s="84"/>
      <c r="N21" s="7" t="s">
        <v>76</v>
      </c>
    </row>
    <row r="22" spans="1:14" ht="29.25" customHeight="1">
      <c r="A22" s="493"/>
      <c r="B22" s="7"/>
      <c r="C22" s="7" t="s">
        <v>137</v>
      </c>
      <c r="D22" s="9" t="s">
        <v>531</v>
      </c>
      <c r="E22" s="121">
        <v>0</v>
      </c>
      <c r="F22" s="8"/>
      <c r="G22" s="59"/>
      <c r="H22" s="8"/>
      <c r="I22" s="8"/>
      <c r="J22" s="8"/>
      <c r="K22" s="153"/>
      <c r="L22" s="10" t="s">
        <v>374</v>
      </c>
      <c r="M22" s="84"/>
      <c r="N22" s="7" t="s">
        <v>76</v>
      </c>
    </row>
    <row r="23" spans="1:14" ht="29.25" hidden="1" customHeight="1">
      <c r="A23" s="493"/>
      <c r="B23" s="7"/>
      <c r="C23" s="7" t="s">
        <v>143</v>
      </c>
      <c r="D23" s="7" t="s">
        <v>360</v>
      </c>
      <c r="E23" s="121">
        <v>0</v>
      </c>
      <c r="F23" s="8"/>
      <c r="G23" s="59"/>
      <c r="H23" s="8"/>
      <c r="I23" s="8"/>
      <c r="J23" s="8"/>
      <c r="N23" s="7"/>
    </row>
    <row r="24" spans="1:14" ht="29.25" hidden="1" customHeight="1">
      <c r="A24" s="493"/>
      <c r="B24" s="7"/>
      <c r="E24"/>
      <c r="F24"/>
      <c r="G24" s="59"/>
      <c r="H24"/>
      <c r="I24"/>
      <c r="J24"/>
      <c r="K24"/>
      <c r="L24"/>
      <c r="M24"/>
    </row>
    <row r="25" spans="1:14" ht="20" hidden="1" customHeight="1">
      <c r="A25" s="493"/>
      <c r="B25" s="7"/>
      <c r="E25"/>
      <c r="F25"/>
      <c r="G25" s="59"/>
      <c r="H25"/>
      <c r="I25"/>
      <c r="J25"/>
      <c r="K25"/>
      <c r="L25"/>
      <c r="M25"/>
    </row>
    <row r="26" spans="1:14" ht="20" customHeight="1">
      <c r="A26" s="493" t="s">
        <v>145</v>
      </c>
      <c r="B26" s="183" t="s">
        <v>313</v>
      </c>
      <c r="C26" s="42"/>
      <c r="D26" s="42" t="s">
        <v>146</v>
      </c>
      <c r="E26" s="172"/>
      <c r="F26" s="57">
        <f>_xlfn.XLOOKUP($B$26,$C$27:$C$34,E27:E34,0)</f>
        <v>2569.64</v>
      </c>
      <c r="G26" s="57"/>
      <c r="H26" s="57">
        <f>_xlfn.XLOOKUP($B$26,$C$27:$C$34,G27:G34,0)</f>
        <v>2570</v>
      </c>
      <c r="I26" s="57"/>
      <c r="J26" s="57">
        <f>_xlfn.XLOOKUP($B$26,$C$27:$C$34,I27:I34,0)</f>
        <v>2569.64</v>
      </c>
      <c r="K26" s="49" t="str">
        <f>_xlfn.XLOOKUP($B$26,$C$27:$C$34,L27:L34,"Select One")</f>
        <v xml:space="preserve">Features an explosion proof copper-free aluminum enclosure rated NEMA 7 for use in areas requiring compliances to Class. I. Div. 1 &amp; 2 Groups B, C, &amp; D; Class II. Div. 1 &amp; 2 Groups E, F &amp; G; and Class. III protection. The enclosure is UL Classified, CAS Certified and FM Class No. 3615 approved. Includes flame arrestors, a conduit seal wye fitting with can of sealing compound and fiber. </v>
      </c>
      <c r="N26" s="42"/>
    </row>
    <row r="27" spans="1:14" ht="20" hidden="1" customHeight="1">
      <c r="A27" s="493"/>
      <c r="B27" s="7"/>
      <c r="C27" s="7" t="s">
        <v>310</v>
      </c>
      <c r="D27" s="7" t="s">
        <v>375</v>
      </c>
      <c r="E27" s="121">
        <f>_xlfn.XLOOKUP($C27,'Configurator Options'!$B$2:$B$15,'Configurator Options'!$C$2:$C$15,0)</f>
        <v>0</v>
      </c>
      <c r="F27" s="8"/>
      <c r="G27" s="59">
        <f>_xlfn.XLOOKUP($C27,'Configurator Options'!$B$2:$B$15,'Configurator Options'!$D$2:$D$15,0)</f>
        <v>0</v>
      </c>
      <c r="H27" s="8"/>
      <c r="I27" s="8">
        <f>_xlfn.XLOOKUP($C27,'Configurator Options'!$B$2:$B$15,'Configurator Options'!$E$2:$E$15,0)</f>
        <v>0</v>
      </c>
      <c r="J27" s="8"/>
      <c r="K27" s="153"/>
      <c r="L27" s="49" t="s">
        <v>532</v>
      </c>
      <c r="N27" s="7" t="s">
        <v>76</v>
      </c>
    </row>
    <row r="28" spans="1:14" ht="90.75" customHeight="1">
      <c r="A28" s="493"/>
      <c r="B28" s="7"/>
      <c r="C28" s="7" t="s">
        <v>313</v>
      </c>
      <c r="D28" s="9" t="s">
        <v>332</v>
      </c>
      <c r="E28" s="121">
        <f>_xlfn.XLOOKUP($C28,'Configurator Options'!$B$2:$B$15,'Configurator Options'!$C$2:$C$15,0)</f>
        <v>2569.64</v>
      </c>
      <c r="F28" s="8"/>
      <c r="G28" s="59">
        <f>_xlfn.XLOOKUP($C28,'Configurator Options'!$B$2:$B$15,'Configurator Options'!$D$2:$D$15,0)</f>
        <v>2570</v>
      </c>
      <c r="H28" s="8"/>
      <c r="I28" s="8">
        <f>_xlfn.XLOOKUP($C28,'Configurator Options'!$B$2:$B$15,'Configurator Options'!$E$2:$E$15,0)</f>
        <v>2569.64</v>
      </c>
      <c r="J28" s="8"/>
      <c r="K28" s="153"/>
      <c r="L28" s="49" t="s">
        <v>333</v>
      </c>
      <c r="N28" s="185" t="s">
        <v>76</v>
      </c>
    </row>
    <row r="29" spans="1:14" ht="17.25" hidden="1" customHeight="1">
      <c r="A29" s="493"/>
      <c r="B29" s="7"/>
      <c r="C29" s="7"/>
      <c r="D29" s="7"/>
      <c r="E29" s="121">
        <f>_xlfn.XLOOKUP($C29,'Configurator Options'!$B$2:$B$15,'Configurator Options'!$C$2:$C$15,0)</f>
        <v>0</v>
      </c>
      <c r="F29" s="8"/>
      <c r="G29" s="59">
        <f>_xlfn.XLOOKUP($C29,'Configurator Options'!$B$2:$B$15,'Configurator Options'!$D$2:$D$15,0)</f>
        <v>0</v>
      </c>
      <c r="H29" s="8"/>
      <c r="I29" s="8">
        <f>_xlfn.XLOOKUP($C29,'Configurator Options'!$B$2:$B$15,'Configurator Options'!$E$2:$E$15,0)</f>
        <v>0</v>
      </c>
      <c r="J29" s="8"/>
      <c r="N29" s="7"/>
    </row>
    <row r="30" spans="1:14" ht="17.25" hidden="1" customHeight="1">
      <c r="A30" s="493"/>
      <c r="B30" s="7"/>
      <c r="C30" s="7"/>
      <c r="D30" s="7"/>
      <c r="E30" s="121">
        <f>_xlfn.XLOOKUP($C30,'Configurator Options'!$B$2:$B$15,'Configurator Options'!$C$2:$C$15,0)</f>
        <v>0</v>
      </c>
      <c r="F30" s="8"/>
      <c r="G30" s="59">
        <f>_xlfn.XLOOKUP($C30,'Configurator Options'!$B$2:$B$15,'Configurator Options'!$D$2:$D$15,0)</f>
        <v>0</v>
      </c>
      <c r="H30" s="8"/>
      <c r="I30" s="8">
        <f>_xlfn.XLOOKUP($C30,'Configurator Options'!$B$2:$B$15,'Configurator Options'!$E$2:$E$15,0)</f>
        <v>0</v>
      </c>
      <c r="J30" s="8"/>
      <c r="N30" s="7"/>
    </row>
    <row r="31" spans="1:14" ht="17.25" hidden="1" customHeight="1">
      <c r="A31" s="493"/>
      <c r="B31" s="7"/>
      <c r="C31" s="7"/>
      <c r="D31" s="7"/>
      <c r="E31" s="121">
        <f>_xlfn.XLOOKUP($C31,'Configurator Options'!$B$2:$B$15,'Configurator Options'!$C$2:$C$15,0)</f>
        <v>0</v>
      </c>
      <c r="F31" s="8"/>
      <c r="G31" s="59">
        <f>_xlfn.XLOOKUP($C31,'Configurator Options'!$B$2:$B$15,'Configurator Options'!$D$2:$D$15,0)</f>
        <v>0</v>
      </c>
      <c r="H31" s="8"/>
      <c r="I31" s="8">
        <f>_xlfn.XLOOKUP($C31,'Configurator Options'!$B$2:$B$15,'Configurator Options'!$E$2:$E$15,0)</f>
        <v>0</v>
      </c>
      <c r="J31" s="8"/>
      <c r="N31" s="7"/>
    </row>
    <row r="32" spans="1:14" ht="17.25" hidden="1" customHeight="1">
      <c r="A32" s="493"/>
      <c r="B32" s="7"/>
      <c r="C32" s="7"/>
      <c r="D32" s="7"/>
      <c r="E32" s="121">
        <f>_xlfn.XLOOKUP($C32,'Configurator Options'!$B$2:$B$15,'Configurator Options'!$C$2:$C$15,0)</f>
        <v>0</v>
      </c>
      <c r="F32" s="8"/>
      <c r="G32" s="59">
        <f>_xlfn.XLOOKUP($C32,'Configurator Options'!$B$2:$B$15,'Configurator Options'!$D$2:$D$15,0)</f>
        <v>0</v>
      </c>
      <c r="H32" s="8"/>
      <c r="I32" s="8">
        <f>_xlfn.XLOOKUP($C32,'Configurator Options'!$B$2:$B$15,'Configurator Options'!$E$2:$E$15,0)</f>
        <v>0</v>
      </c>
      <c r="J32" s="8"/>
      <c r="N32" s="7"/>
    </row>
    <row r="33" spans="1:14" ht="17.25" hidden="1" customHeight="1">
      <c r="A33" s="493"/>
      <c r="B33" s="7"/>
      <c r="C33" s="7"/>
      <c r="D33" s="7"/>
      <c r="E33" s="121">
        <f>_xlfn.XLOOKUP($C33,'Configurator Options'!$B$2:$B$15,'Configurator Options'!$C$2:$C$15,0)</f>
        <v>0</v>
      </c>
      <c r="F33" s="8"/>
      <c r="G33" s="59">
        <f>_xlfn.XLOOKUP($C33,'Configurator Options'!$B$2:$B$15,'Configurator Options'!$D$2:$D$15,0)</f>
        <v>0</v>
      </c>
      <c r="H33" s="8"/>
      <c r="I33" s="8">
        <f>_xlfn.XLOOKUP($C33,'Configurator Options'!$B$2:$B$15,'Configurator Options'!$E$2:$E$15,0)</f>
        <v>0</v>
      </c>
      <c r="J33" s="8"/>
      <c r="N33" s="7"/>
    </row>
    <row r="34" spans="1:14" ht="17.25" hidden="1" customHeight="1">
      <c r="A34" s="493"/>
      <c r="B34" s="7"/>
      <c r="C34" s="7"/>
      <c r="D34" s="7"/>
      <c r="E34" s="121">
        <f>_xlfn.XLOOKUP($C34,'Configurator Options'!$B$2:$B$15,'Configurator Options'!$C$2:$C$15,0)</f>
        <v>0</v>
      </c>
      <c r="F34" s="8"/>
      <c r="G34" s="59">
        <f>_xlfn.XLOOKUP($C34,'Configurator Options'!$B$2:$B$15,'Configurator Options'!$D$2:$D$15,0)</f>
        <v>0</v>
      </c>
      <c r="H34" s="8"/>
      <c r="I34" s="8">
        <f>_xlfn.XLOOKUP($C34,'Configurator Options'!$B$2:$B$15,'Configurator Options'!$E$2:$E$15,0)</f>
        <v>0</v>
      </c>
      <c r="J34" s="8"/>
      <c r="N34" s="7"/>
    </row>
    <row r="35" spans="1:14" ht="39" customHeight="1">
      <c r="A35" s="495" t="s">
        <v>167</v>
      </c>
      <c r="B35" s="183" t="s">
        <v>168</v>
      </c>
      <c r="C35" s="42"/>
      <c r="D35" s="5" t="s">
        <v>376</v>
      </c>
      <c r="E35" s="172"/>
      <c r="F35" s="57">
        <f>_xlfn.XLOOKUP($B$35,$C$36:$C$41,E36:E41,0)</f>
        <v>0</v>
      </c>
      <c r="G35" s="57"/>
      <c r="H35" s="57">
        <f>_xlfn.XLOOKUP($B$35,$C$36:$C$41,G36:G41,0)</f>
        <v>0</v>
      </c>
      <c r="I35" s="57"/>
      <c r="J35" s="57">
        <f>_xlfn.XLOOKUP($B$35,$C$36:$C$41,I36:I41,0)</f>
        <v>0</v>
      </c>
      <c r="K35" s="49" t="str">
        <f>_xlfn.XLOOKUP($B$35,$C$36:$C$41,L36:L41,"Select One")</f>
        <v>Includes 1/4 inch stainless steel compression gas connection on the inlet</v>
      </c>
      <c r="N35" s="42"/>
    </row>
    <row r="36" spans="1:14" ht="26.25" customHeight="1">
      <c r="A36" s="495"/>
      <c r="B36" s="7"/>
      <c r="C36" s="7" t="s">
        <v>168</v>
      </c>
      <c r="D36" s="9" t="s">
        <v>334</v>
      </c>
      <c r="E36" s="121">
        <v>0</v>
      </c>
      <c r="F36" s="8"/>
      <c r="G36" s="59"/>
      <c r="H36" s="8"/>
      <c r="I36" s="8"/>
      <c r="J36" s="8"/>
      <c r="K36" s="153"/>
      <c r="L36" s="49" t="s">
        <v>170</v>
      </c>
      <c r="N36" s="7" t="s">
        <v>76</v>
      </c>
    </row>
    <row r="37" spans="1:14" ht="26.25" hidden="1" customHeight="1">
      <c r="A37" s="495"/>
      <c r="B37" s="7"/>
      <c r="C37" s="7">
        <v>1</v>
      </c>
      <c r="D37" s="7" t="s">
        <v>377</v>
      </c>
      <c r="E37" s="121">
        <v>0</v>
      </c>
      <c r="F37" s="8"/>
      <c r="G37" s="59"/>
      <c r="H37" s="8"/>
      <c r="I37" s="8"/>
      <c r="J37" s="8"/>
      <c r="K37" s="153"/>
      <c r="L37" s="49" t="s">
        <v>256</v>
      </c>
      <c r="N37" s="7" t="s">
        <v>76</v>
      </c>
    </row>
    <row r="38" spans="1:14" ht="26.25" hidden="1" customHeight="1">
      <c r="A38" s="495"/>
      <c r="B38" s="7"/>
      <c r="C38" s="7">
        <v>2</v>
      </c>
      <c r="D38" s="7" t="s">
        <v>257</v>
      </c>
      <c r="E38" s="121">
        <v>0</v>
      </c>
      <c r="F38" s="8"/>
      <c r="G38" s="59"/>
      <c r="H38" s="8"/>
      <c r="I38" s="8"/>
      <c r="J38" s="8"/>
      <c r="K38" s="153"/>
      <c r="L38" s="49" t="s">
        <v>258</v>
      </c>
      <c r="N38" s="7" t="s">
        <v>76</v>
      </c>
    </row>
    <row r="39" spans="1:14" ht="20" hidden="1" customHeight="1">
      <c r="A39" s="495"/>
      <c r="B39" s="7"/>
      <c r="E39"/>
      <c r="F39"/>
      <c r="G39" s="59"/>
      <c r="H39"/>
      <c r="I39"/>
      <c r="J39"/>
      <c r="K39"/>
      <c r="L39"/>
      <c r="M39"/>
    </row>
    <row r="40" spans="1:14" ht="20" hidden="1" customHeight="1">
      <c r="A40" s="495"/>
      <c r="B40" s="7"/>
      <c r="E40"/>
      <c r="F40"/>
      <c r="G40" s="59"/>
      <c r="H40"/>
      <c r="I40"/>
      <c r="J40"/>
      <c r="K40"/>
      <c r="L40"/>
      <c r="M40"/>
    </row>
    <row r="41" spans="1:14" ht="20" hidden="1" customHeight="1">
      <c r="A41" s="495"/>
      <c r="B41" s="7"/>
      <c r="C41" s="7"/>
      <c r="D41" s="7"/>
      <c r="E41" s="121"/>
      <c r="F41" s="8"/>
      <c r="G41" s="59"/>
      <c r="H41" s="8"/>
      <c r="I41" s="8"/>
      <c r="J41" s="8"/>
      <c r="N41" s="7"/>
    </row>
    <row r="42" spans="1:14" ht="34.5" customHeight="1">
      <c r="A42" s="493" t="s">
        <v>177</v>
      </c>
      <c r="B42" s="183" t="s">
        <v>141</v>
      </c>
      <c r="C42" s="42"/>
      <c r="D42" s="5" t="s">
        <v>178</v>
      </c>
      <c r="E42" s="172"/>
      <c r="F42" s="57">
        <f>_xlfn.XLOOKUP($B$42,$C$43:$C$48,E43:E48,0)</f>
        <v>0</v>
      </c>
      <c r="G42" s="57"/>
      <c r="H42" s="57">
        <f>_xlfn.XLOOKUP($B$42,$C$43:$C$48,G43:G48,0)</f>
        <v>0</v>
      </c>
      <c r="I42" s="57"/>
      <c r="J42" s="57">
        <f>_xlfn.XLOOKUP($B$42,$C$43:$C$48,I43:I48,0)</f>
        <v>0</v>
      </c>
      <c r="K42" s="49" t="str">
        <f>_xlfn.XLOOKUP($B$42,$C$43:$C$48,L43:L48,"Select One")</f>
        <v>Select One</v>
      </c>
      <c r="N42" s="42"/>
    </row>
    <row r="43" spans="1:14" ht="27" customHeight="1">
      <c r="A43" s="493"/>
      <c r="B43" s="7"/>
      <c r="C43" s="7" t="s">
        <v>168</v>
      </c>
      <c r="D43" s="7" t="s">
        <v>179</v>
      </c>
      <c r="E43" s="121">
        <f>_xlfn.XLOOKUP($C43,'Configurator Options'!$B$16:$B$25,'Configurator Options'!$C$16:$C$25,0)</f>
        <v>0</v>
      </c>
      <c r="F43" s="8"/>
      <c r="G43" s="59">
        <f>_xlfn.XLOOKUP($C43,'Configurator Options'!$B$16:$B$25,'Configurator Options'!$D$16:$D$25,0)</f>
        <v>0</v>
      </c>
      <c r="H43" s="8"/>
      <c r="I43" s="8">
        <f>_xlfn.XLOOKUP($C43,'Configurator Options'!$B$16:$B$25,'Configurator Options'!$E$16:$E$25,0)</f>
        <v>0</v>
      </c>
      <c r="J43" s="8"/>
      <c r="K43" s="153"/>
      <c r="L43" s="108" t="s">
        <v>180</v>
      </c>
      <c r="M43" s="111"/>
      <c r="N43" s="7" t="s">
        <v>76</v>
      </c>
    </row>
    <row r="44" spans="1:14" ht="27" customHeight="1">
      <c r="A44" s="493"/>
      <c r="B44" s="7"/>
      <c r="C44" s="7" t="s">
        <v>124</v>
      </c>
      <c r="D44" s="9" t="s">
        <v>181</v>
      </c>
      <c r="E44" s="121">
        <f>_xlfn.XLOOKUP($C44,'Configurator Options'!$B$16:$B$25,'Configurator Options'!$C$16:$C$25,0)</f>
        <v>571.30999999999995</v>
      </c>
      <c r="F44" s="8"/>
      <c r="G44" s="59">
        <f>_xlfn.XLOOKUP($C44,'Configurator Options'!$B$16:$B$25,'Configurator Options'!$D$16:$D$25,0)</f>
        <v>525</v>
      </c>
      <c r="H44" s="8"/>
      <c r="I44" s="8">
        <f>_xlfn.XLOOKUP($C44,'Configurator Options'!$B$16:$B$25,'Configurator Options'!$E$16:$E$25,0)</f>
        <v>571.30999999999995</v>
      </c>
      <c r="J44" s="8"/>
      <c r="K44" s="153"/>
      <c r="L44" s="49" t="s">
        <v>182</v>
      </c>
      <c r="N44" s="7" t="s">
        <v>76</v>
      </c>
    </row>
    <row r="45" spans="1:14" ht="27" customHeight="1">
      <c r="A45" s="493"/>
      <c r="B45" s="7"/>
      <c r="C45" s="7" t="s">
        <v>134</v>
      </c>
      <c r="D45" s="9" t="s">
        <v>183</v>
      </c>
      <c r="E45" s="121">
        <f>_xlfn.XLOOKUP($C45,'Configurator Options'!$B$16:$B$25,'Configurator Options'!$C$16:$C$25,0)</f>
        <v>495.22</v>
      </c>
      <c r="F45" s="8"/>
      <c r="G45" s="59">
        <f>_xlfn.XLOOKUP($C45,'Configurator Options'!$B$16:$B$25,'Configurator Options'!$D$16:$D$25,0)</f>
        <v>450</v>
      </c>
      <c r="H45" s="8"/>
      <c r="I45" s="8">
        <f>_xlfn.XLOOKUP($C45,'Configurator Options'!$B$16:$B$25,'Configurator Options'!$E$16:$E$25,0)</f>
        <v>495.22</v>
      </c>
      <c r="J45" s="8"/>
      <c r="K45" s="153"/>
      <c r="L45" s="49" t="s">
        <v>184</v>
      </c>
      <c r="N45" s="7" t="s">
        <v>76</v>
      </c>
    </row>
    <row r="46" spans="1:14" ht="27" customHeight="1">
      <c r="A46" s="493"/>
      <c r="B46" s="7"/>
      <c r="C46" s="7" t="s">
        <v>131</v>
      </c>
      <c r="D46" s="9" t="s">
        <v>185</v>
      </c>
      <c r="E46" s="121">
        <f>_xlfn.XLOOKUP($C46,'Configurator Options'!$B$16:$B$25,'Configurator Options'!$C$16:$C$25,0)</f>
        <v>950.52</v>
      </c>
      <c r="F46" s="8"/>
      <c r="G46" s="59">
        <f>_xlfn.XLOOKUP($C46,'Configurator Options'!$B$16:$B$25,'Configurator Options'!$D$16:$D$25,0)</f>
        <v>950</v>
      </c>
      <c r="H46" s="8"/>
      <c r="I46" s="8">
        <f>_xlfn.XLOOKUP($C46,'Configurator Options'!$B$16:$B$25,'Configurator Options'!$E$16:$E$25,0)</f>
        <v>950.52</v>
      </c>
      <c r="J46" s="8"/>
      <c r="L46" s="49" t="s">
        <v>186</v>
      </c>
      <c r="M46" s="82" t="str">
        <f>IF($B$42="B",N46,"")</f>
        <v/>
      </c>
      <c r="N46" s="185">
        <v>6</v>
      </c>
    </row>
    <row r="47" spans="1:14" ht="27" hidden="1" customHeight="1">
      <c r="A47" s="493"/>
      <c r="B47" s="7"/>
      <c r="E47" s="121">
        <f>_xlfn.XLOOKUP($C47,'Configurator Options'!$B$16:$B$25,'Configurator Options'!$C$16:$C$25,0)</f>
        <v>0</v>
      </c>
      <c r="F47"/>
      <c r="G47" s="59">
        <f>_xlfn.XLOOKUP($C47,'Configurator Options'!$B$16:$B$25,'Configurator Options'!$D$16:$D$25,0)</f>
        <v>0</v>
      </c>
      <c r="H47"/>
      <c r="I47" s="8">
        <f>_xlfn.XLOOKUP($C47,'Configurator Options'!$B$16:$B$25,'Configurator Options'!$E$16:$E$25,0)</f>
        <v>0</v>
      </c>
      <c r="J47"/>
      <c r="K47"/>
      <c r="L47"/>
      <c r="M47"/>
    </row>
    <row r="48" spans="1:14" ht="27" hidden="1" customHeight="1">
      <c r="A48" s="493"/>
      <c r="B48" s="7"/>
      <c r="E48" s="121">
        <f>_xlfn.XLOOKUP($C48,'Configurator Options'!$B$16:$B$25,'Configurator Options'!$C$16:$C$25,0)</f>
        <v>0</v>
      </c>
      <c r="F48"/>
      <c r="G48" s="59">
        <f>_xlfn.XLOOKUP($C48,'Configurator Options'!$B$16:$B$25,'Configurator Options'!$D$16:$D$25,0)</f>
        <v>0</v>
      </c>
      <c r="H48"/>
      <c r="I48" s="8">
        <f>_xlfn.XLOOKUP($C48,'Configurator Options'!$B$16:$B$25,'Configurator Options'!$E$16:$E$25,0)</f>
        <v>0</v>
      </c>
      <c r="J48"/>
      <c r="K48"/>
      <c r="L48"/>
      <c r="M48"/>
    </row>
    <row r="49" spans="1:14" ht="34.5" customHeight="1">
      <c r="A49" s="493" t="s">
        <v>187</v>
      </c>
      <c r="B49" s="183" t="s">
        <v>141</v>
      </c>
      <c r="C49" s="42"/>
      <c r="D49" s="5" t="s">
        <v>188</v>
      </c>
      <c r="E49" s="172"/>
      <c r="F49" s="57">
        <f>_xlfn.XLOOKUP($B$49,$C$50:$C$55,E50:E55,0)</f>
        <v>0</v>
      </c>
      <c r="G49" s="57"/>
      <c r="H49" s="57">
        <f>_xlfn.XLOOKUP($B$49,$C$50:$C$55,G50:G55,0)</f>
        <v>0</v>
      </c>
      <c r="I49" s="57"/>
      <c r="J49" s="57">
        <f>_xlfn.XLOOKUP($B$49,$C$50:$C$55,I50:I55,0)</f>
        <v>0</v>
      </c>
      <c r="K49" s="49" t="str">
        <f>_xlfn.XLOOKUP($B$49,$C$50:$C$55,L50:L55,"Select One")</f>
        <v>Select One</v>
      </c>
      <c r="N49" s="42"/>
    </row>
    <row r="50" spans="1:14" ht="26.25" customHeight="1">
      <c r="A50" s="493"/>
      <c r="B50" s="7"/>
      <c r="C50" s="7" t="s">
        <v>168</v>
      </c>
      <c r="D50" s="7" t="s">
        <v>179</v>
      </c>
      <c r="E50" s="121">
        <f>_xlfn.XLOOKUP($C50,'Configurator Options'!$B$26:$B$35,'Configurator Options'!$C$26:$C$35,0)</f>
        <v>0</v>
      </c>
      <c r="F50" s="8"/>
      <c r="G50" s="59">
        <f>_xlfn.XLOOKUP($C50,'Configurator Options'!$B$26:$B$35,'Configurator Options'!$D$26:$D$35,0)</f>
        <v>0</v>
      </c>
      <c r="H50" s="8"/>
      <c r="I50" s="8">
        <f>_xlfn.XLOOKUP($C50,'Configurator Options'!$B$26:$B$35,'Configurator Options'!$E$26:$E$35,0)</f>
        <v>0</v>
      </c>
      <c r="J50" s="8"/>
      <c r="K50" s="153"/>
      <c r="L50" s="108" t="s">
        <v>180</v>
      </c>
      <c r="M50" s="111"/>
      <c r="N50" s="7" t="s">
        <v>76</v>
      </c>
    </row>
    <row r="51" spans="1:14" ht="26.25" customHeight="1">
      <c r="A51" s="493"/>
      <c r="B51" s="7"/>
      <c r="C51" s="7" t="s">
        <v>189</v>
      </c>
      <c r="D51" s="9" t="s">
        <v>190</v>
      </c>
      <c r="E51" s="121">
        <f>_xlfn.XLOOKUP($C51,'Configurator Options'!$B$26:$B$35,'Configurator Options'!$C$26:$C$35,0)</f>
        <v>752.18</v>
      </c>
      <c r="F51" s="8"/>
      <c r="G51" s="59">
        <f>_xlfn.XLOOKUP($C51,'Configurator Options'!$B$26:$B$35,'Configurator Options'!$D$26:$D$35,0)</f>
        <v>752</v>
      </c>
      <c r="H51" s="8"/>
      <c r="I51" s="8">
        <f>_xlfn.XLOOKUP($C51,'Configurator Options'!$B$26:$B$35,'Configurator Options'!$E$26:$E$35,0)</f>
        <v>0</v>
      </c>
      <c r="J51" s="8"/>
      <c r="K51" s="153"/>
      <c r="L51" s="49" t="s">
        <v>191</v>
      </c>
      <c r="N51" s="7" t="s">
        <v>76</v>
      </c>
    </row>
    <row r="52" spans="1:14" ht="26.25" customHeight="1">
      <c r="A52" s="493"/>
      <c r="B52" s="7"/>
      <c r="C52" s="7" t="s">
        <v>192</v>
      </c>
      <c r="D52" s="9" t="s">
        <v>193</v>
      </c>
      <c r="E52" s="121">
        <f>_xlfn.XLOOKUP($C52,'Configurator Options'!$B$26:$B$35,'Configurator Options'!$C$26:$C$35,0)</f>
        <v>1092.72</v>
      </c>
      <c r="F52" s="8"/>
      <c r="G52" s="59">
        <f>_xlfn.XLOOKUP($C52,'Configurator Options'!$B$26:$B$35,'Configurator Options'!$D$26:$D$35,0)</f>
        <v>1093</v>
      </c>
      <c r="H52" s="8"/>
      <c r="I52" s="8">
        <f>_xlfn.XLOOKUP($C52,'Configurator Options'!$B$26:$B$35,'Configurator Options'!$E$26:$E$35,0)</f>
        <v>0</v>
      </c>
      <c r="J52" s="8"/>
      <c r="K52" s="153"/>
      <c r="L52" s="49" t="s">
        <v>194</v>
      </c>
      <c r="N52" s="7" t="s">
        <v>76</v>
      </c>
    </row>
    <row r="53" spans="1:14" ht="26.25" customHeight="1">
      <c r="A53" s="493"/>
      <c r="B53" s="7"/>
      <c r="C53" s="7" t="s">
        <v>124</v>
      </c>
      <c r="D53" s="9" t="s">
        <v>195</v>
      </c>
      <c r="E53" s="121">
        <f>_xlfn.XLOOKUP($C53,'Configurator Options'!$B$26:$B$35,'Configurator Options'!$C$26:$C$35,0)</f>
        <v>1496.88</v>
      </c>
      <c r="F53" s="8"/>
      <c r="G53" s="59">
        <f>_xlfn.XLOOKUP($C53,'Configurator Options'!$B$26:$B$35,'Configurator Options'!$D$26:$D$35,0)</f>
        <v>1497</v>
      </c>
      <c r="H53" s="8"/>
      <c r="I53" s="8">
        <f>_xlfn.XLOOKUP($C53,'Configurator Options'!$B$26:$B$35,'Configurator Options'!$E$26:$E$35,0)</f>
        <v>0</v>
      </c>
      <c r="J53" s="8"/>
      <c r="K53" s="153"/>
      <c r="L53" s="49" t="s">
        <v>196</v>
      </c>
      <c r="N53" s="7" t="s">
        <v>76</v>
      </c>
    </row>
    <row r="54" spans="1:14" ht="26.25" customHeight="1">
      <c r="A54" s="493"/>
      <c r="B54" s="7"/>
      <c r="C54" s="7" t="s">
        <v>197</v>
      </c>
      <c r="D54" s="7" t="s">
        <v>337</v>
      </c>
      <c r="E54" s="121">
        <f>_xlfn.XLOOKUP($C54,'Configurator Options'!$B$26:$B$35,'Configurator Options'!$C$26:$C$35,0)</f>
        <v>301.87</v>
      </c>
      <c r="F54" s="8"/>
      <c r="G54" s="59">
        <f>_xlfn.XLOOKUP($C54,'Configurator Options'!$B$26:$B$35,'Configurator Options'!$D$26:$D$35,0)</f>
        <v>302</v>
      </c>
      <c r="H54" s="8"/>
      <c r="I54" s="8">
        <f>_xlfn.XLOOKUP($C54,'Configurator Options'!$B$26:$B$35,'Configurator Options'!$E$26:$E$35,0)</f>
        <v>0</v>
      </c>
      <c r="J54" s="8"/>
      <c r="K54" s="153"/>
      <c r="L54" s="49" t="s">
        <v>199</v>
      </c>
      <c r="N54" s="7" t="s">
        <v>76</v>
      </c>
    </row>
    <row r="55" spans="1:14" ht="26.25" hidden="1" customHeight="1">
      <c r="A55" s="493"/>
      <c r="B55" s="7"/>
      <c r="E55" s="121">
        <f>_xlfn.XLOOKUP($C55,'Configurator Options'!$B$26:$B$35,'Configurator Options'!$C$26:$C$35,0)</f>
        <v>0</v>
      </c>
      <c r="F55"/>
      <c r="G55" s="59">
        <f>_xlfn.XLOOKUP($C55,'Configurator Options'!$B$26:$B$35,'Configurator Options'!$D$26:$D$35,0)</f>
        <v>0</v>
      </c>
      <c r="H55"/>
      <c r="I55" s="8">
        <f>_xlfn.XLOOKUP($C55,'Configurator Options'!$B$26:$B$35,'Configurator Options'!$E$26:$E$35,0)</f>
        <v>0</v>
      </c>
      <c r="J55"/>
      <c r="K55"/>
      <c r="L55"/>
      <c r="M55"/>
    </row>
    <row r="56" spans="1:14" ht="41.25" customHeight="1">
      <c r="A56" s="493" t="s">
        <v>200</v>
      </c>
      <c r="B56" s="183" t="s">
        <v>141</v>
      </c>
      <c r="C56" s="42"/>
      <c r="D56" s="5" t="s">
        <v>201</v>
      </c>
      <c r="E56" s="172"/>
      <c r="F56" s="57">
        <f>_xlfn.XLOOKUP($B$56,$C$57:$C$62,E57:E62,0)</f>
        <v>0</v>
      </c>
      <c r="G56" s="57"/>
      <c r="H56" s="57">
        <f>_xlfn.XLOOKUP($B$56,$C$57:$C$62,G57:G62,0)</f>
        <v>0</v>
      </c>
      <c r="I56" s="57"/>
      <c r="J56" s="57">
        <f>_xlfn.XLOOKUP($B$56,$C$57:$C$62,I57:I62,0)</f>
        <v>0</v>
      </c>
      <c r="K56" s="49" t="str">
        <f>_xlfn.XLOOKUP($B$56,$C$57:$C$62,L57:L62,"Select One")</f>
        <v>Select One</v>
      </c>
      <c r="N56" s="42"/>
    </row>
    <row r="57" spans="1:14" ht="25.5" customHeight="1">
      <c r="A57" s="493"/>
      <c r="B57" s="7"/>
      <c r="C57" s="7" t="s">
        <v>168</v>
      </c>
      <c r="D57" s="7" t="s">
        <v>179</v>
      </c>
      <c r="E57" s="121">
        <f>_xlfn.XLOOKUP($C57,'Configurator Options'!$B$38:$B$47,'Configurator Options'!$C$38:$C$47,0)</f>
        <v>0</v>
      </c>
      <c r="F57" s="8"/>
      <c r="G57" s="59">
        <f>_xlfn.XLOOKUP($C57,'Configurator Options'!$B$38:$B$47,'Configurator Options'!$D$38:$D$47,0)</f>
        <v>0</v>
      </c>
      <c r="H57" s="8"/>
      <c r="I57" s="8" t="str">
        <f>_xlfn.XLOOKUP($C57,'Configurator Options'!$B$38:$B$47,'Configurator Options'!$E$38:$E$47,0)</f>
        <v>$</v>
      </c>
      <c r="J57" s="8"/>
      <c r="K57" s="153"/>
      <c r="L57" s="49" t="s">
        <v>338</v>
      </c>
      <c r="N57" s="7" t="s">
        <v>76</v>
      </c>
    </row>
    <row r="58" spans="1:14" ht="25.5" customHeight="1">
      <c r="A58" s="493"/>
      <c r="B58" s="7"/>
      <c r="C58" s="7" t="s">
        <v>192</v>
      </c>
      <c r="D58" s="9" t="s">
        <v>339</v>
      </c>
      <c r="E58" s="121">
        <f>_xlfn.XLOOKUP($C58,'Configurator Options'!$B$38:$B$47,'Configurator Options'!$C$38:$C$47,0)</f>
        <v>263.2</v>
      </c>
      <c r="F58" s="8"/>
      <c r="G58" s="59">
        <f>_xlfn.XLOOKUP($C58,'Configurator Options'!$B$38:$B$47,'Configurator Options'!$D$38:$D$47,0)</f>
        <v>263</v>
      </c>
      <c r="H58" s="8"/>
      <c r="I58" s="8">
        <f>_xlfn.XLOOKUP($C58,'Configurator Options'!$B$38:$B$47,'Configurator Options'!$E$38:$E$47,0)</f>
        <v>0</v>
      </c>
      <c r="J58" s="8"/>
      <c r="K58" s="153"/>
      <c r="L58" s="49" t="s">
        <v>340</v>
      </c>
      <c r="N58" s="7" t="s">
        <v>76</v>
      </c>
    </row>
    <row r="59" spans="1:14" ht="25.5" customHeight="1">
      <c r="A59" s="493"/>
      <c r="B59" s="7"/>
      <c r="C59" s="7" t="s">
        <v>204</v>
      </c>
      <c r="D59" s="9" t="s">
        <v>533</v>
      </c>
      <c r="E59" s="121">
        <f>_xlfn.XLOOKUP($C59,'Configurator Options'!$B$38:$B$47,'Configurator Options'!$C$38:$C$47,0)</f>
        <v>289.39999999999998</v>
      </c>
      <c r="F59" s="8"/>
      <c r="G59" s="59">
        <f>_xlfn.XLOOKUP($C59,'Configurator Options'!$B$38:$B$47,'Configurator Options'!$D$38:$D$47,0)</f>
        <v>289</v>
      </c>
      <c r="H59" s="8"/>
      <c r="I59" s="8">
        <f>_xlfn.XLOOKUP($C59,'Configurator Options'!$B$38:$B$47,'Configurator Options'!$E$38:$E$47,0)</f>
        <v>0</v>
      </c>
      <c r="J59" s="8"/>
      <c r="K59" s="153"/>
      <c r="L59" s="49" t="s">
        <v>534</v>
      </c>
      <c r="N59" s="7" t="s">
        <v>76</v>
      </c>
    </row>
    <row r="60" spans="1:14" ht="25.5" hidden="1" customHeight="1">
      <c r="A60" s="493"/>
      <c r="B60" s="7"/>
      <c r="C60" s="7"/>
      <c r="D60" s="7"/>
      <c r="E60" s="121">
        <f>_xlfn.XLOOKUP($C60,'Configurator Options'!$B$38:$B$47,'Configurator Options'!$C$38:$C$47,0)</f>
        <v>0</v>
      </c>
      <c r="F60" s="8"/>
      <c r="G60" s="59">
        <f>_xlfn.XLOOKUP($C60,'Configurator Options'!$B$38:$B$47,'Configurator Options'!$D$38:$D$47,0)</f>
        <v>0</v>
      </c>
      <c r="H60" s="8"/>
      <c r="I60" s="8">
        <f>_xlfn.XLOOKUP($C60,'Configurator Options'!$B$38:$B$47,'Configurator Options'!$E$38:$E$47,0)</f>
        <v>0</v>
      </c>
      <c r="J60" s="8"/>
      <c r="K60" s="153"/>
      <c r="N60" s="7"/>
    </row>
    <row r="61" spans="1:14" ht="28.5" hidden="1" customHeight="1">
      <c r="A61" s="493"/>
      <c r="B61" s="7"/>
      <c r="E61" s="121">
        <f>_xlfn.XLOOKUP($C61,'Configurator Options'!$B$38:$B$47,'Configurator Options'!$C$38:$C$47,0)</f>
        <v>0</v>
      </c>
      <c r="F61"/>
      <c r="G61" s="59">
        <f>_xlfn.XLOOKUP($C61,'Configurator Options'!$B$38:$B$47,'Configurator Options'!$D$38:$D$47,0)</f>
        <v>0</v>
      </c>
      <c r="H61"/>
      <c r="I61" s="8">
        <f>_xlfn.XLOOKUP($C61,'Configurator Options'!$B$38:$B$47,'Configurator Options'!$E$38:$E$47,0)</f>
        <v>0</v>
      </c>
      <c r="J61"/>
      <c r="K61"/>
      <c r="L61"/>
      <c r="M61"/>
    </row>
    <row r="62" spans="1:14" ht="25.5" hidden="1" customHeight="1">
      <c r="A62" s="493"/>
      <c r="B62" s="7"/>
      <c r="E62" s="121">
        <f>_xlfn.XLOOKUP($C62,'Configurator Options'!$B$38:$B$47,'Configurator Options'!$C$38:$C$47,0)</f>
        <v>0</v>
      </c>
      <c r="F62"/>
      <c r="G62" s="59">
        <f>_xlfn.XLOOKUP($C62,'Configurator Options'!$B$38:$B$47,'Configurator Options'!$D$38:$D$47,0)</f>
        <v>0</v>
      </c>
      <c r="H62"/>
      <c r="I62" s="8">
        <f>_xlfn.XLOOKUP($C62,'Configurator Options'!$B$38:$B$47,'Configurator Options'!$E$38:$E$47,0)</f>
        <v>0</v>
      </c>
      <c r="J62"/>
      <c r="K62"/>
      <c r="L62"/>
      <c r="M62"/>
    </row>
    <row r="63" spans="1:14" ht="20" hidden="1" customHeight="1">
      <c r="A63" s="493" t="s">
        <v>207</v>
      </c>
      <c r="B63" s="7" t="s">
        <v>168</v>
      </c>
      <c r="C63" s="42"/>
      <c r="D63" s="42" t="s">
        <v>535</v>
      </c>
      <c r="E63" s="172"/>
      <c r="F63" s="57">
        <f>_xlfn.XLOOKUP($B$63,$C$64:$C$69,E64:E69,0)</f>
        <v>0</v>
      </c>
      <c r="G63" s="57"/>
      <c r="H63" s="57">
        <f>_xlfn.XLOOKUP($B$63,$C$64:$C$69,G64:G69,0)</f>
        <v>0</v>
      </c>
      <c r="I63" s="57"/>
      <c r="J63" s="57">
        <f>_xlfn.XLOOKUP($B$63,$C$64:$C$69,I64:I69,0)</f>
        <v>0</v>
      </c>
      <c r="K63" s="49" t="str">
        <f>_xlfn.XLOOKUP($B$63,$C$64:$C$69,L64:L69,"Select One")</f>
        <v/>
      </c>
      <c r="N63" s="42"/>
    </row>
    <row r="64" spans="1:14" ht="23.25" hidden="1" customHeight="1">
      <c r="A64" s="493"/>
      <c r="B64" s="7"/>
      <c r="C64" s="7" t="s">
        <v>168</v>
      </c>
      <c r="D64" s="9" t="s">
        <v>179</v>
      </c>
      <c r="E64" s="121">
        <f>_xlfn.XLOOKUP($C64,'Configurator Options'!$B$48:$B$57,'Configurator Options'!$C$48:$C$57,0)</f>
        <v>0</v>
      </c>
      <c r="F64" s="8"/>
      <c r="G64" s="59">
        <f>_xlfn.XLOOKUP($C64,'Configurator Options'!$B$48:$B$57,'Configurator Options'!$D$48:$D$57,0)</f>
        <v>0</v>
      </c>
      <c r="H64" s="8"/>
      <c r="I64" s="8">
        <f>_xlfn.XLOOKUP($C64,'Configurator Options'!$B$48:$B$57,'Configurator Options'!$E$48:$E$57,0)</f>
        <v>0</v>
      </c>
      <c r="J64" s="8"/>
      <c r="K64" s="153" t="str">
        <f>_xlfn.XLOOKUP($B$63,$C$64:$C$68,L64:L68,"Select One")</f>
        <v/>
      </c>
      <c r="L64" s="110" t="s">
        <v>180</v>
      </c>
      <c r="M64" s="84"/>
      <c r="N64" s="7" t="s">
        <v>76</v>
      </c>
    </row>
    <row r="65" spans="1:14" ht="20" hidden="1" customHeight="1">
      <c r="A65" s="493"/>
      <c r="B65" s="7"/>
      <c r="C65" s="7" t="s">
        <v>128</v>
      </c>
      <c r="D65" s="7" t="s">
        <v>536</v>
      </c>
      <c r="E65" s="121">
        <f>_xlfn.XLOOKUP($C65,'Configurator Options'!$B$48:$B$57,'Configurator Options'!$C$48:$C$57,0)</f>
        <v>642.41</v>
      </c>
      <c r="F65" s="8"/>
      <c r="G65" s="59">
        <f>_xlfn.XLOOKUP($C65,'Configurator Options'!$B$48:$B$57,'Configurator Options'!$D$48:$D$57,0)</f>
        <v>600</v>
      </c>
      <c r="H65" s="8"/>
      <c r="I65" s="8">
        <f>_xlfn.XLOOKUP($C65,'Configurator Options'!$B$48:$B$57,'Configurator Options'!$E$48:$E$57,0)</f>
        <v>0</v>
      </c>
      <c r="J65" s="8"/>
      <c r="K65" s="153"/>
      <c r="L65" s="10" t="s">
        <v>537</v>
      </c>
      <c r="M65" s="84"/>
      <c r="N65" s="7" t="s">
        <v>76</v>
      </c>
    </row>
    <row r="66" spans="1:14" ht="20" hidden="1" customHeight="1">
      <c r="A66" s="493"/>
      <c r="B66" s="7"/>
      <c r="C66" s="7" t="s">
        <v>134</v>
      </c>
      <c r="D66" s="7" t="s">
        <v>538</v>
      </c>
      <c r="E66" s="121">
        <f>_xlfn.XLOOKUP($C66,'Configurator Options'!$B$48:$B$57,'Configurator Options'!$C$48:$C$57,0)</f>
        <v>642.41</v>
      </c>
      <c r="F66" s="8"/>
      <c r="G66" s="59">
        <f>_xlfn.XLOOKUP($C66,'Configurator Options'!$B$48:$B$57,'Configurator Options'!$D$48:$D$57,0)</f>
        <v>600</v>
      </c>
      <c r="H66" s="8"/>
      <c r="I66" s="8">
        <f>_xlfn.XLOOKUP($C66,'Configurator Options'!$B$48:$B$57,'Configurator Options'!$E$48:$E$57,0)</f>
        <v>0</v>
      </c>
      <c r="J66" s="8"/>
      <c r="K66" s="153"/>
      <c r="L66" s="10" t="s">
        <v>539</v>
      </c>
      <c r="M66" s="84"/>
      <c r="N66" s="7" t="s">
        <v>76</v>
      </c>
    </row>
    <row r="67" spans="1:14" ht="20" hidden="1" customHeight="1">
      <c r="A67" s="493"/>
      <c r="B67" s="7"/>
      <c r="C67" s="7" t="s">
        <v>137</v>
      </c>
      <c r="D67" s="7" t="s">
        <v>540</v>
      </c>
      <c r="E67" s="121">
        <f>_xlfn.XLOOKUP($C67,'Configurator Options'!$B$48:$B$57,'Configurator Options'!$C$48:$C$57,0)</f>
        <v>642.41</v>
      </c>
      <c r="F67" s="8"/>
      <c r="G67" s="59">
        <f>_xlfn.XLOOKUP($C67,'Configurator Options'!$B$48:$B$57,'Configurator Options'!$D$48:$D$57,0)</f>
        <v>600</v>
      </c>
      <c r="H67" s="8"/>
      <c r="I67" s="8">
        <f>_xlfn.XLOOKUP($C67,'Configurator Options'!$B$48:$B$57,'Configurator Options'!$E$48:$E$57,0)</f>
        <v>0</v>
      </c>
      <c r="J67" s="8"/>
      <c r="K67" s="153"/>
      <c r="L67" s="10" t="s">
        <v>541</v>
      </c>
      <c r="M67" s="84"/>
      <c r="N67" s="7" t="s">
        <v>76</v>
      </c>
    </row>
    <row r="68" spans="1:14" ht="30.75" hidden="1" customHeight="1">
      <c r="A68" s="493"/>
      <c r="B68" s="7"/>
      <c r="C68" s="7"/>
      <c r="D68" s="211" t="s">
        <v>210</v>
      </c>
      <c r="E68" s="121">
        <f>_xlfn.XLOOKUP($C68,'Configurator Options'!$B$48:$B$57,'Configurator Options'!$C$48:$C$57,0)</f>
        <v>0</v>
      </c>
      <c r="F68" s="8"/>
      <c r="G68" s="59">
        <f>_xlfn.XLOOKUP($C68,'Configurator Options'!$B$48:$B$57,'Configurator Options'!$D$48:$D$57,0)</f>
        <v>0</v>
      </c>
      <c r="H68" s="8"/>
      <c r="I68" s="8">
        <f>_xlfn.XLOOKUP($C68,'Configurator Options'!$B$48:$B$57,'Configurator Options'!$E$48:$E$57,0)</f>
        <v>0</v>
      </c>
      <c r="J68" s="8"/>
      <c r="N68" s="7"/>
    </row>
    <row r="69" spans="1:14" ht="31.5" hidden="1" customHeight="1">
      <c r="A69" s="493"/>
      <c r="B69" s="7"/>
      <c r="E69" s="121">
        <f>_xlfn.XLOOKUP($C69,'Configurator Options'!$B$48:$B$57,'Configurator Options'!$C$48:$C$57,0)</f>
        <v>0</v>
      </c>
      <c r="F69"/>
      <c r="G69" s="59">
        <f>_xlfn.XLOOKUP($C69,'Configurator Options'!$B$48:$B$57,'Configurator Options'!$D$48:$D$57,0)</f>
        <v>0</v>
      </c>
      <c r="H69"/>
      <c r="I69" s="8">
        <f>_xlfn.XLOOKUP($C69,'Configurator Options'!$B$48:$B$57,'Configurator Options'!$E$48:$E$57,0)</f>
        <v>0</v>
      </c>
      <c r="J69"/>
      <c r="K69"/>
      <c r="L69"/>
      <c r="M69"/>
    </row>
    <row r="70" spans="1:14" ht="27" hidden="1" customHeight="1">
      <c r="A70" s="493" t="s">
        <v>212</v>
      </c>
      <c r="B70" s="7" t="s">
        <v>168</v>
      </c>
      <c r="C70" s="42"/>
      <c r="D70" s="42" t="s">
        <v>213</v>
      </c>
      <c r="E70" s="172"/>
      <c r="F70" s="57">
        <f>_xlfn.XLOOKUP($B$70,$C$71:$C$76,E71:E76,0)</f>
        <v>0</v>
      </c>
      <c r="G70" s="57"/>
      <c r="H70" s="57">
        <f>_xlfn.XLOOKUP($B$70,$C$71:$C$76,G71:G76,0)</f>
        <v>0</v>
      </c>
      <c r="I70" s="57"/>
      <c r="J70" s="57">
        <f>_xlfn.XLOOKUP($B$70,$C$71:$C$76,I71:I76,0)</f>
        <v>0</v>
      </c>
      <c r="K70" s="49" t="str">
        <f>_xlfn.XLOOKUP($B$70,$C$71:$C$76,L71:L76,"Select One")</f>
        <v/>
      </c>
      <c r="N70" s="42"/>
    </row>
    <row r="71" spans="1:14" ht="27" hidden="1" customHeight="1">
      <c r="A71" s="493"/>
      <c r="B71" s="7"/>
      <c r="C71" s="7" t="s">
        <v>168</v>
      </c>
      <c r="D71" s="9" t="s">
        <v>179</v>
      </c>
      <c r="E71" s="121">
        <f>_xlfn.XLOOKUP($C71,'Configurator Options'!$B$58:$B$67,'Configurator Options'!$C$58:$C$67,0)</f>
        <v>0</v>
      </c>
      <c r="F71" s="8"/>
      <c r="G71" s="59">
        <f>_xlfn.XLOOKUP($C71,'Configurator Options'!$B$58:$B$67,'Configurator Options'!$D$58:$D$67,0)</f>
        <v>0</v>
      </c>
      <c r="H71" s="8"/>
      <c r="I71" s="8">
        <f>_xlfn.XLOOKUP($C71,'Configurator Options'!$B$58:$B$67,'Configurator Options'!$E$58:$E$67,0)</f>
        <v>0</v>
      </c>
      <c r="J71" s="8"/>
      <c r="K71" s="153" t="str">
        <f>_xlfn.XLOOKUP($B$70,$C$71:$C$74,L71:L74,"Select One")</f>
        <v/>
      </c>
      <c r="L71" s="108" t="s">
        <v>180</v>
      </c>
      <c r="N71" s="7" t="s">
        <v>76</v>
      </c>
    </row>
    <row r="72" spans="1:14" ht="27" hidden="1" customHeight="1">
      <c r="A72" s="493"/>
      <c r="B72" s="7"/>
      <c r="C72" s="7" t="s">
        <v>128</v>
      </c>
      <c r="D72" s="7" t="s">
        <v>542</v>
      </c>
      <c r="E72" s="121">
        <f>_xlfn.XLOOKUP($C72,'Configurator Options'!$B$58:$B$67,'Configurator Options'!$C$58:$C$67,0)</f>
        <v>674.84</v>
      </c>
      <c r="F72" s="8"/>
      <c r="G72" s="59">
        <f>_xlfn.XLOOKUP($C72,'Configurator Options'!$B$58:$B$67,'Configurator Options'!$D$58:$D$67,0)</f>
        <v>674</v>
      </c>
      <c r="H72" s="8"/>
      <c r="I72" s="8">
        <f>_xlfn.XLOOKUP($C72,'Configurator Options'!$B$58:$B$67,'Configurator Options'!$E$58:$E$67,0)</f>
        <v>0</v>
      </c>
      <c r="J72" s="8"/>
      <c r="K72" s="153"/>
      <c r="L72" s="49" t="s">
        <v>543</v>
      </c>
      <c r="N72" s="7" t="s">
        <v>76</v>
      </c>
    </row>
    <row r="73" spans="1:14" ht="27" hidden="1" customHeight="1">
      <c r="A73" s="493"/>
      <c r="B73" s="7"/>
      <c r="C73" s="7" t="s">
        <v>134</v>
      </c>
      <c r="D73" s="7" t="s">
        <v>544</v>
      </c>
      <c r="E73" s="121">
        <f>_xlfn.XLOOKUP($C73,'Configurator Options'!$B$58:$B$67,'Configurator Options'!$C$58:$C$67,0)</f>
        <v>674.84</v>
      </c>
      <c r="F73" s="8"/>
      <c r="G73" s="59">
        <f>_xlfn.XLOOKUP($C73,'Configurator Options'!$B$58:$B$67,'Configurator Options'!$D$58:$D$67,0)</f>
        <v>674</v>
      </c>
      <c r="H73" s="8"/>
      <c r="I73" s="8">
        <f>_xlfn.XLOOKUP($C73,'Configurator Options'!$B$58:$B$67,'Configurator Options'!$E$58:$E$67,0)</f>
        <v>0</v>
      </c>
      <c r="J73" s="8"/>
      <c r="K73" s="153"/>
      <c r="L73" s="49" t="s">
        <v>545</v>
      </c>
      <c r="N73" s="7" t="s">
        <v>76</v>
      </c>
    </row>
    <row r="74" spans="1:14" ht="20" hidden="1" customHeight="1">
      <c r="A74" s="493"/>
      <c r="B74" s="7"/>
      <c r="C74" s="7" t="s">
        <v>137</v>
      </c>
      <c r="D74" s="7" t="s">
        <v>546</v>
      </c>
      <c r="E74" s="121">
        <f>_xlfn.XLOOKUP($C74,'Configurator Options'!$B$58:$B$67,'Configurator Options'!$C$58:$C$67,0)</f>
        <v>674.84</v>
      </c>
      <c r="F74" s="8"/>
      <c r="G74" s="59">
        <f>_xlfn.XLOOKUP($C74,'Configurator Options'!$B$58:$B$67,'Configurator Options'!$D$58:$D$67,0)</f>
        <v>674</v>
      </c>
      <c r="H74" s="8"/>
      <c r="I74" s="8">
        <f>_xlfn.XLOOKUP($C74,'Configurator Options'!$B$58:$B$67,'Configurator Options'!$E$58:$E$67,0)</f>
        <v>0</v>
      </c>
      <c r="J74" s="8"/>
      <c r="K74" s="153"/>
      <c r="L74" s="49" t="s">
        <v>547</v>
      </c>
      <c r="N74" s="7" t="s">
        <v>76</v>
      </c>
    </row>
    <row r="75" spans="1:14" ht="20" hidden="1" customHeight="1">
      <c r="A75" s="493"/>
      <c r="B75" s="7"/>
      <c r="E75" s="121">
        <f>_xlfn.XLOOKUP($C75,'Configurator Options'!$B$58:$B$67,'Configurator Options'!$C$58:$C$67,0)</f>
        <v>0</v>
      </c>
      <c r="F75"/>
      <c r="G75" s="59">
        <f>_xlfn.XLOOKUP($C75,'Configurator Options'!$B$58:$B$67,'Configurator Options'!$D$58:$D$67,0)</f>
        <v>0</v>
      </c>
      <c r="H75"/>
      <c r="I75" s="8">
        <f>_xlfn.XLOOKUP($C75,'Configurator Options'!$B$58:$B$67,'Configurator Options'!$E$58:$E$67,0)</f>
        <v>0</v>
      </c>
      <c r="J75"/>
      <c r="K75"/>
      <c r="L75"/>
      <c r="M75"/>
    </row>
    <row r="76" spans="1:14" ht="20" hidden="1" customHeight="1">
      <c r="A76" s="493"/>
      <c r="B76" s="7"/>
      <c r="E76" s="121">
        <f>_xlfn.XLOOKUP($C76,'Configurator Options'!$B$58:$B$67,'Configurator Options'!$C$58:$C$67,0)</f>
        <v>0</v>
      </c>
      <c r="F76"/>
      <c r="G76" s="59">
        <f>_xlfn.XLOOKUP($C76,'Configurator Options'!$B$58:$B$67,'Configurator Options'!$D$58:$D$67,0)</f>
        <v>0</v>
      </c>
      <c r="H76"/>
      <c r="I76" s="8">
        <f>_xlfn.XLOOKUP($C76,'Configurator Options'!$B$58:$B$67,'Configurator Options'!$E$58:$E$67,0)</f>
        <v>0</v>
      </c>
      <c r="J76"/>
      <c r="K76"/>
      <c r="L76"/>
      <c r="M76"/>
    </row>
    <row r="77" spans="1:14" ht="34.5" customHeight="1">
      <c r="A77" s="493" t="s">
        <v>214</v>
      </c>
      <c r="B77" s="183" t="s">
        <v>141</v>
      </c>
      <c r="C77" s="42"/>
      <c r="D77" s="42" t="s">
        <v>214</v>
      </c>
      <c r="E77" s="172"/>
      <c r="F77" s="57">
        <f>_xlfn.XLOOKUP($B$77,$C$78:$C$81,E78:E81,0)</f>
        <v>0</v>
      </c>
      <c r="G77" s="57"/>
      <c r="H77" s="57">
        <f>_xlfn.XLOOKUP($B$77,$C$78:$C$81,G78:G81,0)</f>
        <v>0</v>
      </c>
      <c r="I77" s="57"/>
      <c r="J77" s="57">
        <f>_xlfn.XLOOKUP($B$77,$C$78:$C$81,I78:I81,0)</f>
        <v>0</v>
      </c>
      <c r="K77" s="49" t="str">
        <f>_xlfn.XLOOKUP($B$77,$C$78:$C$81,L78:L81,"Select One")</f>
        <v>Select One</v>
      </c>
      <c r="N77" s="42"/>
    </row>
    <row r="78" spans="1:14" ht="27.75" customHeight="1">
      <c r="A78" s="493"/>
      <c r="B78" s="7"/>
      <c r="C78" s="7" t="s">
        <v>168</v>
      </c>
      <c r="D78" s="7" t="s">
        <v>452</v>
      </c>
      <c r="E78" s="121">
        <f>_xlfn.XLOOKUP($C78,'Configurator Options'!$B$68:$B$72,'Configurator Options'!$C$68:$C$72,0)</f>
        <v>0</v>
      </c>
      <c r="F78" s="8"/>
      <c r="G78" s="59">
        <f>_xlfn.XLOOKUP($C78,'Configurator Options'!$B$68:$B$72,'Configurator Options'!$D$68:$D$72,0)</f>
        <v>0</v>
      </c>
      <c r="H78" s="8"/>
      <c r="I78" s="8">
        <f>_xlfn.XLOOKUP($C78,'Configurator Options'!$B$68:$B$72,'Configurator Options'!$E$68:$E$72,0)</f>
        <v>0</v>
      </c>
      <c r="J78" s="8"/>
      <c r="K78" s="153"/>
      <c r="L78" s="49" t="s">
        <v>491</v>
      </c>
      <c r="N78" s="7" t="s">
        <v>76</v>
      </c>
    </row>
    <row r="79" spans="1:14" ht="27.75" customHeight="1">
      <c r="A79" s="493"/>
      <c r="B79" s="7"/>
      <c r="C79" s="7" t="s">
        <v>134</v>
      </c>
      <c r="D79" s="9" t="s">
        <v>454</v>
      </c>
      <c r="E79" s="121">
        <f>_xlfn.XLOOKUP($C79,'Configurator Options'!$B$68:$B$72,'Configurator Options'!$C$68:$C$72,0)</f>
        <v>243</v>
      </c>
      <c r="F79" s="8"/>
      <c r="G79" s="59">
        <f>_xlfn.XLOOKUP($C79,'Configurator Options'!$B$68:$B$72,'Configurator Options'!$D$68:$D$72,0)</f>
        <v>220</v>
      </c>
      <c r="H79" s="8"/>
      <c r="I79" s="8">
        <f>_xlfn.XLOOKUP($C79,'Configurator Options'!$B$68:$B$72,'Configurator Options'!$E$68:$E$72,0)</f>
        <v>0</v>
      </c>
      <c r="J79" s="8"/>
      <c r="K79" s="153"/>
      <c r="L79" s="49" t="s">
        <v>492</v>
      </c>
      <c r="N79" s="7" t="s">
        <v>76</v>
      </c>
    </row>
    <row r="80" spans="1:14" ht="27.75" hidden="1" customHeight="1">
      <c r="A80" s="493"/>
      <c r="B80" s="7"/>
      <c r="C80" s="7"/>
      <c r="D80" s="7"/>
      <c r="E80" s="121">
        <f>_xlfn.XLOOKUP($C80,'Configurator Options'!$B$68:$B$72,'Configurator Options'!$C$68:$C$72,0)</f>
        <v>0</v>
      </c>
      <c r="F80" s="8"/>
      <c r="G80" s="59">
        <f>_xlfn.XLOOKUP($C80,'Configurator Options'!$B$68:$B$72,'Configurator Options'!$D$68:$D$72,0)</f>
        <v>0</v>
      </c>
      <c r="H80" s="8"/>
      <c r="I80" s="8">
        <f>_xlfn.XLOOKUP($C80,'Configurator Options'!$B$68:$B$72,'Configurator Options'!$E$68:$E$72,0)</f>
        <v>0</v>
      </c>
      <c r="J80" s="8"/>
      <c r="K80" s="153"/>
      <c r="N80" s="7"/>
    </row>
    <row r="81" spans="1:14" ht="27.75" hidden="1" customHeight="1">
      <c r="A81" s="493"/>
      <c r="B81" s="7"/>
      <c r="E81" s="121">
        <f>_xlfn.XLOOKUP($C81,'Configurator Options'!$B$68:$B$72,'Configurator Options'!$C$68:$C$72,0)</f>
        <v>0</v>
      </c>
      <c r="F81"/>
      <c r="G81" s="59">
        <f>_xlfn.XLOOKUP($C81,'Configurator Options'!$B$68:$B$72,'Configurator Options'!$D$68:$D$72,0)</f>
        <v>0</v>
      </c>
      <c r="H81"/>
      <c r="I81" s="8">
        <f>_xlfn.XLOOKUP($C81,'Configurator Options'!$B$68:$B$72,'Configurator Options'!$E$68:$E$72,0)</f>
        <v>0</v>
      </c>
      <c r="J81"/>
      <c r="K81"/>
      <c r="L81"/>
      <c r="M81"/>
    </row>
    <row r="82" spans="1:14" ht="20" hidden="1" customHeight="1">
      <c r="A82" s="493" t="s">
        <v>217</v>
      </c>
      <c r="B82" s="183" t="s">
        <v>218</v>
      </c>
      <c r="C82" s="42"/>
      <c r="D82" s="42" t="s">
        <v>217</v>
      </c>
      <c r="E82" s="57"/>
      <c r="F82" s="57">
        <f>_xlfn.XLOOKUP($B$82,$C$83:$C$90,E83:E90,0)</f>
        <v>0</v>
      </c>
      <c r="G82" s="57"/>
      <c r="H82" s="57">
        <f>_xlfn.XLOOKUP($B$82,$C$83:$C$90,G83:G90,0)</f>
        <v>0</v>
      </c>
      <c r="I82" s="57"/>
      <c r="J82" s="57">
        <f>_xlfn.XLOOKUP($B$82,$C$83:$C$90,I83:I90,0)</f>
        <v>0</v>
      </c>
      <c r="K82" s="49" t="str">
        <f>_xlfn.XLOOKUP($B$82,$C$83:$C$90,L83:L90,"Select One")</f>
        <v/>
      </c>
      <c r="N82" s="42"/>
    </row>
    <row r="83" spans="1:14" ht="20" hidden="1" customHeight="1">
      <c r="A83" s="493"/>
      <c r="B83" s="7"/>
      <c r="C83" s="7" t="s">
        <v>218</v>
      </c>
      <c r="D83" s="7" t="s">
        <v>179</v>
      </c>
      <c r="E83" s="8">
        <f>_xlfn.XLOOKUP($C83,'Configurator Options'!$B$73:$B$108,'Configurator Options'!$C$73:$C$108,0)</f>
        <v>0</v>
      </c>
      <c r="F83" s="8"/>
      <c r="G83" s="59">
        <f>_xlfn.XLOOKUP($C83,'Configurator Options'!$B$73:$B$108,'Configurator Options'!$D$73:$D$108,0)</f>
        <v>0</v>
      </c>
      <c r="H83" s="8"/>
      <c r="I83" s="8">
        <f>_xlfn.XLOOKUP($C83,'Configurator Options'!$B$73:$B$108,'Configurator Options'!$E$73:$E$108,0)</f>
        <v>0</v>
      </c>
      <c r="J83" s="8"/>
      <c r="K83" s="153"/>
      <c r="L83" s="108" t="s">
        <v>180</v>
      </c>
      <c r="N83" s="7" t="s">
        <v>76</v>
      </c>
    </row>
    <row r="84" spans="1:14" ht="20" hidden="1" customHeight="1">
      <c r="A84" s="493"/>
      <c r="B84" s="7"/>
      <c r="C84" s="7" t="s">
        <v>221</v>
      </c>
      <c r="D84" s="7" t="s">
        <v>548</v>
      </c>
      <c r="E84" s="8">
        <f>_xlfn.XLOOKUP($C84,'Configurator Options'!$B$73:$B$108,'Configurator Options'!$C$73:$C$108,0)</f>
        <v>14.97</v>
      </c>
      <c r="F84" s="8"/>
      <c r="G84" s="59">
        <f>_xlfn.XLOOKUP($C84,'Configurator Options'!$B$73:$B$108,'Configurator Options'!$D$73:$D$108,0)</f>
        <v>15</v>
      </c>
      <c r="H84" s="8"/>
      <c r="I84" s="8">
        <f>_xlfn.XLOOKUP($C84,'Configurator Options'!$B$73:$B$108,'Configurator Options'!$E$73:$E$108,0)</f>
        <v>0</v>
      </c>
      <c r="J84" s="8"/>
      <c r="K84" s="153"/>
      <c r="L84" s="49" t="s">
        <v>549</v>
      </c>
      <c r="N84" s="7" t="s">
        <v>76</v>
      </c>
    </row>
    <row r="85" spans="1:14" ht="20" hidden="1" customHeight="1">
      <c r="A85" s="493"/>
      <c r="B85" s="7"/>
      <c r="C85" s="7" t="s">
        <v>522</v>
      </c>
      <c r="D85" s="7" t="s">
        <v>550</v>
      </c>
      <c r="E85" s="8">
        <f>_xlfn.XLOOKUP($C85,'Configurator Options'!$B$73:$B$108,'Configurator Options'!$C$73:$C$108,0)</f>
        <v>0</v>
      </c>
      <c r="F85" s="8"/>
      <c r="G85" s="59">
        <f>_xlfn.XLOOKUP($C85,'Configurator Options'!$B$73:$B$108,'Configurator Options'!$D$73:$D$108,0)</f>
        <v>0</v>
      </c>
      <c r="H85" s="8"/>
      <c r="I85" s="8">
        <f>_xlfn.XLOOKUP($C85,'Configurator Options'!$B$73:$B$108,'Configurator Options'!$E$73:$E$108,0)</f>
        <v>0</v>
      </c>
      <c r="J85" s="8"/>
      <c r="K85" s="153"/>
      <c r="L85" s="49" t="s">
        <v>551</v>
      </c>
      <c r="N85" s="7"/>
    </row>
    <row r="86" spans="1:14" ht="20" hidden="1" customHeight="1">
      <c r="A86" s="493"/>
      <c r="B86" s="7"/>
      <c r="E86" s="8">
        <f>_xlfn.XLOOKUP($C86,'Configurator Options'!$B$73:$B$108,'Configurator Options'!$C$73:$C$108,0)</f>
        <v>0</v>
      </c>
      <c r="G86" s="59">
        <f>_xlfn.XLOOKUP($C86,'Configurator Options'!$B$73:$B$108,'Configurator Options'!$D$73:$D$108,0)</f>
        <v>0</v>
      </c>
      <c r="I86" s="8">
        <f>_xlfn.XLOOKUP($C86,'Configurator Options'!$B$73:$B$108,'Configurator Options'!$E$73:$E$108,0)</f>
        <v>0</v>
      </c>
    </row>
    <row r="87" spans="1:14" ht="20" hidden="1" customHeight="1">
      <c r="A87" s="493"/>
      <c r="B87" s="7"/>
      <c r="C87" s="7" t="s">
        <v>223</v>
      </c>
      <c r="D87" s="7" t="s">
        <v>493</v>
      </c>
      <c r="E87" s="8">
        <f>_xlfn.XLOOKUP($C87,'Configurator Options'!$B$73:$B$108,'Configurator Options'!$C$73:$C$108,0)</f>
        <v>0</v>
      </c>
      <c r="F87" s="8"/>
      <c r="G87" s="59">
        <f>_xlfn.XLOOKUP($C87,'Configurator Options'!$B$73:$B$108,'Configurator Options'!$D$73:$D$108,0)</f>
        <v>0</v>
      </c>
      <c r="H87" s="8"/>
      <c r="I87" s="8">
        <f>_xlfn.XLOOKUP($C87,'Configurator Options'!$B$73:$B$108,'Configurator Options'!$E$73:$E$108,0)</f>
        <v>0</v>
      </c>
      <c r="J87" s="8"/>
      <c r="K87" s="153"/>
      <c r="L87" s="49" t="s">
        <v>346</v>
      </c>
      <c r="N87" s="7" t="s">
        <v>76</v>
      </c>
    </row>
    <row r="88" spans="1:14" ht="20" hidden="1" customHeight="1">
      <c r="A88" s="493"/>
      <c r="B88" s="7"/>
      <c r="C88" s="7" t="s">
        <v>226</v>
      </c>
      <c r="D88" s="7" t="s">
        <v>497</v>
      </c>
      <c r="E88" s="8">
        <f>_xlfn.XLOOKUP($C88,'Configurator Options'!$B$73:$B$108,'Configurator Options'!$C$73:$C$108,0)</f>
        <v>0</v>
      </c>
      <c r="F88" s="8"/>
      <c r="G88" s="59">
        <f>_xlfn.XLOOKUP($C88,'Configurator Options'!$B$73:$B$108,'Configurator Options'!$D$73:$D$108,0)</f>
        <v>0</v>
      </c>
      <c r="H88" s="8"/>
      <c r="I88" s="8">
        <f>_xlfn.XLOOKUP($C88,'Configurator Options'!$B$73:$B$108,'Configurator Options'!$E$73:$E$108,0)</f>
        <v>0</v>
      </c>
      <c r="J88" s="8"/>
      <c r="K88" s="153"/>
      <c r="L88" s="49" t="s">
        <v>498</v>
      </c>
      <c r="N88" s="7" t="s">
        <v>76</v>
      </c>
    </row>
    <row r="89" spans="1:14" ht="20" hidden="1" customHeight="1">
      <c r="A89" s="493"/>
      <c r="B89" s="7"/>
      <c r="E89" s="8">
        <f>_xlfn.XLOOKUP($C89,'Configurator Options'!$B$73:$B$108,'Configurator Options'!$C$73:$C$108,0)</f>
        <v>0</v>
      </c>
      <c r="G89" s="59">
        <f>_xlfn.XLOOKUP($C89,'Configurator Options'!$B$73:$B$108,'Configurator Options'!$D$73:$D$108,0)</f>
        <v>0</v>
      </c>
      <c r="I89" s="8">
        <f>_xlfn.XLOOKUP($C89,'Configurator Options'!$B$73:$B$108,'Configurator Options'!$E$73:$E$108,0)</f>
        <v>0</v>
      </c>
    </row>
    <row r="90" spans="1:14" ht="20" hidden="1" customHeight="1">
      <c r="A90" s="493"/>
      <c r="B90" s="7"/>
      <c r="E90" s="8">
        <f>_xlfn.XLOOKUP($C90,'Configurator Options'!$B$73:$B$108,'Configurator Options'!$C$73:$C$108,0)</f>
        <v>0</v>
      </c>
      <c r="G90" s="59">
        <f>_xlfn.XLOOKUP($C90,'Configurator Options'!$B$73:$B$108,'Configurator Options'!$D$73:$D$108,0)</f>
        <v>0</v>
      </c>
      <c r="I90" s="8">
        <f>_xlfn.XLOOKUP($C90,'Configurator Options'!$B$73:$B$108,'Configurator Options'!$E$73:$E$108,0)</f>
        <v>0</v>
      </c>
    </row>
    <row r="91" spans="1:14" ht="20" customHeight="1">
      <c r="A91" s="493" t="s">
        <v>230</v>
      </c>
      <c r="B91" s="183" t="s">
        <v>168</v>
      </c>
      <c r="C91" s="42"/>
      <c r="D91" s="42" t="s">
        <v>230</v>
      </c>
      <c r="E91" s="57"/>
      <c r="F91" s="57">
        <f>_xlfn.XLOOKUP($B$91,$C$92:$C$97,E92:E97,0)</f>
        <v>0</v>
      </c>
      <c r="G91" s="57"/>
      <c r="H91" s="57">
        <f>_xlfn.XLOOKUP($B$91,$C$92:$C$97,G92:G97,0)</f>
        <v>0</v>
      </c>
      <c r="I91" s="57"/>
      <c r="J91" s="57">
        <f>_xlfn.XLOOKUP($B$91,$C$92:$C$97,I92:I97,0)</f>
        <v>0</v>
      </c>
      <c r="K91" s="49" t="str">
        <f>_xlfn.XLOOKUP($B$91,$C$92:$C$97,L92:L97,"Select One")</f>
        <v xml:space="preserve">Also includes a 4-20mADC analog output. </v>
      </c>
      <c r="N91" s="42"/>
    </row>
    <row r="92" spans="1:14" ht="20" customHeight="1">
      <c r="A92" s="493"/>
      <c r="B92" s="7"/>
      <c r="C92" s="163" t="s">
        <v>168</v>
      </c>
      <c r="D92" s="7" t="s">
        <v>319</v>
      </c>
      <c r="E92" s="8">
        <f>_xlfn.XLOOKUP($C92,'Configurator Options'!$B$109:$B$118,'Configurator Options'!$C$109:$C$118,0)</f>
        <v>0</v>
      </c>
      <c r="F92" s="8"/>
      <c r="G92" s="59">
        <f>_xlfn.XLOOKUP($C92,'Configurator Options'!$B$109:$B$118,'Configurator Options'!$D$109:$D$118,0)</f>
        <v>0</v>
      </c>
      <c r="H92" s="8"/>
      <c r="I92" s="8">
        <f>_xlfn.XLOOKUP($C92,'Configurator Options'!$B$109:$B$118,'Configurator Options'!$E$109:$E$118,0)</f>
        <v>0</v>
      </c>
      <c r="J92" s="8"/>
      <c r="L92" s="49" t="s">
        <v>348</v>
      </c>
      <c r="N92" s="7" t="s">
        <v>76</v>
      </c>
    </row>
    <row r="93" spans="1:14" ht="20" hidden="1" customHeight="1">
      <c r="A93" s="493"/>
      <c r="B93" s="7"/>
      <c r="C93" s="163"/>
      <c r="D93" s="7"/>
      <c r="E93" s="8">
        <f>_xlfn.XLOOKUP($C93,'Configurator Options'!$B$109:$B$118,'Configurator Options'!$C$109:$C$118,0)</f>
        <v>0</v>
      </c>
      <c r="F93" s="8"/>
      <c r="G93" s="59">
        <f>_xlfn.XLOOKUP($C93,'Configurator Options'!$B$109:$B$118,'Configurator Options'!$D$109:$D$118,0)</f>
        <v>0</v>
      </c>
      <c r="H93" s="8"/>
      <c r="I93" s="8">
        <f>_xlfn.XLOOKUP($C93,'Configurator Options'!$B$109:$B$118,'Configurator Options'!$E$109:$E$118,0)</f>
        <v>0</v>
      </c>
      <c r="J93" s="8"/>
      <c r="N93" s="7"/>
    </row>
    <row r="94" spans="1:14" ht="20" hidden="1" customHeight="1">
      <c r="A94" s="493"/>
      <c r="B94" s="7"/>
      <c r="C94" s="163"/>
      <c r="D94" s="7"/>
      <c r="E94" s="8">
        <f>_xlfn.XLOOKUP($C94,'Configurator Options'!$B$109:$B$118,'Configurator Options'!$C$109:$C$118,0)</f>
        <v>0</v>
      </c>
      <c r="F94" s="8"/>
      <c r="G94" s="59">
        <f>_xlfn.XLOOKUP($C94,'Configurator Options'!$B$109:$B$118,'Configurator Options'!$D$109:$D$118,0)</f>
        <v>0</v>
      </c>
      <c r="H94" s="8"/>
      <c r="I94" s="8">
        <f>_xlfn.XLOOKUP($C94,'Configurator Options'!$B$109:$B$118,'Configurator Options'!$E$109:$E$118,0)</f>
        <v>0</v>
      </c>
      <c r="J94" s="8"/>
      <c r="N94" s="7"/>
    </row>
    <row r="95" spans="1:14" ht="20" hidden="1" customHeight="1">
      <c r="A95" s="493"/>
      <c r="B95" s="7"/>
      <c r="C95" s="163"/>
      <c r="D95" s="7"/>
      <c r="E95" s="8">
        <f>_xlfn.XLOOKUP($C95,'Configurator Options'!$B$109:$B$118,'Configurator Options'!$C$109:$C$118,0)</f>
        <v>0</v>
      </c>
      <c r="F95" s="8"/>
      <c r="G95" s="59">
        <f>_xlfn.XLOOKUP($C95,'Configurator Options'!$B$109:$B$118,'Configurator Options'!$D$109:$D$118,0)</f>
        <v>0</v>
      </c>
      <c r="H95" s="8"/>
      <c r="I95" s="8">
        <f>_xlfn.XLOOKUP($C95,'Configurator Options'!$B$109:$B$118,'Configurator Options'!$E$109:$E$118,0)</f>
        <v>0</v>
      </c>
      <c r="J95" s="8"/>
      <c r="N95" s="7"/>
    </row>
    <row r="96" spans="1:14" ht="20" hidden="1" customHeight="1">
      <c r="A96" s="493"/>
      <c r="B96" s="7"/>
      <c r="C96" s="163"/>
      <c r="D96" s="7"/>
      <c r="E96" s="8">
        <f>_xlfn.XLOOKUP($C96,'Configurator Options'!$B$109:$B$118,'Configurator Options'!$C$109:$C$118,0)</f>
        <v>0</v>
      </c>
      <c r="F96" s="8"/>
      <c r="G96" s="59">
        <f>_xlfn.XLOOKUP($C96,'Configurator Options'!$B$109:$B$118,'Configurator Options'!$D$109:$D$118,0)</f>
        <v>0</v>
      </c>
      <c r="H96" s="8"/>
      <c r="I96" s="8">
        <f>_xlfn.XLOOKUP($C96,'Configurator Options'!$B$109:$B$118,'Configurator Options'!$E$109:$E$118,0)</f>
        <v>0</v>
      </c>
      <c r="J96" s="8"/>
      <c r="N96" s="7"/>
    </row>
    <row r="97" spans="1:17" ht="20" hidden="1" customHeight="1">
      <c r="B97" s="7"/>
      <c r="C97" s="163"/>
      <c r="D97" s="7"/>
      <c r="E97" s="8">
        <f>_xlfn.XLOOKUP($C97,'Configurator Options'!$B$109:$B$118,'Configurator Options'!$C$109:$C$118,0)</f>
        <v>0</v>
      </c>
      <c r="F97" s="8"/>
      <c r="G97" s="59">
        <f>_xlfn.XLOOKUP($C97,'Configurator Options'!$B$109:$B$118,'Configurator Options'!$D$109:$D$118,0)</f>
        <v>0</v>
      </c>
      <c r="H97" s="8"/>
      <c r="I97" s="8">
        <f>_xlfn.XLOOKUP($C97,'Configurator Options'!$B$109:$B$118,'Configurator Options'!$E$109:$E$118,0)</f>
        <v>0</v>
      </c>
      <c r="J97" s="8"/>
      <c r="N97" s="7"/>
    </row>
    <row r="98" spans="1:17" ht="46.5" customHeight="1">
      <c r="B98" s="112">
        <f>COUNTIF(B2:B97,"Select One")</f>
        <v>6</v>
      </c>
      <c r="C98" s="7"/>
      <c r="D98" s="7" t="str">
        <f>IF(B98&lt;&gt;0, "You still have "&amp;B98&amp;" selections to make to complete the configuration.","Configuration Complete - Press CTRL-ALT-F9 to Update Description")</f>
        <v>You still have 6 selections to make to complete the configuration.</v>
      </c>
      <c r="E98" s="9" t="s">
        <v>235</v>
      </c>
      <c r="F98" s="8"/>
      <c r="G98" s="158" t="s">
        <v>500</v>
      </c>
      <c r="H98" s="8"/>
      <c r="I98" s="13"/>
      <c r="J98" s="8"/>
    </row>
    <row r="99" spans="1:17" ht="23.25" customHeight="1">
      <c r="A99" s="92"/>
      <c r="B99" s="93" t="s">
        <v>237</v>
      </c>
      <c r="C99" s="94" t="str">
        <f>"CAT-"&amp;""&amp;B2&amp;"-"&amp;B6&amp;""&amp;B19&amp;""&amp;B26&amp;"-"&amp;B35&amp;""&amp;B42&amp;""&amp;B49&amp;""&amp;B56&amp;""&amp;B63&amp;""&amp;B70&amp;""&amp;B77&amp;"-"&amp;B82&amp;"-"&amp;B91</f>
        <v>CAT-3510-Select OneSelect OneNM7-XSelect OneSelect OneSelect OneXXSelect One-XX-X</v>
      </c>
      <c r="D99" s="209"/>
      <c r="E99" s="95">
        <f>ROUND(SUM(F99),0)</f>
        <v>6173</v>
      </c>
      <c r="F99" s="95">
        <f>SUM(F2:F98)</f>
        <v>6173.3799999999992</v>
      </c>
      <c r="G99" s="95">
        <f>ROUND(SUM(H99),0)</f>
        <v>6173</v>
      </c>
      <c r="H99" s="95">
        <f>SUM(H2:H98)</f>
        <v>6173</v>
      </c>
      <c r="I99" s="95" t="s">
        <v>238</v>
      </c>
      <c r="J99" s="95">
        <f>SUM(J2:J98)</f>
        <v>5603.09</v>
      </c>
      <c r="K99" s="96"/>
      <c r="L99" s="96"/>
      <c r="M99" s="97">
        <f>MAX(M2:M98)</f>
        <v>100</v>
      </c>
      <c r="N99" s="210" t="str">
        <f>IF(M99=1,"1",IF(M99=2,"2",IF(M99=3,"3",IF(M99=4,"4",IF(M99=5,"5",IF(M99=6,"6",IF(M99=7,"7",IF(M99=8,"8",IF(M99=9,"9",IF(M99=10,"10",IF(M99=11,"11",IF(M99=12,"12",IF(M99="-","-",IF(M99=100,"Call Factory"))))))))))))))</f>
        <v>Call Factory</v>
      </c>
      <c r="O99"/>
      <c r="P99"/>
      <c r="Q99" s="4"/>
    </row>
    <row r="100" spans="1:17" ht="275" customHeight="1">
      <c r="B100" s="154" t="s">
        <v>239</v>
      </c>
      <c r="C100" s="156" t="str">
        <f>C99</f>
        <v>CAT-3510-Select OneSelect OneNM7-XSelect OneSelect OneSelect OneXXSelect One-XX-X</v>
      </c>
      <c r="D100" s="156" t="str">
        <f>$K$2&amp;""&amp;$K$6&amp;""&amp;$K$19&amp;""&amp;$K$26&amp;""&amp;$K$35&amp;""&amp;$K$42&amp;""&amp;$K$49&amp;""&amp;$K$56&amp;""&amp;$K$63&amp;""&amp;$K$70&amp;""&amp;$K$77&amp;""&amp;$K$82&amp;""&amp;$K$91&amp;""&amp;$D$3</f>
        <v xml:space="preserve">Series 3510 Trace Oxygen Transmitter EX™ is equipped with two manual sensor isolation valves and no display. Select OneSelect OneFeatures an explosion proof copper-free aluminum enclosure rated NEMA 7 for use in areas requiring compliances to Class. I. Div. 1 &amp; 2 Groups B, C, &amp; D; Class II. Div. 1 &amp; 2 Groups E, F &amp; G; and Class. III protection. The enclosure is UL Classified, CAS Certified and FM Class No. 3615 approved. Includes flame arrestors, a conduit seal wye fitting with can of sealing compound and fiber. Includes 1/4 inch stainless steel compression gas connection on the inletSelect OneSelect OneSelect OneSelect OneAlso includes a 4-20mADC analog output. Warranty: 2-year electronics and 1-year sensor </v>
      </c>
      <c r="E100" s="157">
        <f>G99</f>
        <v>6173</v>
      </c>
      <c r="F100" s="85"/>
      <c r="G100" s="215" t="s">
        <v>240</v>
      </c>
      <c r="H100" s="85"/>
      <c r="I100" s="133"/>
      <c r="J100" s="67"/>
      <c r="K100" s="53"/>
      <c r="L100" s="53"/>
      <c r="M100" s="83"/>
    </row>
    <row r="101" spans="1:17">
      <c r="B101" s="71"/>
      <c r="C101" s="71"/>
      <c r="D101" s="36"/>
      <c r="E101" s="67" t="s">
        <v>241</v>
      </c>
      <c r="F101" s="67"/>
      <c r="G101" s="67">
        <f>J99*0.5</f>
        <v>2801.5450000000001</v>
      </c>
      <c r="H101" s="67"/>
      <c r="I101" s="67"/>
      <c r="J101" s="67"/>
      <c r="K101" s="53"/>
      <c r="L101" s="53"/>
      <c r="M101" s="83"/>
      <c r="N101" s="67">
        <f>G101*2</f>
        <v>5603.09</v>
      </c>
    </row>
    <row r="102" spans="1:17">
      <c r="D102" s="33" t="str">
        <f>Contents!B1</f>
        <v>Effective Date: 11/07/2025 All Prices and Lead Times Subject to Change Without Notice - Revision 5.4</v>
      </c>
      <c r="K102" s="53"/>
      <c r="L102" s="53"/>
      <c r="M102" s="83"/>
    </row>
    <row r="103" spans="1:17">
      <c r="D103" s="68" t="s">
        <v>366</v>
      </c>
      <c r="K103" s="53"/>
      <c r="L103" s="53"/>
      <c r="M103" s="83"/>
    </row>
    <row r="104" spans="1:17">
      <c r="A104" s="11"/>
      <c r="B104" s="10"/>
      <c r="C104" s="10"/>
      <c r="D104" s="10"/>
      <c r="E104" s="13"/>
      <c r="F104" s="13"/>
      <c r="G104" s="13"/>
      <c r="H104" s="13"/>
      <c r="I104" s="13"/>
      <c r="J104" s="13"/>
    </row>
    <row r="105" spans="1:17">
      <c r="A105" s="11"/>
      <c r="B105" s="10"/>
      <c r="C105" s="10"/>
      <c r="D105" s="50"/>
      <c r="E105" s="13"/>
      <c r="F105" s="13"/>
      <c r="G105" s="13"/>
      <c r="H105" s="13"/>
      <c r="I105" s="13"/>
      <c r="J105" s="13"/>
    </row>
    <row r="106" spans="1:17" ht="120" customHeight="1">
      <c r="A106" s="11"/>
      <c r="B106" s="10"/>
      <c r="C106" s="10"/>
      <c r="D106" s="52"/>
      <c r="E106" s="13"/>
      <c r="F106" s="13"/>
      <c r="G106" s="13"/>
      <c r="H106" s="13"/>
      <c r="I106" s="13"/>
      <c r="J106" s="13"/>
    </row>
    <row r="107" spans="1:17">
      <c r="A107" s="11"/>
      <c r="B107" s="10"/>
      <c r="C107" s="10"/>
      <c r="D107" s="10"/>
      <c r="E107" s="13"/>
      <c r="F107" s="13"/>
      <c r="G107" s="13"/>
      <c r="H107" s="13"/>
      <c r="I107" s="13"/>
      <c r="J107" s="13"/>
    </row>
    <row r="108" spans="1:17">
      <c r="A108" s="11"/>
      <c r="B108" s="10"/>
      <c r="C108" s="10"/>
      <c r="D108" s="49"/>
      <c r="E108" s="13"/>
      <c r="F108" s="13"/>
      <c r="G108" s="13"/>
      <c r="H108" s="13"/>
      <c r="I108" s="13"/>
      <c r="J108" s="13"/>
    </row>
    <row r="109" spans="1:17">
      <c r="A109" s="11"/>
      <c r="B109" s="10"/>
      <c r="C109" s="10"/>
      <c r="D109" s="10"/>
      <c r="E109" s="13"/>
      <c r="F109" s="13"/>
      <c r="G109" s="13"/>
      <c r="H109" s="13"/>
      <c r="I109" s="13"/>
      <c r="J109" s="13"/>
    </row>
    <row r="110" spans="1:17">
      <c r="A110" s="11"/>
      <c r="B110" s="10"/>
      <c r="C110" s="10"/>
      <c r="D110" s="10"/>
      <c r="E110" s="13"/>
      <c r="F110" s="13"/>
      <c r="G110" s="13"/>
      <c r="H110" s="13"/>
      <c r="I110" s="13"/>
      <c r="J110" s="13"/>
    </row>
    <row r="111" spans="1:17">
      <c r="A111" s="11"/>
      <c r="B111" s="10"/>
      <c r="C111" s="10"/>
      <c r="D111" s="10"/>
      <c r="E111" s="13"/>
      <c r="F111" s="13"/>
      <c r="G111" s="13"/>
      <c r="H111" s="13"/>
      <c r="I111" s="13"/>
      <c r="J111" s="13"/>
    </row>
    <row r="112" spans="1:17">
      <c r="A112" s="11"/>
      <c r="B112" s="10"/>
      <c r="C112" s="10"/>
      <c r="D112" s="10"/>
      <c r="E112" s="13"/>
      <c r="F112" s="13"/>
      <c r="G112" s="13"/>
      <c r="H112" s="13"/>
      <c r="I112" s="13"/>
      <c r="J112" s="13"/>
    </row>
    <row r="113" spans="1:10">
      <c r="A113" s="11"/>
      <c r="B113" s="10"/>
      <c r="C113" s="10"/>
      <c r="D113" s="10"/>
      <c r="E113" s="13"/>
      <c r="F113" s="13"/>
      <c r="G113" s="13"/>
      <c r="H113" s="13"/>
      <c r="I113" s="13"/>
      <c r="J113" s="13"/>
    </row>
    <row r="114" spans="1:10">
      <c r="A114" s="11"/>
      <c r="B114" s="10"/>
      <c r="C114" s="10"/>
      <c r="D114" s="10"/>
      <c r="E114" s="13"/>
      <c r="F114" s="13"/>
      <c r="G114" s="13"/>
      <c r="H114" s="13"/>
      <c r="I114" s="13"/>
      <c r="J114" s="13"/>
    </row>
    <row r="115" spans="1:10">
      <c r="A115" s="11"/>
      <c r="B115" s="10"/>
      <c r="C115" s="10"/>
      <c r="D115" s="10"/>
      <c r="E115" s="13"/>
      <c r="F115" s="13"/>
      <c r="G115" s="13"/>
      <c r="H115" s="13"/>
      <c r="I115" s="13"/>
      <c r="J115" s="13"/>
    </row>
    <row r="116" spans="1:10">
      <c r="A116" s="11"/>
      <c r="B116" s="10"/>
      <c r="C116" s="10"/>
      <c r="D116" s="10"/>
      <c r="E116" s="13"/>
      <c r="F116" s="13"/>
      <c r="G116" s="13"/>
      <c r="H116" s="13"/>
      <c r="I116" s="13"/>
      <c r="J116" s="13"/>
    </row>
    <row r="117" spans="1:10">
      <c r="A117" s="11"/>
      <c r="B117" s="10"/>
      <c r="C117" s="10"/>
      <c r="D117" s="10"/>
      <c r="E117" s="13"/>
      <c r="F117" s="13"/>
      <c r="G117" s="13"/>
      <c r="H117" s="13"/>
      <c r="I117" s="13"/>
      <c r="J117" s="13"/>
    </row>
    <row r="118" spans="1:10">
      <c r="A118" s="11"/>
      <c r="B118" s="10"/>
      <c r="C118" s="10"/>
      <c r="D118" s="10"/>
      <c r="E118" s="13"/>
      <c r="F118" s="13"/>
      <c r="G118" s="13"/>
      <c r="H118" s="13"/>
      <c r="I118" s="13"/>
      <c r="J118" s="13"/>
    </row>
    <row r="119" spans="1:10">
      <c r="A119" s="11"/>
      <c r="B119" s="10"/>
      <c r="C119" s="10"/>
      <c r="D119" s="10"/>
      <c r="E119" s="13"/>
      <c r="F119" s="13"/>
      <c r="G119" s="13"/>
      <c r="H119" s="13"/>
      <c r="I119" s="13"/>
      <c r="J119" s="13"/>
    </row>
    <row r="120" spans="1:10">
      <c r="A120" s="11"/>
      <c r="B120" s="10"/>
      <c r="C120" s="10"/>
      <c r="D120" s="10"/>
      <c r="E120" s="13"/>
      <c r="F120" s="13"/>
      <c r="G120" s="13"/>
      <c r="H120" s="13"/>
      <c r="I120" s="13"/>
      <c r="J120" s="13"/>
    </row>
    <row r="121" spans="1:10">
      <c r="A121" s="11"/>
      <c r="B121" s="10"/>
      <c r="C121" s="10"/>
      <c r="D121" s="10"/>
      <c r="E121" s="13"/>
      <c r="F121" s="13"/>
      <c r="G121" s="13"/>
      <c r="H121" s="13"/>
      <c r="I121" s="13"/>
      <c r="J121" s="13"/>
    </row>
    <row r="122" spans="1:10">
      <c r="A122" s="11"/>
      <c r="B122" s="10"/>
      <c r="C122" s="10"/>
      <c r="D122" s="10"/>
      <c r="E122" s="13"/>
      <c r="F122" s="13"/>
      <c r="G122" s="13"/>
      <c r="H122" s="13"/>
      <c r="I122" s="13"/>
      <c r="J122" s="13"/>
    </row>
    <row r="123" spans="1:10">
      <c r="A123" s="11"/>
      <c r="B123" s="10"/>
      <c r="C123" s="10"/>
      <c r="D123" s="10"/>
      <c r="E123" s="13"/>
      <c r="F123" s="13"/>
      <c r="G123" s="13"/>
      <c r="H123" s="13"/>
      <c r="I123" s="13"/>
      <c r="J123" s="13"/>
    </row>
    <row r="124" spans="1:10">
      <c r="A124" s="11"/>
      <c r="B124" s="10"/>
      <c r="C124" s="10"/>
      <c r="D124" s="10"/>
      <c r="E124" s="13"/>
      <c r="F124" s="13"/>
      <c r="G124" s="13"/>
      <c r="H124" s="13"/>
      <c r="I124" s="13"/>
      <c r="J124" s="13"/>
    </row>
    <row r="125" spans="1:10">
      <c r="A125" s="11"/>
      <c r="B125" s="10"/>
      <c r="C125" s="10"/>
      <c r="D125" s="10"/>
      <c r="E125" s="13"/>
      <c r="F125" s="13"/>
      <c r="G125" s="13"/>
      <c r="H125" s="13"/>
      <c r="I125" s="13"/>
      <c r="J125" s="13"/>
    </row>
    <row r="126" spans="1:10">
      <c r="A126" s="11"/>
      <c r="B126" s="10"/>
      <c r="C126" s="10"/>
      <c r="D126" s="10"/>
      <c r="E126" s="13"/>
      <c r="F126" s="13"/>
      <c r="G126" s="13"/>
      <c r="H126" s="13"/>
      <c r="I126" s="13"/>
      <c r="J126" s="13"/>
    </row>
    <row r="127" spans="1:10">
      <c r="A127" s="11"/>
      <c r="B127" s="10"/>
      <c r="C127" s="10"/>
      <c r="D127" s="10"/>
      <c r="E127" s="13"/>
      <c r="F127" s="13"/>
      <c r="G127" s="13"/>
      <c r="H127" s="13"/>
      <c r="I127" s="13"/>
      <c r="J127" s="13"/>
    </row>
    <row r="128" spans="1:10">
      <c r="A128" s="11"/>
      <c r="B128" s="10"/>
      <c r="C128" s="10"/>
      <c r="D128" s="10"/>
      <c r="E128" s="13"/>
      <c r="F128" s="13"/>
      <c r="G128" s="13"/>
      <c r="H128" s="13"/>
      <c r="I128" s="13"/>
      <c r="J128" s="13"/>
    </row>
    <row r="129" spans="1:10">
      <c r="A129" s="11"/>
      <c r="B129" s="10"/>
      <c r="C129" s="10"/>
      <c r="D129" s="10"/>
      <c r="E129" s="13"/>
      <c r="F129" s="13"/>
      <c r="G129" s="13"/>
      <c r="H129" s="13"/>
      <c r="I129" s="13"/>
      <c r="J129" s="13"/>
    </row>
    <row r="130" spans="1:10">
      <c r="A130" s="11"/>
      <c r="B130" s="10"/>
      <c r="C130" s="10"/>
      <c r="D130" s="10"/>
      <c r="E130" s="13"/>
      <c r="F130" s="13"/>
      <c r="G130" s="13"/>
      <c r="H130" s="13"/>
      <c r="I130" s="13"/>
      <c r="J130" s="13"/>
    </row>
    <row r="131" spans="1:10">
      <c r="A131" s="11"/>
      <c r="B131" s="10"/>
      <c r="C131" s="10"/>
      <c r="D131" s="10"/>
      <c r="E131" s="13"/>
      <c r="F131" s="13"/>
      <c r="G131" s="13"/>
      <c r="H131" s="13"/>
      <c r="I131" s="13"/>
      <c r="J131" s="13"/>
    </row>
    <row r="132" spans="1:10">
      <c r="A132" s="11"/>
      <c r="B132" s="10"/>
      <c r="C132" s="10"/>
      <c r="D132" s="10"/>
      <c r="E132" s="13"/>
      <c r="F132" s="13"/>
      <c r="G132" s="13"/>
      <c r="H132" s="13"/>
      <c r="I132" s="13"/>
      <c r="J132" s="13"/>
    </row>
    <row r="133" spans="1:10">
      <c r="A133" s="11"/>
      <c r="B133" s="10"/>
      <c r="C133" s="10"/>
      <c r="D133" s="10"/>
      <c r="E133" s="13"/>
      <c r="F133" s="13"/>
      <c r="G133" s="13"/>
      <c r="H133" s="13"/>
      <c r="I133" s="13"/>
      <c r="J133" s="13"/>
    </row>
    <row r="134" spans="1:10">
      <c r="A134" s="11"/>
      <c r="B134" s="10"/>
      <c r="C134" s="10"/>
      <c r="D134" s="10"/>
      <c r="E134" s="13"/>
      <c r="F134" s="13"/>
      <c r="G134" s="13"/>
      <c r="H134" s="13"/>
      <c r="I134" s="13"/>
      <c r="J134" s="13"/>
    </row>
    <row r="135" spans="1:10">
      <c r="A135" s="11"/>
      <c r="B135" s="10"/>
      <c r="C135" s="10"/>
      <c r="D135" s="10"/>
      <c r="E135" s="13"/>
      <c r="F135" s="13"/>
      <c r="G135" s="13"/>
      <c r="H135" s="13"/>
      <c r="I135" s="13"/>
      <c r="J135" s="13"/>
    </row>
    <row r="136" spans="1:10">
      <c r="A136" s="11"/>
      <c r="B136" s="10"/>
      <c r="C136" s="10"/>
      <c r="D136" s="10"/>
      <c r="E136" s="13"/>
      <c r="F136" s="13"/>
      <c r="G136" s="13"/>
      <c r="H136" s="13"/>
      <c r="I136" s="13"/>
      <c r="J136" s="13"/>
    </row>
    <row r="137" spans="1:10">
      <c r="A137" s="11"/>
      <c r="B137" s="10"/>
      <c r="C137" s="10"/>
      <c r="D137" s="10"/>
      <c r="E137" s="13"/>
      <c r="F137" s="13"/>
      <c r="G137" s="13"/>
      <c r="H137" s="13"/>
      <c r="I137" s="13"/>
      <c r="J137" s="13"/>
    </row>
    <row r="138" spans="1:10">
      <c r="A138" s="11"/>
      <c r="B138" s="10"/>
      <c r="C138" s="10"/>
      <c r="D138" s="10"/>
      <c r="E138" s="13"/>
      <c r="F138" s="13"/>
      <c r="G138" s="13"/>
      <c r="H138" s="13"/>
      <c r="I138" s="13"/>
      <c r="J138" s="13"/>
    </row>
    <row r="139" spans="1:10">
      <c r="A139" s="11"/>
      <c r="B139" s="10"/>
      <c r="C139" s="10"/>
      <c r="D139" s="10"/>
      <c r="E139" s="13"/>
      <c r="F139" s="13"/>
      <c r="G139" s="13"/>
      <c r="H139" s="13"/>
      <c r="I139" s="13"/>
      <c r="J139" s="13"/>
    </row>
    <row r="140" spans="1:10">
      <c r="A140" s="11"/>
      <c r="B140" s="10"/>
      <c r="C140" s="10"/>
      <c r="D140" s="10"/>
      <c r="E140" s="13"/>
      <c r="F140" s="13"/>
      <c r="G140" s="13"/>
      <c r="H140" s="13"/>
      <c r="I140" s="13"/>
      <c r="J140" s="13"/>
    </row>
    <row r="141" spans="1:10">
      <c r="A141" s="11"/>
      <c r="B141" s="10"/>
      <c r="C141" s="10"/>
      <c r="D141" s="10"/>
      <c r="E141" s="13"/>
      <c r="F141" s="13"/>
      <c r="G141" s="13"/>
      <c r="H141" s="13"/>
      <c r="I141" s="13"/>
      <c r="J141" s="13"/>
    </row>
    <row r="142" spans="1:10">
      <c r="A142" s="11"/>
      <c r="B142" s="10"/>
      <c r="C142" s="10"/>
      <c r="D142" s="10"/>
      <c r="E142" s="13"/>
      <c r="F142" s="13"/>
      <c r="G142" s="13"/>
      <c r="H142" s="13"/>
      <c r="I142" s="13"/>
      <c r="J142" s="13"/>
    </row>
    <row r="143" spans="1:10">
      <c r="A143" s="11"/>
      <c r="B143" s="10"/>
      <c r="C143" s="10"/>
      <c r="D143" s="10"/>
      <c r="E143" s="13"/>
      <c r="F143" s="13"/>
      <c r="G143" s="13"/>
      <c r="H143" s="13"/>
      <c r="I143" s="13"/>
      <c r="J143" s="13"/>
    </row>
    <row r="144" spans="1:10">
      <c r="A144" s="11"/>
      <c r="B144" s="10"/>
      <c r="C144" s="10"/>
      <c r="D144" s="10"/>
      <c r="E144" s="13"/>
      <c r="F144" s="13"/>
      <c r="G144" s="13"/>
      <c r="H144" s="13"/>
      <c r="I144" s="13"/>
      <c r="J144" s="13"/>
    </row>
    <row r="145" spans="1:10">
      <c r="A145" s="11"/>
      <c r="B145" s="10"/>
      <c r="C145" s="10"/>
      <c r="D145" s="10"/>
      <c r="E145" s="13"/>
      <c r="F145" s="13"/>
      <c r="G145" s="13"/>
      <c r="H145" s="13"/>
      <c r="I145" s="13"/>
      <c r="J145" s="13"/>
    </row>
    <row r="146" spans="1:10">
      <c r="A146" s="11"/>
      <c r="B146" s="10"/>
      <c r="C146" s="10"/>
      <c r="D146" s="10"/>
      <c r="E146" s="13"/>
      <c r="F146" s="13"/>
      <c r="G146" s="13"/>
      <c r="H146" s="13"/>
      <c r="I146" s="13"/>
      <c r="J146" s="13"/>
    </row>
    <row r="147" spans="1:10">
      <c r="A147" s="11"/>
      <c r="B147" s="10"/>
      <c r="C147" s="10"/>
      <c r="D147" s="10"/>
      <c r="E147" s="13"/>
      <c r="F147" s="13"/>
      <c r="G147" s="13"/>
      <c r="H147" s="13"/>
      <c r="I147" s="13"/>
      <c r="J147" s="13"/>
    </row>
    <row r="148" spans="1:10">
      <c r="A148" s="11"/>
      <c r="B148" s="10"/>
      <c r="C148" s="10"/>
      <c r="D148" s="10"/>
      <c r="E148" s="13"/>
      <c r="F148" s="13"/>
      <c r="G148" s="13"/>
      <c r="H148" s="13"/>
      <c r="I148" s="13"/>
      <c r="J148" s="13"/>
    </row>
    <row r="149" spans="1:10">
      <c r="A149" s="11"/>
      <c r="B149" s="10"/>
      <c r="C149" s="10"/>
      <c r="D149" s="10"/>
      <c r="E149" s="13"/>
      <c r="F149" s="13"/>
      <c r="G149" s="13"/>
      <c r="H149" s="13"/>
      <c r="I149" s="13"/>
      <c r="J149" s="13"/>
    </row>
    <row r="150" spans="1:10">
      <c r="A150" s="11"/>
      <c r="B150" s="10"/>
      <c r="C150" s="10"/>
      <c r="D150" s="10"/>
      <c r="E150" s="13"/>
      <c r="F150" s="13"/>
      <c r="G150" s="13"/>
      <c r="H150" s="13"/>
      <c r="I150" s="13"/>
      <c r="J150" s="13"/>
    </row>
    <row r="151" spans="1:10">
      <c r="A151" s="11"/>
      <c r="B151" s="10"/>
      <c r="C151" s="10"/>
      <c r="D151" s="10"/>
      <c r="E151" s="13"/>
      <c r="F151" s="13"/>
      <c r="G151" s="13"/>
      <c r="H151" s="13"/>
      <c r="I151" s="13"/>
      <c r="J151" s="13"/>
    </row>
    <row r="152" spans="1:10">
      <c r="A152" s="11"/>
      <c r="B152" s="10"/>
      <c r="C152" s="10"/>
      <c r="D152" s="10"/>
      <c r="E152" s="13"/>
      <c r="F152" s="13"/>
      <c r="G152" s="13"/>
      <c r="H152" s="13"/>
      <c r="I152" s="13"/>
      <c r="J152" s="13"/>
    </row>
    <row r="153" spans="1:10">
      <c r="A153" s="11"/>
      <c r="B153" s="10"/>
      <c r="C153" s="10"/>
      <c r="D153" s="10"/>
      <c r="E153" s="13"/>
      <c r="F153" s="13"/>
      <c r="G153" s="13"/>
      <c r="H153" s="13"/>
      <c r="I153" s="13"/>
      <c r="J153" s="13"/>
    </row>
    <row r="154" spans="1:10">
      <c r="A154" s="11"/>
      <c r="B154" s="10"/>
      <c r="C154" s="10"/>
      <c r="D154" s="10"/>
      <c r="E154" s="13"/>
      <c r="F154" s="13"/>
      <c r="G154" s="13"/>
      <c r="H154" s="13"/>
      <c r="I154" s="13"/>
      <c r="J154" s="13"/>
    </row>
    <row r="155" spans="1:10">
      <c r="A155" s="11"/>
      <c r="B155" s="10"/>
      <c r="C155" s="10"/>
      <c r="D155" s="10"/>
      <c r="E155" s="13"/>
      <c r="F155" s="13"/>
      <c r="G155" s="13"/>
      <c r="H155" s="13"/>
      <c r="I155" s="13"/>
      <c r="J155" s="13"/>
    </row>
    <row r="156" spans="1:10">
      <c r="A156" s="11"/>
      <c r="B156" s="10"/>
      <c r="C156" s="10"/>
      <c r="D156" s="10"/>
      <c r="E156" s="13"/>
      <c r="F156" s="13"/>
      <c r="G156" s="13"/>
      <c r="H156" s="13"/>
      <c r="I156" s="13"/>
      <c r="J156" s="13"/>
    </row>
    <row r="157" spans="1:10">
      <c r="A157" s="11"/>
      <c r="B157" s="10"/>
      <c r="C157" s="10"/>
      <c r="D157" s="10"/>
      <c r="E157" s="13"/>
      <c r="F157" s="13"/>
      <c r="G157" s="13"/>
      <c r="H157" s="13"/>
      <c r="I157" s="13"/>
      <c r="J157" s="13"/>
    </row>
    <row r="158" spans="1:10">
      <c r="A158" s="11"/>
      <c r="B158" s="10"/>
      <c r="C158" s="10"/>
      <c r="D158" s="10"/>
      <c r="E158" s="13"/>
      <c r="F158" s="13"/>
      <c r="G158" s="13"/>
      <c r="H158" s="13"/>
      <c r="I158" s="13"/>
      <c r="J158" s="13"/>
    </row>
    <row r="159" spans="1:10">
      <c r="A159" s="11"/>
      <c r="B159" s="10"/>
      <c r="C159" s="10"/>
      <c r="D159" s="10"/>
      <c r="E159" s="13"/>
      <c r="F159" s="13"/>
      <c r="G159" s="13"/>
      <c r="H159" s="13"/>
      <c r="I159" s="13"/>
      <c r="J159" s="13"/>
    </row>
    <row r="160" spans="1:10">
      <c r="A160" s="11"/>
      <c r="B160" s="10"/>
      <c r="C160" s="10"/>
      <c r="D160" s="10"/>
      <c r="E160" s="13"/>
      <c r="F160" s="13"/>
      <c r="G160" s="13"/>
      <c r="H160" s="13"/>
      <c r="I160" s="13"/>
      <c r="J160" s="13"/>
    </row>
    <row r="161" spans="1:10">
      <c r="A161" s="11"/>
      <c r="B161" s="10"/>
      <c r="C161" s="10"/>
      <c r="D161" s="10"/>
      <c r="E161" s="13"/>
      <c r="F161" s="13"/>
      <c r="G161" s="13"/>
      <c r="H161" s="13"/>
      <c r="I161" s="13"/>
      <c r="J161" s="13"/>
    </row>
    <row r="162" spans="1:10">
      <c r="A162" s="11"/>
      <c r="B162" s="10"/>
      <c r="C162" s="10"/>
      <c r="D162" s="10"/>
      <c r="E162" s="13"/>
      <c r="F162" s="13"/>
      <c r="G162" s="13"/>
      <c r="H162" s="13"/>
      <c r="I162" s="13"/>
      <c r="J162" s="13"/>
    </row>
    <row r="163" spans="1:10">
      <c r="A163" s="11"/>
      <c r="B163" s="10"/>
      <c r="C163" s="10"/>
      <c r="D163" s="10"/>
      <c r="E163" s="13"/>
      <c r="F163" s="13"/>
      <c r="G163" s="13"/>
      <c r="H163" s="13"/>
      <c r="I163" s="13"/>
      <c r="J163" s="13"/>
    </row>
    <row r="164" spans="1:10">
      <c r="A164" s="11"/>
      <c r="B164" s="10"/>
      <c r="C164" s="10"/>
      <c r="D164" s="10"/>
      <c r="E164" s="13"/>
      <c r="F164" s="13"/>
      <c r="G164" s="13"/>
      <c r="H164" s="13"/>
      <c r="I164" s="13"/>
      <c r="J164" s="13"/>
    </row>
    <row r="165" spans="1:10">
      <c r="A165" s="11"/>
      <c r="B165" s="10"/>
      <c r="C165" s="10"/>
      <c r="D165" s="10"/>
      <c r="E165" s="13"/>
      <c r="F165" s="13"/>
      <c r="G165" s="13"/>
      <c r="H165" s="13"/>
      <c r="I165" s="13"/>
      <c r="J165" s="13"/>
    </row>
    <row r="166" spans="1:10">
      <c r="A166" s="11"/>
      <c r="B166" s="10"/>
      <c r="C166" s="10"/>
      <c r="D166" s="10"/>
      <c r="E166" s="13"/>
      <c r="F166" s="13"/>
      <c r="G166" s="13"/>
      <c r="H166" s="13"/>
      <c r="I166" s="13"/>
      <c r="J166" s="13"/>
    </row>
    <row r="167" spans="1:10">
      <c r="A167" s="11"/>
      <c r="B167" s="10"/>
      <c r="C167" s="10"/>
      <c r="D167" s="10"/>
      <c r="E167" s="13"/>
      <c r="F167" s="13"/>
      <c r="G167" s="13"/>
      <c r="H167" s="13"/>
      <c r="I167" s="13"/>
      <c r="J167" s="13"/>
    </row>
    <row r="168" spans="1:10">
      <c r="A168" s="11"/>
      <c r="B168" s="10"/>
      <c r="C168" s="10"/>
      <c r="D168" s="10"/>
      <c r="E168" s="13"/>
      <c r="F168" s="13"/>
      <c r="G168" s="13"/>
      <c r="H168" s="13"/>
      <c r="I168" s="13"/>
      <c r="J168" s="13"/>
    </row>
    <row r="169" spans="1:10">
      <c r="A169" s="11"/>
      <c r="B169" s="10"/>
      <c r="C169" s="10"/>
      <c r="D169" s="10"/>
      <c r="E169" s="13"/>
      <c r="F169" s="13"/>
      <c r="G169" s="13"/>
      <c r="H169" s="13"/>
      <c r="I169" s="13"/>
      <c r="J169" s="13"/>
    </row>
    <row r="170" spans="1:10">
      <c r="A170" s="11"/>
      <c r="B170" s="10"/>
      <c r="C170" s="10"/>
      <c r="D170" s="10"/>
      <c r="E170" s="13"/>
      <c r="F170" s="13"/>
      <c r="G170" s="13"/>
      <c r="H170" s="13"/>
      <c r="I170" s="13"/>
      <c r="J170" s="13"/>
    </row>
    <row r="171" spans="1:10">
      <c r="A171" s="11"/>
      <c r="B171" s="10"/>
      <c r="C171" s="10"/>
      <c r="D171" s="10"/>
      <c r="E171" s="13"/>
      <c r="F171" s="13"/>
      <c r="G171" s="13"/>
      <c r="H171" s="13"/>
      <c r="I171" s="13"/>
      <c r="J171" s="13"/>
    </row>
    <row r="172" spans="1:10">
      <c r="A172" s="11"/>
      <c r="B172" s="10"/>
      <c r="C172" s="10"/>
      <c r="D172" s="10"/>
      <c r="E172" s="13"/>
      <c r="F172" s="13"/>
      <c r="G172" s="13"/>
      <c r="H172" s="13"/>
      <c r="I172" s="13"/>
      <c r="J172" s="13"/>
    </row>
    <row r="173" spans="1:10">
      <c r="A173" s="11"/>
      <c r="B173" s="10"/>
      <c r="C173" s="10"/>
      <c r="D173" s="10"/>
      <c r="E173" s="13"/>
      <c r="F173" s="13"/>
      <c r="G173" s="13"/>
      <c r="H173" s="13"/>
      <c r="I173" s="13"/>
      <c r="J173" s="13"/>
    </row>
    <row r="174" spans="1:10">
      <c r="A174" s="11"/>
      <c r="B174" s="10"/>
      <c r="C174" s="10"/>
      <c r="D174" s="10"/>
      <c r="E174" s="13"/>
      <c r="F174" s="13"/>
      <c r="G174" s="13"/>
      <c r="H174" s="13"/>
      <c r="I174" s="13"/>
      <c r="J174" s="13"/>
    </row>
    <row r="175" spans="1:10">
      <c r="A175" s="11"/>
      <c r="B175" s="10"/>
      <c r="C175" s="10"/>
      <c r="D175" s="10"/>
      <c r="E175" s="13"/>
      <c r="F175" s="13"/>
      <c r="G175" s="13"/>
      <c r="H175" s="13"/>
      <c r="I175" s="13"/>
      <c r="J175" s="13"/>
    </row>
    <row r="176" spans="1:10">
      <c r="A176" s="11"/>
      <c r="B176" s="10"/>
      <c r="C176" s="10"/>
      <c r="D176" s="10"/>
      <c r="E176" s="13"/>
      <c r="F176" s="13"/>
      <c r="G176" s="13"/>
      <c r="H176" s="13"/>
      <c r="I176" s="13"/>
      <c r="J176" s="13"/>
    </row>
    <row r="177" spans="1:10">
      <c r="A177" s="11"/>
      <c r="B177" s="10"/>
      <c r="C177" s="10"/>
      <c r="D177" s="10"/>
      <c r="E177" s="13"/>
      <c r="F177" s="13"/>
      <c r="G177" s="13"/>
      <c r="H177" s="13"/>
      <c r="I177" s="13"/>
      <c r="J177" s="13"/>
    </row>
    <row r="178" spans="1:10">
      <c r="A178" s="11"/>
      <c r="B178" s="10"/>
      <c r="C178" s="10"/>
      <c r="D178" s="10"/>
      <c r="E178" s="13"/>
      <c r="F178" s="13"/>
      <c r="G178" s="13"/>
      <c r="H178" s="13"/>
      <c r="I178" s="13"/>
      <c r="J178" s="13"/>
    </row>
    <row r="179" spans="1:10">
      <c r="A179" s="11"/>
      <c r="B179" s="10"/>
      <c r="C179" s="10"/>
      <c r="D179" s="10"/>
      <c r="E179" s="13"/>
      <c r="F179" s="13"/>
      <c r="G179" s="13"/>
      <c r="H179" s="13"/>
      <c r="I179" s="13"/>
      <c r="J179" s="13"/>
    </row>
    <row r="180" spans="1:10">
      <c r="A180" s="11"/>
      <c r="B180" s="10"/>
      <c r="C180" s="10"/>
      <c r="D180" s="10"/>
      <c r="E180" s="13"/>
      <c r="F180" s="13"/>
      <c r="G180" s="13"/>
      <c r="H180" s="13"/>
      <c r="I180" s="13"/>
      <c r="J180" s="13"/>
    </row>
    <row r="181" spans="1:10">
      <c r="A181" s="11"/>
      <c r="B181" s="10"/>
      <c r="C181" s="10"/>
      <c r="D181" s="10"/>
      <c r="E181" s="13"/>
      <c r="F181" s="13"/>
      <c r="G181" s="13"/>
      <c r="H181" s="13"/>
      <c r="I181" s="13"/>
      <c r="J181" s="13"/>
    </row>
    <row r="182" spans="1:10">
      <c r="A182" s="11"/>
      <c r="B182" s="10"/>
      <c r="C182" s="10"/>
      <c r="D182" s="10"/>
      <c r="E182" s="13"/>
      <c r="F182" s="13"/>
      <c r="G182" s="13"/>
      <c r="H182" s="13"/>
      <c r="I182" s="13"/>
      <c r="J182" s="13"/>
    </row>
    <row r="183" spans="1:10">
      <c r="A183" s="11"/>
      <c r="B183" s="10"/>
      <c r="C183" s="10"/>
      <c r="D183" s="10"/>
      <c r="E183" s="13"/>
      <c r="F183" s="13"/>
      <c r="G183" s="13"/>
      <c r="H183" s="13"/>
      <c r="I183" s="13"/>
      <c r="J183" s="13"/>
    </row>
    <row r="184" spans="1:10">
      <c r="A184" s="11"/>
      <c r="B184" s="10"/>
      <c r="C184" s="10"/>
      <c r="D184" s="10"/>
      <c r="E184" s="13"/>
      <c r="F184" s="13"/>
      <c r="G184" s="13"/>
      <c r="H184" s="13"/>
      <c r="I184" s="13"/>
      <c r="J184" s="13"/>
    </row>
    <row r="185" spans="1:10">
      <c r="A185" s="11"/>
      <c r="B185" s="10"/>
      <c r="C185" s="10"/>
      <c r="D185" s="10"/>
      <c r="E185" s="13"/>
      <c r="F185" s="13"/>
      <c r="G185" s="13"/>
      <c r="H185" s="13"/>
      <c r="I185" s="13"/>
      <c r="J185" s="13"/>
    </row>
    <row r="186" spans="1:10">
      <c r="A186" s="11"/>
      <c r="B186" s="10"/>
      <c r="C186" s="10"/>
      <c r="D186" s="10"/>
      <c r="E186" s="13"/>
      <c r="F186" s="13"/>
      <c r="G186" s="13"/>
      <c r="H186" s="13"/>
      <c r="I186" s="13"/>
      <c r="J186" s="13"/>
    </row>
    <row r="187" spans="1:10">
      <c r="A187" s="11"/>
      <c r="B187" s="10"/>
      <c r="C187" s="10"/>
      <c r="D187" s="10"/>
      <c r="E187" s="13"/>
      <c r="F187" s="13"/>
      <c r="G187" s="13"/>
      <c r="H187" s="13"/>
      <c r="I187" s="13"/>
      <c r="J187" s="13"/>
    </row>
    <row r="188" spans="1:10">
      <c r="A188" s="11"/>
      <c r="B188" s="10"/>
      <c r="C188" s="10"/>
      <c r="D188" s="10"/>
      <c r="E188" s="13"/>
      <c r="F188" s="13"/>
      <c r="G188" s="13"/>
      <c r="H188" s="13"/>
      <c r="I188" s="13"/>
      <c r="J188" s="13"/>
    </row>
    <row r="189" spans="1:10">
      <c r="A189" s="11"/>
      <c r="B189" s="10"/>
      <c r="C189" s="10"/>
      <c r="D189" s="10"/>
      <c r="E189" s="13"/>
      <c r="F189" s="13"/>
      <c r="G189" s="13"/>
      <c r="H189" s="13"/>
      <c r="I189" s="13"/>
      <c r="J189" s="13"/>
    </row>
    <row r="190" spans="1:10">
      <c r="A190" s="11"/>
      <c r="B190" s="10"/>
      <c r="C190" s="10"/>
      <c r="D190" s="10"/>
      <c r="E190" s="13"/>
      <c r="F190" s="13"/>
      <c r="G190" s="13"/>
      <c r="H190" s="13"/>
      <c r="I190" s="13"/>
      <c r="J190" s="13"/>
    </row>
    <row r="191" spans="1:10">
      <c r="A191" s="11"/>
      <c r="B191" s="10"/>
      <c r="C191" s="10"/>
      <c r="D191" s="10"/>
      <c r="E191" s="13"/>
      <c r="F191" s="13"/>
      <c r="G191" s="13"/>
      <c r="H191" s="13"/>
      <c r="I191" s="13"/>
      <c r="J191" s="13"/>
    </row>
    <row r="192" spans="1:10">
      <c r="A192" s="11"/>
      <c r="B192" s="10"/>
      <c r="C192" s="10"/>
      <c r="D192" s="10"/>
      <c r="E192" s="13"/>
      <c r="F192" s="13"/>
      <c r="G192" s="13"/>
      <c r="H192" s="13"/>
      <c r="I192" s="13"/>
      <c r="J192" s="13"/>
    </row>
    <row r="193" spans="1:10">
      <c r="A193" s="11"/>
      <c r="B193" s="10"/>
      <c r="C193" s="10"/>
      <c r="D193" s="10"/>
      <c r="E193" s="13"/>
      <c r="F193" s="13"/>
      <c r="G193" s="13"/>
      <c r="H193" s="13"/>
      <c r="I193" s="13"/>
      <c r="J193" s="13"/>
    </row>
    <row r="194" spans="1:10">
      <c r="A194" s="11"/>
      <c r="B194" s="10"/>
      <c r="C194" s="10"/>
      <c r="D194" s="10"/>
      <c r="E194" s="13"/>
      <c r="F194" s="13"/>
      <c r="G194" s="13"/>
      <c r="H194" s="13"/>
      <c r="I194" s="13"/>
      <c r="J194" s="13"/>
    </row>
    <row r="195" spans="1:10">
      <c r="A195" s="11"/>
      <c r="B195" s="10"/>
      <c r="C195" s="10"/>
      <c r="D195" s="10"/>
      <c r="E195" s="13"/>
      <c r="F195" s="13"/>
      <c r="G195" s="13"/>
      <c r="H195" s="13"/>
      <c r="I195" s="13"/>
      <c r="J195" s="13"/>
    </row>
    <row r="196" spans="1:10">
      <c r="A196" s="11"/>
      <c r="B196" s="10"/>
      <c r="C196" s="10"/>
      <c r="D196" s="10"/>
      <c r="E196" s="13"/>
      <c r="F196" s="13"/>
      <c r="G196" s="13"/>
      <c r="H196" s="13"/>
      <c r="I196" s="13"/>
      <c r="J196" s="13"/>
    </row>
    <row r="197" spans="1:10">
      <c r="A197" s="11"/>
      <c r="B197" s="10"/>
      <c r="C197" s="10"/>
      <c r="D197" s="10"/>
      <c r="E197" s="13"/>
      <c r="F197" s="13"/>
      <c r="G197" s="13"/>
      <c r="H197" s="13"/>
      <c r="I197" s="13"/>
      <c r="J197" s="13"/>
    </row>
    <row r="198" spans="1:10">
      <c r="A198" s="11"/>
      <c r="B198" s="10"/>
      <c r="C198" s="10"/>
      <c r="D198" s="10"/>
      <c r="E198" s="13"/>
      <c r="F198" s="13"/>
      <c r="G198" s="13"/>
      <c r="H198" s="13"/>
      <c r="I198" s="13"/>
      <c r="J198" s="13"/>
    </row>
    <row r="199" spans="1:10">
      <c r="A199" s="11"/>
      <c r="B199" s="10"/>
      <c r="C199" s="10"/>
      <c r="D199" s="10"/>
      <c r="E199" s="13"/>
      <c r="F199" s="13"/>
      <c r="G199" s="13"/>
      <c r="H199" s="13"/>
      <c r="I199" s="13"/>
      <c r="J199" s="13"/>
    </row>
    <row r="200" spans="1:10">
      <c r="A200" s="11"/>
      <c r="B200" s="10"/>
      <c r="C200" s="10"/>
      <c r="D200" s="10"/>
      <c r="E200" s="13"/>
      <c r="F200" s="13"/>
      <c r="G200" s="13"/>
      <c r="H200" s="13"/>
      <c r="I200" s="13"/>
      <c r="J200" s="13"/>
    </row>
    <row r="201" spans="1:10">
      <c r="A201" s="11"/>
      <c r="B201" s="10"/>
      <c r="C201" s="10"/>
      <c r="D201" s="10"/>
      <c r="E201" s="13"/>
      <c r="F201" s="13"/>
      <c r="G201" s="13"/>
      <c r="H201" s="13"/>
      <c r="I201" s="13"/>
      <c r="J201" s="13"/>
    </row>
    <row r="202" spans="1:10">
      <c r="A202" s="11"/>
      <c r="B202" s="10"/>
      <c r="C202" s="10"/>
      <c r="D202" s="10"/>
      <c r="E202" s="13"/>
      <c r="F202" s="13"/>
      <c r="G202" s="13"/>
      <c r="H202" s="13"/>
      <c r="I202" s="13"/>
      <c r="J202" s="13"/>
    </row>
    <row r="203" spans="1:10">
      <c r="A203" s="11"/>
      <c r="B203" s="10"/>
      <c r="C203" s="10"/>
      <c r="D203" s="10"/>
      <c r="E203" s="13"/>
      <c r="F203" s="13"/>
      <c r="G203" s="13"/>
      <c r="H203" s="13"/>
      <c r="I203" s="13"/>
      <c r="J203" s="13"/>
    </row>
    <row r="204" spans="1:10">
      <c r="A204" s="11"/>
      <c r="B204" s="10"/>
      <c r="C204" s="10"/>
      <c r="D204" s="10"/>
      <c r="E204" s="13"/>
      <c r="F204" s="13"/>
      <c r="G204" s="13"/>
      <c r="H204" s="13"/>
      <c r="I204" s="13"/>
      <c r="J204" s="13"/>
    </row>
    <row r="205" spans="1:10">
      <c r="A205" s="11"/>
      <c r="B205" s="10"/>
      <c r="C205" s="10"/>
      <c r="D205" s="10"/>
      <c r="E205" s="13"/>
      <c r="F205" s="13"/>
      <c r="G205" s="13"/>
      <c r="H205" s="13"/>
      <c r="I205" s="13"/>
      <c r="J205" s="13"/>
    </row>
    <row r="206" spans="1:10">
      <c r="A206" s="11"/>
      <c r="B206" s="10"/>
      <c r="C206" s="10"/>
      <c r="D206" s="10"/>
      <c r="E206" s="13"/>
      <c r="F206" s="13"/>
      <c r="G206" s="13"/>
      <c r="H206" s="13"/>
      <c r="I206" s="13"/>
      <c r="J206" s="13"/>
    </row>
    <row r="207" spans="1:10">
      <c r="A207" s="11"/>
      <c r="B207" s="10"/>
      <c r="C207" s="10"/>
      <c r="D207" s="10"/>
      <c r="E207" s="13"/>
      <c r="F207" s="13"/>
      <c r="G207" s="13"/>
      <c r="H207" s="13"/>
      <c r="I207" s="13"/>
      <c r="J207" s="13"/>
    </row>
    <row r="208" spans="1:10">
      <c r="A208" s="11"/>
      <c r="B208" s="10"/>
      <c r="C208" s="10"/>
      <c r="D208" s="10"/>
      <c r="E208" s="13"/>
      <c r="F208" s="13"/>
      <c r="G208" s="13"/>
      <c r="H208" s="13"/>
      <c r="I208" s="13"/>
      <c r="J208" s="13"/>
    </row>
    <row r="209" spans="1:10">
      <c r="A209" s="11"/>
      <c r="B209" s="10"/>
      <c r="C209" s="10"/>
      <c r="D209" s="10"/>
      <c r="E209" s="13"/>
      <c r="F209" s="13"/>
      <c r="G209" s="13"/>
      <c r="H209" s="13"/>
      <c r="I209" s="13"/>
      <c r="J209" s="13"/>
    </row>
    <row r="210" spans="1:10">
      <c r="A210" s="11"/>
      <c r="B210" s="10"/>
      <c r="C210" s="10"/>
      <c r="D210" s="10"/>
      <c r="E210" s="13"/>
      <c r="F210" s="13"/>
      <c r="G210" s="13"/>
      <c r="H210" s="13"/>
      <c r="I210" s="13"/>
      <c r="J210" s="13"/>
    </row>
    <row r="211" spans="1:10">
      <c r="A211" s="11"/>
      <c r="B211" s="10"/>
      <c r="C211" s="10"/>
      <c r="D211" s="10"/>
      <c r="E211" s="13"/>
      <c r="F211" s="13"/>
      <c r="G211" s="13"/>
      <c r="H211" s="13"/>
      <c r="I211" s="13"/>
      <c r="J211" s="13"/>
    </row>
    <row r="212" spans="1:10">
      <c r="A212" s="11"/>
      <c r="B212" s="10"/>
      <c r="C212" s="10"/>
      <c r="D212" s="10"/>
      <c r="E212" s="13"/>
      <c r="F212" s="13"/>
      <c r="G212" s="13"/>
      <c r="H212" s="13"/>
      <c r="I212" s="13"/>
      <c r="J212" s="13"/>
    </row>
    <row r="213" spans="1:10">
      <c r="A213" s="11"/>
      <c r="B213" s="10"/>
      <c r="C213" s="10"/>
      <c r="D213" s="10"/>
      <c r="E213" s="13"/>
      <c r="F213" s="13"/>
      <c r="G213" s="13"/>
      <c r="H213" s="13"/>
      <c r="I213" s="13"/>
      <c r="J213" s="13"/>
    </row>
    <row r="214" spans="1:10">
      <c r="A214" s="11"/>
      <c r="B214" s="10"/>
      <c r="C214" s="10"/>
      <c r="D214" s="10"/>
      <c r="E214" s="13"/>
      <c r="F214" s="13"/>
      <c r="G214" s="13"/>
      <c r="H214" s="13"/>
      <c r="I214" s="13"/>
      <c r="J214" s="13"/>
    </row>
    <row r="215" spans="1:10">
      <c r="A215" s="11"/>
      <c r="B215" s="10"/>
      <c r="C215" s="10"/>
      <c r="D215" s="10"/>
      <c r="E215" s="13"/>
      <c r="F215" s="13"/>
      <c r="G215" s="13"/>
      <c r="H215" s="13"/>
      <c r="I215" s="13"/>
      <c r="J215" s="13"/>
    </row>
    <row r="216" spans="1:10">
      <c r="A216" s="11"/>
      <c r="B216" s="10"/>
      <c r="C216" s="10"/>
      <c r="D216" s="10"/>
      <c r="E216" s="13"/>
      <c r="F216" s="13"/>
      <c r="G216" s="13"/>
      <c r="H216" s="13"/>
      <c r="I216" s="13"/>
      <c r="J216" s="13"/>
    </row>
    <row r="217" spans="1:10">
      <c r="A217" s="11"/>
      <c r="B217" s="10"/>
      <c r="C217" s="10"/>
      <c r="D217" s="10"/>
      <c r="E217" s="13"/>
      <c r="F217" s="13"/>
      <c r="G217" s="13"/>
      <c r="H217" s="13"/>
      <c r="I217" s="13"/>
      <c r="J217" s="13"/>
    </row>
    <row r="218" spans="1:10">
      <c r="A218" s="11"/>
      <c r="B218" s="10"/>
      <c r="C218" s="10"/>
      <c r="D218" s="10"/>
      <c r="E218" s="13"/>
      <c r="F218" s="13"/>
      <c r="G218" s="13"/>
      <c r="H218" s="13"/>
      <c r="I218" s="13"/>
      <c r="J218" s="13"/>
    </row>
    <row r="219" spans="1:10">
      <c r="A219" s="11"/>
      <c r="B219" s="10"/>
      <c r="C219" s="10"/>
      <c r="D219" s="10"/>
      <c r="E219" s="13"/>
      <c r="F219" s="13"/>
      <c r="G219" s="13"/>
      <c r="H219" s="13"/>
      <c r="I219" s="13"/>
      <c r="J219" s="13"/>
    </row>
    <row r="220" spans="1:10">
      <c r="A220" s="11"/>
      <c r="B220" s="10"/>
      <c r="C220" s="10"/>
      <c r="D220" s="10"/>
      <c r="E220" s="13"/>
      <c r="F220" s="13"/>
      <c r="G220" s="13"/>
      <c r="H220" s="13"/>
      <c r="I220" s="13"/>
      <c r="J220" s="13"/>
    </row>
    <row r="221" spans="1:10">
      <c r="A221" s="11"/>
      <c r="B221" s="10"/>
      <c r="C221" s="10"/>
      <c r="D221" s="10"/>
      <c r="E221" s="13"/>
      <c r="F221" s="13"/>
      <c r="G221" s="13"/>
      <c r="H221" s="13"/>
      <c r="I221" s="13"/>
      <c r="J221" s="13"/>
    </row>
    <row r="222" spans="1:10">
      <c r="A222" s="11"/>
      <c r="B222" s="10"/>
      <c r="C222" s="10"/>
      <c r="D222" s="10"/>
      <c r="E222" s="13"/>
      <c r="F222" s="13"/>
      <c r="G222" s="13"/>
      <c r="H222" s="13"/>
      <c r="I222" s="13"/>
      <c r="J222" s="13"/>
    </row>
    <row r="223" spans="1:10">
      <c r="A223" s="11"/>
      <c r="B223" s="10"/>
      <c r="C223" s="10"/>
      <c r="D223" s="10"/>
      <c r="E223" s="13"/>
      <c r="F223" s="13"/>
      <c r="G223" s="13"/>
      <c r="H223" s="13"/>
      <c r="I223" s="13"/>
      <c r="J223" s="13"/>
    </row>
    <row r="224" spans="1:10">
      <c r="A224" s="11"/>
      <c r="B224" s="10"/>
      <c r="C224" s="10"/>
      <c r="D224" s="10"/>
      <c r="E224" s="13"/>
      <c r="F224" s="13"/>
      <c r="G224" s="13"/>
      <c r="H224" s="13"/>
      <c r="I224" s="13"/>
      <c r="J224" s="13"/>
    </row>
    <row r="225" spans="1:10">
      <c r="A225" s="11"/>
      <c r="B225" s="10"/>
      <c r="C225" s="10"/>
      <c r="D225" s="10"/>
      <c r="E225" s="13"/>
      <c r="F225" s="13"/>
      <c r="G225" s="13"/>
      <c r="H225" s="13"/>
      <c r="I225" s="13"/>
      <c r="J225" s="13"/>
    </row>
    <row r="226" spans="1:10">
      <c r="A226" s="11"/>
      <c r="B226" s="10"/>
      <c r="C226" s="10"/>
      <c r="D226" s="10"/>
      <c r="E226" s="13"/>
      <c r="F226" s="13"/>
      <c r="G226" s="13"/>
      <c r="H226" s="13"/>
      <c r="I226" s="13"/>
      <c r="J226" s="13"/>
    </row>
    <row r="227" spans="1:10">
      <c r="A227" s="11"/>
      <c r="B227" s="10"/>
      <c r="C227" s="10"/>
      <c r="D227" s="10"/>
      <c r="E227" s="13"/>
      <c r="F227" s="13"/>
      <c r="G227" s="13"/>
      <c r="H227" s="13"/>
      <c r="I227" s="13"/>
      <c r="J227" s="13"/>
    </row>
    <row r="228" spans="1:10">
      <c r="A228" s="11"/>
      <c r="B228" s="10"/>
      <c r="C228" s="10"/>
      <c r="D228" s="10"/>
      <c r="E228" s="13"/>
      <c r="F228" s="13"/>
      <c r="G228" s="13"/>
      <c r="H228" s="13"/>
      <c r="I228" s="13"/>
      <c r="J228" s="13"/>
    </row>
    <row r="229" spans="1:10">
      <c r="A229" s="11"/>
      <c r="B229" s="10"/>
      <c r="C229" s="10"/>
      <c r="D229" s="10"/>
      <c r="E229" s="13"/>
      <c r="F229" s="13"/>
      <c r="G229" s="13"/>
      <c r="H229" s="13"/>
      <c r="I229" s="13"/>
      <c r="J229" s="13"/>
    </row>
    <row r="230" spans="1:10">
      <c r="A230" s="11"/>
      <c r="B230" s="10"/>
      <c r="C230" s="10"/>
      <c r="D230" s="10"/>
      <c r="E230" s="13"/>
      <c r="F230" s="13"/>
      <c r="G230" s="13"/>
      <c r="H230" s="13"/>
      <c r="I230" s="13"/>
      <c r="J230" s="13"/>
    </row>
    <row r="231" spans="1:10">
      <c r="A231" s="11"/>
      <c r="B231" s="10"/>
      <c r="C231" s="10"/>
      <c r="D231" s="10"/>
      <c r="E231" s="13"/>
      <c r="F231" s="13"/>
      <c r="G231" s="13"/>
      <c r="H231" s="13"/>
      <c r="I231" s="13"/>
      <c r="J231" s="13"/>
    </row>
    <row r="232" spans="1:10">
      <c r="A232" s="11"/>
      <c r="B232" s="10"/>
      <c r="C232" s="10"/>
      <c r="D232" s="10"/>
      <c r="E232" s="13"/>
      <c r="F232" s="13"/>
      <c r="G232" s="13"/>
      <c r="H232" s="13"/>
      <c r="I232" s="13"/>
      <c r="J232" s="13"/>
    </row>
    <row r="233" spans="1:10">
      <c r="A233" s="11"/>
      <c r="B233" s="10"/>
      <c r="C233" s="10"/>
      <c r="D233" s="10"/>
      <c r="E233" s="13"/>
      <c r="F233" s="13"/>
      <c r="G233" s="13"/>
      <c r="H233" s="13"/>
      <c r="I233" s="13"/>
      <c r="J233" s="13"/>
    </row>
    <row r="234" spans="1:10">
      <c r="A234" s="11"/>
      <c r="B234" s="10"/>
      <c r="C234" s="10"/>
      <c r="D234" s="10"/>
      <c r="E234" s="13"/>
      <c r="F234" s="13"/>
      <c r="G234" s="13"/>
      <c r="H234" s="13"/>
      <c r="I234" s="13"/>
      <c r="J234" s="13"/>
    </row>
    <row r="235" spans="1:10">
      <c r="A235" s="11"/>
      <c r="B235" s="10"/>
      <c r="C235" s="10"/>
      <c r="D235" s="10"/>
      <c r="E235" s="13"/>
      <c r="F235" s="13"/>
      <c r="G235" s="13"/>
      <c r="H235" s="13"/>
      <c r="I235" s="13"/>
      <c r="J235" s="13"/>
    </row>
    <row r="236" spans="1:10">
      <c r="A236" s="11"/>
      <c r="B236" s="10"/>
      <c r="C236" s="10"/>
      <c r="D236" s="10"/>
      <c r="E236" s="13"/>
      <c r="F236" s="13"/>
      <c r="G236" s="13"/>
      <c r="H236" s="13"/>
      <c r="I236" s="13"/>
      <c r="J236" s="13"/>
    </row>
    <row r="237" spans="1:10">
      <c r="A237" s="11"/>
      <c r="B237" s="10"/>
      <c r="C237" s="10"/>
      <c r="D237" s="10"/>
      <c r="E237" s="13"/>
      <c r="F237" s="13"/>
      <c r="G237" s="13"/>
      <c r="H237" s="13"/>
      <c r="I237" s="13"/>
      <c r="J237" s="13"/>
    </row>
    <row r="238" spans="1:10">
      <c r="A238" s="11"/>
      <c r="B238" s="10"/>
      <c r="C238" s="10"/>
      <c r="D238" s="10"/>
      <c r="E238" s="13"/>
      <c r="F238" s="13"/>
      <c r="G238" s="13"/>
      <c r="H238" s="13"/>
      <c r="I238" s="13"/>
      <c r="J238" s="13"/>
    </row>
    <row r="239" spans="1:10">
      <c r="A239" s="11"/>
      <c r="B239" s="10"/>
      <c r="C239" s="10"/>
      <c r="D239" s="10"/>
      <c r="E239" s="13"/>
      <c r="F239" s="13"/>
      <c r="G239" s="13"/>
      <c r="H239" s="13"/>
      <c r="I239" s="13"/>
      <c r="J239" s="13"/>
    </row>
    <row r="240" spans="1:10">
      <c r="A240" s="11"/>
      <c r="B240" s="10"/>
      <c r="C240" s="10"/>
      <c r="D240" s="10"/>
      <c r="E240" s="13"/>
      <c r="F240" s="13"/>
      <c r="G240" s="13"/>
      <c r="H240" s="13"/>
      <c r="I240" s="13"/>
      <c r="J240" s="13"/>
    </row>
    <row r="241" spans="1:10">
      <c r="A241" s="11"/>
      <c r="B241" s="10"/>
      <c r="C241" s="10"/>
      <c r="D241" s="10"/>
      <c r="E241" s="13"/>
      <c r="F241" s="13"/>
      <c r="G241" s="13"/>
      <c r="H241" s="13"/>
      <c r="I241" s="13"/>
      <c r="J241" s="13"/>
    </row>
    <row r="242" spans="1:10">
      <c r="A242" s="11"/>
      <c r="B242" s="10"/>
      <c r="C242" s="10"/>
      <c r="D242" s="10"/>
      <c r="E242" s="13"/>
      <c r="F242" s="13"/>
      <c r="G242" s="13"/>
      <c r="H242" s="13"/>
      <c r="I242" s="13"/>
      <c r="J242" s="13"/>
    </row>
    <row r="243" spans="1:10">
      <c r="A243" s="11"/>
      <c r="B243" s="10"/>
      <c r="C243" s="10"/>
      <c r="D243" s="10"/>
      <c r="E243" s="13"/>
      <c r="F243" s="13"/>
      <c r="G243" s="13"/>
      <c r="H243" s="13"/>
      <c r="I243" s="13"/>
      <c r="J243" s="13"/>
    </row>
    <row r="244" spans="1:10">
      <c r="A244" s="11"/>
      <c r="B244" s="10"/>
      <c r="C244" s="10"/>
      <c r="D244" s="10"/>
      <c r="E244" s="13"/>
      <c r="F244" s="13"/>
      <c r="G244" s="13"/>
      <c r="H244" s="13"/>
      <c r="I244" s="13"/>
      <c r="J244" s="13"/>
    </row>
    <row r="245" spans="1:10">
      <c r="A245" s="11"/>
      <c r="B245" s="10"/>
      <c r="C245" s="10"/>
      <c r="D245" s="10"/>
      <c r="E245" s="13"/>
      <c r="F245" s="13"/>
      <c r="G245" s="13"/>
      <c r="H245" s="13"/>
      <c r="I245" s="13"/>
      <c r="J245" s="13"/>
    </row>
    <row r="246" spans="1:10">
      <c r="A246" s="11"/>
      <c r="B246" s="10"/>
      <c r="C246" s="10"/>
      <c r="D246" s="10"/>
      <c r="E246" s="13"/>
      <c r="F246" s="13"/>
      <c r="G246" s="13"/>
      <c r="H246" s="13"/>
      <c r="I246" s="13"/>
      <c r="J246" s="13"/>
    </row>
    <row r="247" spans="1:10">
      <c r="A247" s="11"/>
      <c r="B247" s="10"/>
      <c r="C247" s="10"/>
      <c r="D247" s="10"/>
      <c r="E247" s="13"/>
      <c r="F247" s="13"/>
      <c r="G247" s="13"/>
      <c r="H247" s="13"/>
      <c r="I247" s="13"/>
      <c r="J247" s="13"/>
    </row>
    <row r="248" spans="1:10">
      <c r="A248" s="11"/>
      <c r="B248" s="10"/>
      <c r="C248" s="10"/>
      <c r="D248" s="10"/>
      <c r="E248" s="13"/>
      <c r="F248" s="13"/>
      <c r="G248" s="13"/>
      <c r="H248" s="13"/>
      <c r="I248" s="13"/>
      <c r="J248" s="13"/>
    </row>
    <row r="249" spans="1:10">
      <c r="A249" s="11"/>
      <c r="B249" s="10"/>
      <c r="C249" s="10"/>
      <c r="D249" s="10"/>
      <c r="E249" s="13"/>
      <c r="F249" s="13"/>
      <c r="G249" s="13"/>
      <c r="H249" s="13"/>
      <c r="I249" s="13"/>
      <c r="J249" s="13"/>
    </row>
    <row r="250" spans="1:10">
      <c r="A250" s="11"/>
      <c r="B250" s="10"/>
      <c r="C250" s="10"/>
      <c r="D250" s="10"/>
      <c r="E250" s="13"/>
      <c r="F250" s="13"/>
      <c r="G250" s="13"/>
      <c r="H250" s="13"/>
      <c r="I250" s="13"/>
      <c r="J250" s="13"/>
    </row>
    <row r="251" spans="1:10">
      <c r="A251" s="11"/>
      <c r="B251" s="10"/>
      <c r="C251" s="10"/>
      <c r="D251" s="10"/>
      <c r="E251" s="13"/>
      <c r="F251" s="13"/>
      <c r="G251" s="13"/>
      <c r="H251" s="13"/>
      <c r="I251" s="13"/>
      <c r="J251" s="13"/>
    </row>
    <row r="252" spans="1:10">
      <c r="A252" s="11"/>
      <c r="B252" s="10"/>
      <c r="C252" s="10"/>
      <c r="D252" s="10"/>
      <c r="E252" s="13"/>
      <c r="F252" s="13"/>
      <c r="G252" s="13"/>
      <c r="H252" s="13"/>
      <c r="I252" s="13"/>
      <c r="J252" s="13"/>
    </row>
    <row r="253" spans="1:10">
      <c r="A253" s="11"/>
      <c r="B253" s="10"/>
      <c r="C253" s="10"/>
      <c r="D253" s="10"/>
      <c r="E253" s="13"/>
      <c r="F253" s="13"/>
      <c r="G253" s="13"/>
      <c r="H253" s="13"/>
      <c r="I253" s="13"/>
      <c r="J253" s="13"/>
    </row>
    <row r="254" spans="1:10">
      <c r="A254" s="11"/>
      <c r="B254" s="10"/>
      <c r="C254" s="10"/>
      <c r="D254" s="10"/>
      <c r="E254" s="13"/>
      <c r="F254" s="13"/>
      <c r="G254" s="13"/>
      <c r="H254" s="13"/>
      <c r="I254" s="13"/>
      <c r="J254" s="13"/>
    </row>
    <row r="255" spans="1:10">
      <c r="A255" s="11"/>
      <c r="B255" s="10"/>
      <c r="C255" s="10"/>
      <c r="D255" s="10"/>
      <c r="E255" s="13"/>
      <c r="F255" s="13"/>
      <c r="G255" s="13"/>
      <c r="H255" s="13"/>
      <c r="I255" s="13"/>
      <c r="J255" s="13"/>
    </row>
    <row r="256" spans="1:10">
      <c r="A256" s="11"/>
      <c r="B256" s="10"/>
      <c r="C256" s="10"/>
      <c r="D256" s="10"/>
      <c r="E256" s="13"/>
      <c r="F256" s="13"/>
      <c r="G256" s="13"/>
      <c r="H256" s="13"/>
      <c r="I256" s="13"/>
      <c r="J256" s="13"/>
    </row>
    <row r="257" spans="1:10">
      <c r="A257" s="11"/>
      <c r="B257" s="10"/>
      <c r="C257" s="10"/>
      <c r="D257" s="10"/>
      <c r="E257" s="13"/>
      <c r="F257" s="13"/>
      <c r="G257" s="13"/>
      <c r="H257" s="13"/>
      <c r="I257" s="13"/>
      <c r="J257" s="13"/>
    </row>
    <row r="258" spans="1:10">
      <c r="A258" s="11"/>
      <c r="B258" s="10"/>
      <c r="C258" s="10"/>
      <c r="D258" s="10"/>
      <c r="E258" s="13"/>
      <c r="F258" s="13"/>
      <c r="G258" s="13"/>
      <c r="H258" s="13"/>
      <c r="I258" s="13"/>
      <c r="J258" s="13"/>
    </row>
    <row r="259" spans="1:10">
      <c r="A259" s="11"/>
      <c r="B259" s="10"/>
      <c r="C259" s="10"/>
      <c r="D259" s="10"/>
      <c r="E259" s="13"/>
      <c r="F259" s="13"/>
      <c r="G259" s="13"/>
      <c r="H259" s="13"/>
      <c r="I259" s="13"/>
      <c r="J259" s="13"/>
    </row>
    <row r="260" spans="1:10">
      <c r="A260" s="11"/>
      <c r="B260" s="10"/>
      <c r="C260" s="10"/>
      <c r="D260" s="10"/>
      <c r="E260" s="13"/>
      <c r="F260" s="13"/>
      <c r="G260" s="13"/>
      <c r="H260" s="13"/>
      <c r="I260" s="13"/>
      <c r="J260" s="13"/>
    </row>
    <row r="261" spans="1:10">
      <c r="A261" s="11"/>
      <c r="B261" s="10"/>
      <c r="C261" s="10"/>
      <c r="D261" s="10"/>
      <c r="E261" s="13"/>
      <c r="F261" s="13"/>
      <c r="G261" s="13"/>
      <c r="H261" s="13"/>
      <c r="I261" s="13"/>
      <c r="J261" s="13"/>
    </row>
    <row r="262" spans="1:10">
      <c r="A262" s="11"/>
      <c r="B262" s="10"/>
      <c r="C262" s="10"/>
      <c r="D262" s="10"/>
      <c r="E262" s="13"/>
      <c r="F262" s="13"/>
      <c r="G262" s="13"/>
      <c r="H262" s="13"/>
      <c r="I262" s="13"/>
      <c r="J262" s="13"/>
    </row>
    <row r="263" spans="1:10">
      <c r="A263" s="11"/>
      <c r="B263" s="10"/>
      <c r="C263" s="10"/>
      <c r="D263" s="10"/>
      <c r="E263" s="13"/>
      <c r="F263" s="13"/>
      <c r="G263" s="13"/>
      <c r="H263" s="13"/>
      <c r="I263" s="13"/>
      <c r="J263" s="13"/>
    </row>
    <row r="264" spans="1:10">
      <c r="A264" s="11"/>
      <c r="B264" s="10"/>
      <c r="C264" s="10"/>
      <c r="D264" s="10"/>
      <c r="E264" s="13"/>
      <c r="F264" s="13"/>
      <c r="G264" s="13"/>
      <c r="H264" s="13"/>
      <c r="I264" s="13"/>
      <c r="J264" s="13"/>
    </row>
    <row r="265" spans="1:10">
      <c r="A265" s="11"/>
      <c r="B265" s="10"/>
      <c r="C265" s="10"/>
      <c r="D265" s="10"/>
      <c r="E265" s="13"/>
      <c r="F265" s="13"/>
      <c r="G265" s="13"/>
      <c r="H265" s="13"/>
      <c r="I265" s="13"/>
      <c r="J265" s="13"/>
    </row>
    <row r="266" spans="1:10">
      <c r="A266" s="11"/>
      <c r="B266" s="10"/>
      <c r="C266" s="10"/>
      <c r="D266" s="10"/>
      <c r="E266" s="13"/>
      <c r="F266" s="13"/>
      <c r="G266" s="13"/>
      <c r="H266" s="13"/>
      <c r="I266" s="13"/>
      <c r="J266" s="13"/>
    </row>
    <row r="267" spans="1:10">
      <c r="A267" s="11"/>
      <c r="B267" s="10"/>
      <c r="C267" s="10"/>
      <c r="D267" s="10"/>
      <c r="E267" s="13"/>
      <c r="F267" s="13"/>
      <c r="G267" s="13"/>
      <c r="H267" s="13"/>
      <c r="I267" s="13"/>
      <c r="J267" s="13"/>
    </row>
    <row r="268" spans="1:10">
      <c r="A268" s="11"/>
      <c r="B268" s="10"/>
      <c r="C268" s="10"/>
      <c r="D268" s="10"/>
      <c r="E268" s="13"/>
      <c r="F268" s="13"/>
      <c r="G268" s="13"/>
      <c r="H268" s="13"/>
      <c r="I268" s="13"/>
      <c r="J268" s="13"/>
    </row>
    <row r="269" spans="1:10">
      <c r="A269" s="11"/>
      <c r="B269" s="10"/>
      <c r="C269" s="10"/>
      <c r="D269" s="10"/>
      <c r="E269" s="13"/>
      <c r="F269" s="13"/>
      <c r="G269" s="13"/>
      <c r="H269" s="13"/>
      <c r="I269" s="13"/>
      <c r="J269" s="13"/>
    </row>
    <row r="270" spans="1:10">
      <c r="A270" s="11"/>
      <c r="B270" s="10"/>
      <c r="C270" s="10"/>
      <c r="D270" s="10"/>
      <c r="E270" s="13"/>
      <c r="F270" s="13"/>
      <c r="G270" s="13"/>
      <c r="H270" s="13"/>
      <c r="I270" s="13"/>
      <c r="J270" s="13"/>
    </row>
    <row r="271" spans="1:10">
      <c r="A271" s="11"/>
      <c r="B271" s="10"/>
      <c r="C271" s="10"/>
      <c r="D271" s="10"/>
      <c r="E271" s="13"/>
      <c r="F271" s="13"/>
      <c r="G271" s="13"/>
      <c r="H271" s="13"/>
      <c r="I271" s="13"/>
      <c r="J271" s="13"/>
    </row>
    <row r="272" spans="1:10">
      <c r="A272" s="11"/>
      <c r="B272" s="10"/>
      <c r="C272" s="10"/>
      <c r="D272" s="10"/>
      <c r="E272" s="13"/>
      <c r="F272" s="13"/>
      <c r="G272" s="13"/>
      <c r="H272" s="13"/>
      <c r="I272" s="13"/>
      <c r="J272" s="13"/>
    </row>
    <row r="273" spans="1:10">
      <c r="A273" s="11"/>
      <c r="B273" s="10"/>
      <c r="C273" s="10"/>
      <c r="D273" s="10"/>
      <c r="E273" s="13"/>
      <c r="F273" s="13"/>
      <c r="G273" s="13"/>
      <c r="H273" s="13"/>
      <c r="I273" s="13"/>
      <c r="J273" s="13"/>
    </row>
    <row r="274" spans="1:10">
      <c r="A274" s="11"/>
      <c r="B274" s="10"/>
      <c r="C274" s="10"/>
      <c r="D274" s="10"/>
      <c r="E274" s="13"/>
      <c r="F274" s="13"/>
      <c r="G274" s="13"/>
      <c r="H274" s="13"/>
      <c r="I274" s="13"/>
      <c r="J274" s="13"/>
    </row>
    <row r="275" spans="1:10">
      <c r="A275" s="11"/>
      <c r="B275" s="10"/>
      <c r="C275" s="10"/>
      <c r="D275" s="10"/>
      <c r="E275" s="13"/>
      <c r="F275" s="13"/>
      <c r="G275" s="13"/>
      <c r="H275" s="13"/>
      <c r="I275" s="13"/>
      <c r="J275" s="13"/>
    </row>
    <row r="276" spans="1:10">
      <c r="A276" s="11"/>
      <c r="B276" s="10"/>
      <c r="C276" s="10"/>
      <c r="D276" s="10"/>
      <c r="E276" s="13"/>
      <c r="F276" s="13"/>
      <c r="G276" s="13"/>
      <c r="H276" s="13"/>
      <c r="I276" s="13"/>
      <c r="J276" s="13"/>
    </row>
    <row r="277" spans="1:10">
      <c r="A277" s="11"/>
      <c r="B277" s="10"/>
      <c r="C277" s="10"/>
      <c r="D277" s="10"/>
      <c r="E277" s="13"/>
      <c r="F277" s="13"/>
      <c r="G277" s="13"/>
      <c r="H277" s="13"/>
      <c r="I277" s="13"/>
      <c r="J277" s="13"/>
    </row>
    <row r="278" spans="1:10">
      <c r="A278" s="11"/>
      <c r="B278" s="10"/>
      <c r="C278" s="10"/>
      <c r="D278" s="10"/>
      <c r="E278" s="13"/>
      <c r="F278" s="13"/>
      <c r="G278" s="13"/>
      <c r="H278" s="13"/>
      <c r="I278" s="13"/>
      <c r="J278" s="13"/>
    </row>
    <row r="279" spans="1:10">
      <c r="A279" s="11"/>
      <c r="B279" s="10"/>
      <c r="C279" s="10"/>
      <c r="D279" s="10"/>
      <c r="E279" s="13"/>
      <c r="F279" s="13"/>
      <c r="G279" s="13"/>
      <c r="H279" s="13"/>
      <c r="I279" s="13"/>
      <c r="J279" s="13"/>
    </row>
    <row r="280" spans="1:10">
      <c r="A280" s="11"/>
      <c r="B280" s="10"/>
      <c r="C280" s="10"/>
      <c r="D280" s="10"/>
      <c r="E280" s="13"/>
      <c r="F280" s="13"/>
      <c r="G280" s="13"/>
      <c r="H280" s="13"/>
      <c r="I280" s="13"/>
      <c r="J280" s="13"/>
    </row>
    <row r="281" spans="1:10">
      <c r="A281" s="11"/>
      <c r="B281" s="10"/>
      <c r="C281" s="10"/>
      <c r="D281" s="10"/>
      <c r="E281" s="13"/>
      <c r="F281" s="13"/>
      <c r="G281" s="13"/>
      <c r="H281" s="13"/>
      <c r="I281" s="13"/>
      <c r="J281" s="13"/>
    </row>
    <row r="282" spans="1:10">
      <c r="A282" s="11"/>
      <c r="B282" s="10"/>
      <c r="C282" s="10"/>
      <c r="D282" s="10"/>
      <c r="E282" s="13"/>
      <c r="F282" s="13"/>
      <c r="G282" s="13"/>
      <c r="H282" s="13"/>
      <c r="I282" s="13"/>
      <c r="J282" s="13"/>
    </row>
    <row r="283" spans="1:10">
      <c r="A283" s="11"/>
      <c r="B283" s="10"/>
      <c r="C283" s="10"/>
      <c r="D283" s="10"/>
      <c r="E283" s="13"/>
      <c r="F283" s="13"/>
      <c r="G283" s="13"/>
      <c r="H283" s="13"/>
      <c r="I283" s="13"/>
      <c r="J283" s="13"/>
    </row>
    <row r="284" spans="1:10">
      <c r="A284" s="11"/>
      <c r="B284" s="10"/>
      <c r="C284" s="10"/>
      <c r="D284" s="10"/>
      <c r="E284" s="13"/>
      <c r="F284" s="13"/>
      <c r="G284" s="13"/>
      <c r="H284" s="13"/>
      <c r="I284" s="13"/>
      <c r="J284" s="13"/>
    </row>
    <row r="285" spans="1:10">
      <c r="A285" s="11"/>
      <c r="B285" s="10"/>
      <c r="C285" s="10"/>
      <c r="D285" s="10"/>
      <c r="E285" s="13"/>
      <c r="F285" s="13"/>
      <c r="G285" s="13"/>
      <c r="H285" s="13"/>
      <c r="I285" s="13"/>
      <c r="J285" s="13"/>
    </row>
    <row r="286" spans="1:10">
      <c r="A286" s="11"/>
      <c r="B286" s="10"/>
      <c r="C286" s="10"/>
      <c r="D286" s="10"/>
      <c r="E286" s="13"/>
      <c r="F286" s="13"/>
      <c r="G286" s="13"/>
      <c r="H286" s="13"/>
      <c r="I286" s="13"/>
      <c r="J286" s="13"/>
    </row>
    <row r="287" spans="1:10">
      <c r="A287" s="11"/>
      <c r="B287" s="10"/>
      <c r="C287" s="10"/>
      <c r="D287" s="10"/>
      <c r="E287" s="13"/>
      <c r="F287" s="13"/>
      <c r="G287" s="13"/>
      <c r="H287" s="13"/>
      <c r="I287" s="13"/>
      <c r="J287" s="13"/>
    </row>
    <row r="288" spans="1:10">
      <c r="A288" s="11"/>
      <c r="B288" s="10"/>
      <c r="C288" s="10"/>
      <c r="D288" s="10"/>
      <c r="E288" s="13"/>
      <c r="F288" s="13"/>
      <c r="G288" s="13"/>
      <c r="H288" s="13"/>
      <c r="I288" s="13"/>
      <c r="J288" s="13"/>
    </row>
    <row r="289" spans="1:10">
      <c r="A289" s="11"/>
      <c r="B289" s="10"/>
      <c r="C289" s="10"/>
      <c r="D289" s="10"/>
      <c r="E289" s="13"/>
      <c r="F289" s="13"/>
      <c r="G289" s="13"/>
      <c r="H289" s="13"/>
      <c r="I289" s="13"/>
      <c r="J289" s="13"/>
    </row>
    <row r="290" spans="1:10">
      <c r="A290" s="11"/>
      <c r="B290" s="10"/>
      <c r="C290" s="10"/>
      <c r="D290" s="10"/>
      <c r="E290" s="13"/>
      <c r="F290" s="13"/>
      <c r="G290" s="13"/>
      <c r="H290" s="13"/>
      <c r="I290" s="13"/>
      <c r="J290" s="13"/>
    </row>
    <row r="291" spans="1:10">
      <c r="A291" s="11"/>
      <c r="B291" s="10"/>
      <c r="C291" s="10"/>
      <c r="D291" s="10"/>
      <c r="E291" s="13"/>
      <c r="F291" s="13"/>
      <c r="G291" s="13"/>
      <c r="H291" s="13"/>
      <c r="I291" s="13"/>
      <c r="J291" s="13"/>
    </row>
    <row r="292" spans="1:10">
      <c r="A292" s="11"/>
      <c r="B292" s="10"/>
      <c r="C292" s="10"/>
      <c r="D292" s="10"/>
      <c r="E292" s="13"/>
      <c r="F292" s="13"/>
      <c r="G292" s="13"/>
      <c r="H292" s="13"/>
      <c r="I292" s="13"/>
      <c r="J292" s="13"/>
    </row>
    <row r="293" spans="1:10">
      <c r="A293" s="11"/>
      <c r="B293" s="10"/>
      <c r="C293" s="10"/>
      <c r="D293" s="10"/>
      <c r="E293" s="13"/>
      <c r="F293" s="13"/>
      <c r="G293" s="13"/>
      <c r="H293" s="13"/>
      <c r="I293" s="13"/>
      <c r="J293" s="13"/>
    </row>
    <row r="294" spans="1:10">
      <c r="A294" s="11"/>
      <c r="B294" s="10"/>
      <c r="C294" s="10"/>
      <c r="D294" s="10"/>
      <c r="E294" s="13"/>
      <c r="F294" s="13"/>
      <c r="G294" s="13"/>
      <c r="H294" s="13"/>
      <c r="I294" s="13"/>
      <c r="J294" s="13"/>
    </row>
    <row r="295" spans="1:10">
      <c r="A295" s="11"/>
      <c r="B295" s="10"/>
      <c r="C295" s="10"/>
      <c r="D295" s="10"/>
      <c r="E295" s="13"/>
      <c r="F295" s="13"/>
      <c r="G295" s="13"/>
      <c r="H295" s="13"/>
      <c r="I295" s="13"/>
      <c r="J295" s="13"/>
    </row>
    <row r="296" spans="1:10">
      <c r="A296" s="11"/>
      <c r="B296" s="10"/>
      <c r="C296" s="10"/>
      <c r="D296" s="10"/>
      <c r="E296" s="13"/>
      <c r="F296" s="13"/>
      <c r="G296" s="13"/>
      <c r="H296" s="13"/>
      <c r="I296" s="13"/>
      <c r="J296" s="13"/>
    </row>
    <row r="297" spans="1:10">
      <c r="A297" s="11"/>
      <c r="B297" s="10"/>
      <c r="C297" s="10"/>
      <c r="D297" s="10"/>
      <c r="E297" s="13"/>
      <c r="F297" s="13"/>
      <c r="G297" s="13"/>
      <c r="H297" s="13"/>
      <c r="I297" s="13"/>
      <c r="J297" s="13"/>
    </row>
    <row r="298" spans="1:10">
      <c r="A298" s="11"/>
      <c r="B298" s="10"/>
      <c r="C298" s="10"/>
      <c r="D298" s="10"/>
      <c r="E298" s="13"/>
      <c r="F298" s="13"/>
      <c r="G298" s="13"/>
      <c r="H298" s="13"/>
      <c r="I298" s="13"/>
      <c r="J298" s="13"/>
    </row>
    <row r="299" spans="1:10">
      <c r="A299" s="11"/>
      <c r="B299" s="10"/>
      <c r="C299" s="10"/>
      <c r="D299" s="10"/>
      <c r="E299" s="13"/>
      <c r="F299" s="13"/>
      <c r="G299" s="13"/>
      <c r="H299" s="13"/>
      <c r="I299" s="13"/>
      <c r="J299" s="13"/>
    </row>
    <row r="300" spans="1:10">
      <c r="A300" s="11"/>
      <c r="B300" s="10"/>
      <c r="C300" s="10"/>
      <c r="D300" s="10"/>
      <c r="E300" s="13"/>
      <c r="F300" s="13"/>
      <c r="G300" s="13"/>
      <c r="H300" s="13"/>
      <c r="I300" s="13"/>
      <c r="J300" s="13"/>
    </row>
    <row r="301" spans="1:10">
      <c r="A301" s="11"/>
      <c r="B301" s="10"/>
      <c r="C301" s="10"/>
      <c r="D301" s="10"/>
      <c r="E301" s="13"/>
      <c r="F301" s="13"/>
      <c r="G301" s="13"/>
      <c r="H301" s="13"/>
      <c r="I301" s="13"/>
      <c r="J301" s="13"/>
    </row>
    <row r="302" spans="1:10">
      <c r="A302" s="11"/>
      <c r="B302" s="10"/>
      <c r="C302" s="10"/>
      <c r="D302" s="10"/>
      <c r="E302" s="13"/>
      <c r="F302" s="13"/>
      <c r="G302" s="13"/>
      <c r="H302" s="13"/>
      <c r="I302" s="13"/>
      <c r="J302" s="13"/>
    </row>
    <row r="303" spans="1:10">
      <c r="A303" s="11"/>
      <c r="B303" s="10"/>
      <c r="C303" s="10"/>
      <c r="D303" s="10"/>
      <c r="E303" s="13"/>
      <c r="F303" s="13"/>
      <c r="G303" s="13"/>
      <c r="H303" s="13"/>
      <c r="I303" s="13"/>
      <c r="J303" s="13"/>
    </row>
    <row r="304" spans="1:10">
      <c r="A304" s="11"/>
      <c r="B304" s="10"/>
      <c r="C304" s="10"/>
      <c r="D304" s="10"/>
      <c r="E304" s="13"/>
      <c r="F304" s="13"/>
      <c r="G304" s="13"/>
      <c r="H304" s="13"/>
      <c r="I304" s="13"/>
      <c r="J304" s="13"/>
    </row>
    <row r="305" spans="1:10">
      <c r="A305" s="11"/>
      <c r="B305" s="10"/>
      <c r="C305" s="10"/>
      <c r="D305" s="10"/>
      <c r="E305" s="13"/>
      <c r="F305" s="13"/>
      <c r="G305" s="13"/>
      <c r="H305" s="13"/>
      <c r="I305" s="13"/>
      <c r="J305" s="13"/>
    </row>
    <row r="306" spans="1:10">
      <c r="A306" s="11"/>
      <c r="B306" s="10"/>
      <c r="C306" s="10"/>
      <c r="D306" s="10"/>
      <c r="E306" s="13"/>
      <c r="F306" s="13"/>
      <c r="G306" s="13"/>
      <c r="H306" s="13"/>
      <c r="I306" s="13"/>
      <c r="J306" s="13"/>
    </row>
    <row r="307" spans="1:10">
      <c r="A307" s="11"/>
      <c r="B307" s="10"/>
      <c r="C307" s="10"/>
      <c r="D307" s="10"/>
      <c r="E307" s="13"/>
      <c r="F307" s="13"/>
      <c r="G307" s="13"/>
      <c r="H307" s="13"/>
      <c r="I307" s="13"/>
      <c r="J307" s="13"/>
    </row>
    <row r="308" spans="1:10">
      <c r="A308" s="11"/>
      <c r="B308" s="10"/>
      <c r="C308" s="10"/>
      <c r="D308" s="10"/>
      <c r="E308" s="13"/>
      <c r="F308" s="13"/>
      <c r="G308" s="13"/>
      <c r="H308" s="13"/>
      <c r="I308" s="13"/>
      <c r="J308" s="13"/>
    </row>
    <row r="309" spans="1:10">
      <c r="A309" s="11"/>
      <c r="B309" s="10"/>
      <c r="C309" s="10"/>
      <c r="D309" s="10"/>
      <c r="E309" s="13"/>
      <c r="F309" s="13"/>
      <c r="G309" s="13"/>
      <c r="H309" s="13"/>
      <c r="I309" s="13"/>
      <c r="J309" s="13"/>
    </row>
    <row r="310" spans="1:10">
      <c r="A310" s="11"/>
      <c r="B310" s="10"/>
      <c r="C310" s="10"/>
      <c r="D310" s="10"/>
      <c r="E310" s="13"/>
      <c r="F310" s="13"/>
      <c r="G310" s="13"/>
      <c r="H310" s="13"/>
      <c r="I310" s="13"/>
      <c r="J310" s="13"/>
    </row>
    <row r="311" spans="1:10">
      <c r="A311" s="11"/>
      <c r="B311" s="10"/>
      <c r="C311" s="10"/>
      <c r="D311" s="10"/>
      <c r="E311" s="13"/>
      <c r="F311" s="13"/>
      <c r="G311" s="13"/>
      <c r="H311" s="13"/>
      <c r="I311" s="13"/>
      <c r="J311" s="13"/>
    </row>
    <row r="312" spans="1:10">
      <c r="A312" s="11"/>
      <c r="B312" s="10"/>
      <c r="C312" s="10"/>
      <c r="D312" s="10"/>
      <c r="E312" s="13"/>
      <c r="F312" s="13"/>
      <c r="G312" s="13"/>
      <c r="H312" s="13"/>
      <c r="I312" s="13"/>
      <c r="J312" s="13"/>
    </row>
    <row r="313" spans="1:10">
      <c r="A313" s="11"/>
      <c r="B313" s="10"/>
      <c r="C313" s="10"/>
      <c r="D313" s="10"/>
      <c r="E313" s="13"/>
      <c r="F313" s="13"/>
      <c r="G313" s="13"/>
      <c r="H313" s="13"/>
      <c r="I313" s="13"/>
      <c r="J313" s="13"/>
    </row>
    <row r="314" spans="1:10">
      <c r="A314" s="11"/>
      <c r="B314" s="10"/>
      <c r="C314" s="10"/>
      <c r="D314" s="10"/>
      <c r="E314" s="13"/>
      <c r="F314" s="13"/>
      <c r="G314" s="13"/>
      <c r="H314" s="13"/>
      <c r="I314" s="13"/>
      <c r="J314" s="13"/>
    </row>
    <row r="315" spans="1:10">
      <c r="A315" s="11"/>
      <c r="B315" s="10"/>
      <c r="C315" s="10"/>
      <c r="D315" s="10"/>
      <c r="E315" s="13"/>
      <c r="F315" s="13"/>
      <c r="G315" s="13"/>
      <c r="H315" s="13"/>
      <c r="I315" s="13"/>
      <c r="J315" s="13"/>
    </row>
    <row r="316" spans="1:10">
      <c r="A316" s="11"/>
      <c r="B316" s="10"/>
      <c r="C316" s="10"/>
      <c r="D316" s="10"/>
      <c r="E316" s="13"/>
      <c r="F316" s="13"/>
      <c r="G316" s="13"/>
      <c r="H316" s="13"/>
      <c r="I316" s="13"/>
      <c r="J316" s="13"/>
    </row>
    <row r="317" spans="1:10">
      <c r="A317" s="11"/>
      <c r="B317" s="10"/>
      <c r="C317" s="10"/>
      <c r="D317" s="10"/>
      <c r="E317" s="13"/>
      <c r="F317" s="13"/>
      <c r="G317" s="13"/>
      <c r="H317" s="13"/>
      <c r="I317" s="13"/>
      <c r="J317" s="13"/>
    </row>
    <row r="318" spans="1:10">
      <c r="A318" s="11"/>
      <c r="B318" s="10"/>
      <c r="C318" s="10"/>
      <c r="D318" s="10"/>
      <c r="E318" s="13"/>
      <c r="F318" s="13"/>
      <c r="G318" s="13"/>
      <c r="H318" s="13"/>
      <c r="I318" s="13"/>
      <c r="J318" s="13"/>
    </row>
    <row r="319" spans="1:10">
      <c r="A319" s="11"/>
      <c r="B319" s="10"/>
      <c r="C319" s="10"/>
      <c r="D319" s="10"/>
      <c r="E319" s="13"/>
      <c r="F319" s="13"/>
      <c r="G319" s="13"/>
      <c r="H319" s="13"/>
      <c r="I319" s="13"/>
      <c r="J319" s="13"/>
    </row>
    <row r="320" spans="1:10">
      <c r="A320" s="11"/>
      <c r="B320" s="10"/>
      <c r="C320" s="10"/>
      <c r="D320" s="10"/>
      <c r="E320" s="13"/>
      <c r="F320" s="13"/>
      <c r="G320" s="13"/>
      <c r="H320" s="13"/>
      <c r="I320" s="13"/>
      <c r="J320" s="13"/>
    </row>
    <row r="321" spans="1:10">
      <c r="A321" s="11"/>
      <c r="B321" s="10"/>
      <c r="C321" s="10"/>
      <c r="D321" s="10"/>
      <c r="E321" s="13"/>
      <c r="F321" s="13"/>
      <c r="G321" s="13"/>
      <c r="H321" s="13"/>
      <c r="I321" s="13"/>
      <c r="J321" s="13"/>
    </row>
    <row r="322" spans="1:10">
      <c r="A322" s="11"/>
      <c r="B322" s="10"/>
      <c r="C322" s="10"/>
      <c r="D322" s="10"/>
      <c r="E322" s="13"/>
      <c r="F322" s="13"/>
      <c r="G322" s="13"/>
      <c r="H322" s="13"/>
      <c r="I322" s="13"/>
      <c r="J322" s="13"/>
    </row>
    <row r="323" spans="1:10">
      <c r="A323" s="11"/>
      <c r="B323" s="10"/>
      <c r="C323" s="10"/>
      <c r="D323" s="10"/>
      <c r="E323" s="13"/>
      <c r="F323" s="13"/>
      <c r="G323" s="13"/>
      <c r="H323" s="13"/>
      <c r="I323" s="13"/>
      <c r="J323" s="13"/>
    </row>
    <row r="324" spans="1:10">
      <c r="A324" s="11"/>
      <c r="B324" s="10"/>
      <c r="C324" s="10"/>
      <c r="D324" s="10"/>
      <c r="E324" s="13"/>
      <c r="F324" s="13"/>
      <c r="G324" s="13"/>
      <c r="H324" s="13"/>
      <c r="I324" s="13"/>
      <c r="J324" s="13"/>
    </row>
    <row r="325" spans="1:10">
      <c r="A325" s="11"/>
      <c r="B325" s="10"/>
      <c r="C325" s="10"/>
      <c r="D325" s="10"/>
      <c r="E325" s="13"/>
      <c r="F325" s="13"/>
      <c r="G325" s="13"/>
      <c r="H325" s="13"/>
      <c r="I325" s="13"/>
      <c r="J325" s="13"/>
    </row>
    <row r="326" spans="1:10">
      <c r="A326" s="11"/>
      <c r="B326" s="10"/>
      <c r="C326" s="10"/>
      <c r="D326" s="10"/>
      <c r="E326" s="13"/>
      <c r="F326" s="13"/>
      <c r="G326" s="13"/>
      <c r="H326" s="13"/>
      <c r="I326" s="13"/>
      <c r="J326" s="13"/>
    </row>
    <row r="327" spans="1:10">
      <c r="A327" s="11"/>
      <c r="B327" s="10"/>
      <c r="C327" s="10"/>
      <c r="D327" s="10"/>
      <c r="E327" s="13"/>
      <c r="F327" s="13"/>
      <c r="G327" s="13"/>
      <c r="H327" s="13"/>
      <c r="I327" s="13"/>
      <c r="J327" s="13"/>
    </row>
    <row r="328" spans="1:10">
      <c r="A328" s="11"/>
      <c r="B328" s="10"/>
      <c r="C328" s="10"/>
      <c r="D328" s="10"/>
      <c r="E328" s="13"/>
      <c r="F328" s="13"/>
      <c r="G328" s="13"/>
      <c r="H328" s="13"/>
      <c r="I328" s="13"/>
      <c r="J328" s="13"/>
    </row>
    <row r="329" spans="1:10">
      <c r="A329" s="11"/>
      <c r="B329" s="10"/>
      <c r="C329" s="10"/>
      <c r="D329" s="10"/>
      <c r="E329" s="13"/>
      <c r="F329" s="13"/>
      <c r="G329" s="13"/>
      <c r="H329" s="13"/>
      <c r="I329" s="13"/>
      <c r="J329" s="13"/>
    </row>
    <row r="330" spans="1:10">
      <c r="A330" s="11"/>
      <c r="B330" s="10"/>
      <c r="C330" s="10"/>
      <c r="D330" s="10"/>
      <c r="E330" s="13"/>
      <c r="F330" s="13"/>
      <c r="G330" s="13"/>
      <c r="H330" s="13"/>
      <c r="I330" s="13"/>
      <c r="J330" s="13"/>
    </row>
    <row r="331" spans="1:10">
      <c r="A331" s="11"/>
      <c r="B331" s="10"/>
      <c r="C331" s="10"/>
      <c r="D331" s="10"/>
      <c r="E331" s="13"/>
      <c r="F331" s="13"/>
      <c r="G331" s="13"/>
      <c r="H331" s="13"/>
      <c r="I331" s="13"/>
      <c r="J331" s="13"/>
    </row>
    <row r="332" spans="1:10">
      <c r="A332" s="11"/>
      <c r="B332" s="10"/>
      <c r="C332" s="10"/>
      <c r="D332" s="10"/>
      <c r="E332" s="13"/>
      <c r="F332" s="13"/>
      <c r="G332" s="13"/>
      <c r="H332" s="13"/>
      <c r="I332" s="13"/>
      <c r="J332" s="13"/>
    </row>
    <row r="333" spans="1:10">
      <c r="A333" s="11"/>
      <c r="B333" s="10"/>
      <c r="C333" s="10"/>
      <c r="D333" s="10"/>
      <c r="E333" s="13"/>
      <c r="F333" s="13"/>
      <c r="G333" s="13"/>
      <c r="H333" s="13"/>
      <c r="I333" s="13"/>
      <c r="J333" s="13"/>
    </row>
    <row r="334" spans="1:10">
      <c r="A334" s="11"/>
      <c r="B334" s="10"/>
      <c r="C334" s="10"/>
      <c r="D334" s="10"/>
      <c r="E334" s="13"/>
      <c r="F334" s="13"/>
      <c r="G334" s="13"/>
      <c r="H334" s="13"/>
      <c r="I334" s="13"/>
      <c r="J334" s="13"/>
    </row>
    <row r="335" spans="1:10">
      <c r="A335" s="11"/>
      <c r="B335" s="10"/>
      <c r="C335" s="10"/>
      <c r="D335" s="10"/>
      <c r="E335" s="13"/>
      <c r="F335" s="13"/>
      <c r="G335" s="13"/>
      <c r="H335" s="13"/>
      <c r="I335" s="13"/>
      <c r="J335" s="13"/>
    </row>
    <row r="336" spans="1:10">
      <c r="A336" s="11"/>
      <c r="B336" s="10"/>
      <c r="C336" s="10"/>
      <c r="D336" s="10"/>
      <c r="E336" s="13"/>
      <c r="F336" s="13"/>
      <c r="G336" s="13"/>
      <c r="H336" s="13"/>
      <c r="I336" s="13"/>
      <c r="J336" s="13"/>
    </row>
    <row r="337" spans="1:10">
      <c r="A337" s="11"/>
      <c r="B337" s="10"/>
      <c r="C337" s="10"/>
      <c r="D337" s="10"/>
      <c r="E337" s="13"/>
      <c r="F337" s="13"/>
      <c r="G337" s="13"/>
      <c r="H337" s="13"/>
      <c r="I337" s="13"/>
      <c r="J337" s="13"/>
    </row>
    <row r="338" spans="1:10">
      <c r="A338" s="11"/>
      <c r="B338" s="10"/>
      <c r="C338" s="10"/>
      <c r="D338" s="10"/>
      <c r="E338" s="13"/>
      <c r="F338" s="13"/>
      <c r="G338" s="13"/>
      <c r="H338" s="13"/>
      <c r="I338" s="13"/>
      <c r="J338" s="13"/>
    </row>
    <row r="339" spans="1:10">
      <c r="A339" s="11"/>
      <c r="B339" s="10"/>
      <c r="C339" s="10"/>
      <c r="D339" s="10"/>
      <c r="E339" s="13"/>
      <c r="F339" s="13"/>
      <c r="G339" s="13"/>
      <c r="H339" s="13"/>
      <c r="I339" s="13"/>
      <c r="J339" s="13"/>
    </row>
    <row r="340" spans="1:10">
      <c r="A340" s="11"/>
      <c r="B340" s="10"/>
      <c r="C340" s="10"/>
      <c r="D340" s="10"/>
      <c r="E340" s="13"/>
      <c r="F340" s="13"/>
      <c r="G340" s="13"/>
      <c r="H340" s="13"/>
      <c r="I340" s="13"/>
      <c r="J340" s="13"/>
    </row>
    <row r="341" spans="1:10">
      <c r="A341" s="11"/>
      <c r="B341" s="10"/>
      <c r="C341" s="10"/>
      <c r="D341" s="10"/>
      <c r="E341" s="13"/>
      <c r="F341" s="13"/>
      <c r="G341" s="13"/>
      <c r="H341" s="13"/>
      <c r="I341" s="13"/>
      <c r="J341" s="13"/>
    </row>
    <row r="342" spans="1:10">
      <c r="A342" s="11"/>
      <c r="B342" s="10"/>
      <c r="C342" s="10"/>
      <c r="D342" s="10"/>
      <c r="E342" s="13"/>
      <c r="F342" s="13"/>
      <c r="G342" s="13"/>
      <c r="H342" s="13"/>
      <c r="I342" s="13"/>
      <c r="J342" s="13"/>
    </row>
    <row r="343" spans="1:10">
      <c r="A343" s="11"/>
      <c r="B343" s="10"/>
      <c r="C343" s="10"/>
      <c r="D343" s="10"/>
      <c r="E343" s="13"/>
      <c r="F343" s="13"/>
      <c r="G343" s="13"/>
      <c r="H343" s="13"/>
      <c r="I343" s="13"/>
      <c r="J343" s="13"/>
    </row>
    <row r="344" spans="1:10">
      <c r="A344" s="11"/>
      <c r="B344" s="10"/>
      <c r="C344" s="10"/>
      <c r="D344" s="10"/>
      <c r="E344" s="13"/>
      <c r="F344" s="13"/>
      <c r="G344" s="13"/>
      <c r="H344" s="13"/>
      <c r="I344" s="13"/>
      <c r="J344" s="13"/>
    </row>
    <row r="345" spans="1:10">
      <c r="A345" s="11"/>
      <c r="B345" s="10"/>
      <c r="C345" s="10"/>
      <c r="D345" s="10"/>
      <c r="E345" s="13"/>
      <c r="F345" s="13"/>
      <c r="G345" s="13"/>
      <c r="H345" s="13"/>
      <c r="I345" s="13"/>
      <c r="J345" s="13"/>
    </row>
    <row r="346" spans="1:10">
      <c r="A346" s="11"/>
      <c r="B346" s="10"/>
      <c r="C346" s="10"/>
      <c r="D346" s="10"/>
      <c r="E346" s="13"/>
      <c r="F346" s="13"/>
      <c r="G346" s="13"/>
      <c r="H346" s="13"/>
      <c r="I346" s="13"/>
      <c r="J346" s="13"/>
    </row>
    <row r="347" spans="1:10">
      <c r="A347" s="11"/>
      <c r="B347" s="10"/>
      <c r="C347" s="10"/>
      <c r="D347" s="10"/>
      <c r="E347" s="13"/>
      <c r="F347" s="13"/>
      <c r="G347" s="13"/>
      <c r="H347" s="13"/>
      <c r="I347" s="13"/>
      <c r="J347" s="13"/>
    </row>
    <row r="348" spans="1:10">
      <c r="A348" s="11"/>
      <c r="B348" s="10"/>
      <c r="C348" s="10"/>
      <c r="D348" s="10"/>
      <c r="E348" s="13"/>
      <c r="F348" s="13"/>
      <c r="G348" s="13"/>
      <c r="H348" s="13"/>
      <c r="I348" s="13"/>
      <c r="J348" s="13"/>
    </row>
    <row r="349" spans="1:10">
      <c r="A349" s="11"/>
      <c r="B349" s="10"/>
      <c r="C349" s="10"/>
      <c r="D349" s="10"/>
      <c r="E349" s="13"/>
      <c r="F349" s="13"/>
      <c r="G349" s="13"/>
      <c r="H349" s="13"/>
      <c r="I349" s="13"/>
      <c r="J349" s="13"/>
    </row>
    <row r="350" spans="1:10">
      <c r="A350" s="11"/>
      <c r="B350" s="10"/>
      <c r="C350" s="10"/>
      <c r="D350" s="10"/>
      <c r="E350" s="13"/>
      <c r="F350" s="13"/>
      <c r="G350" s="13"/>
      <c r="H350" s="13"/>
      <c r="I350" s="13"/>
      <c r="J350" s="13"/>
    </row>
    <row r="351" spans="1:10">
      <c r="A351" s="11"/>
      <c r="B351" s="10"/>
      <c r="C351" s="10"/>
      <c r="D351" s="10"/>
      <c r="E351" s="13"/>
      <c r="F351" s="13"/>
      <c r="G351" s="13"/>
      <c r="H351" s="13"/>
      <c r="I351" s="13"/>
      <c r="J351" s="13"/>
    </row>
    <row r="352" spans="1:10">
      <c r="A352" s="11"/>
      <c r="B352" s="10"/>
      <c r="C352" s="10"/>
      <c r="D352" s="10"/>
      <c r="E352" s="13"/>
      <c r="F352" s="13"/>
      <c r="G352" s="13"/>
      <c r="H352" s="13"/>
      <c r="I352" s="13"/>
      <c r="J352" s="13"/>
    </row>
    <row r="353" spans="1:10">
      <c r="A353" s="11"/>
      <c r="B353" s="10"/>
      <c r="C353" s="10"/>
      <c r="D353" s="10"/>
      <c r="E353" s="13"/>
      <c r="F353" s="13"/>
      <c r="G353" s="13"/>
      <c r="H353" s="13"/>
      <c r="I353" s="13"/>
      <c r="J353" s="13"/>
    </row>
    <row r="354" spans="1:10">
      <c r="A354" s="11"/>
      <c r="B354" s="10"/>
      <c r="C354" s="10"/>
      <c r="D354" s="10"/>
      <c r="E354" s="13"/>
      <c r="F354" s="13"/>
      <c r="G354" s="13"/>
      <c r="H354" s="13"/>
      <c r="I354" s="13"/>
      <c r="J354" s="13"/>
    </row>
    <row r="355" spans="1:10">
      <c r="A355" s="11"/>
      <c r="B355" s="10"/>
      <c r="C355" s="10"/>
      <c r="D355" s="10"/>
      <c r="E355" s="13"/>
      <c r="F355" s="13"/>
      <c r="G355" s="13"/>
      <c r="H355" s="13"/>
      <c r="I355" s="13"/>
      <c r="J355" s="13"/>
    </row>
    <row r="356" spans="1:10">
      <c r="A356" s="11"/>
      <c r="B356" s="10"/>
      <c r="C356" s="10"/>
      <c r="D356" s="10"/>
      <c r="E356" s="13"/>
      <c r="F356" s="13"/>
      <c r="G356" s="13"/>
      <c r="H356" s="13"/>
      <c r="I356" s="13"/>
      <c r="J356" s="13"/>
    </row>
    <row r="357" spans="1:10">
      <c r="A357" s="11"/>
      <c r="B357" s="10"/>
      <c r="C357" s="10"/>
      <c r="D357" s="10"/>
      <c r="E357" s="13"/>
      <c r="F357" s="13"/>
      <c r="G357" s="13"/>
      <c r="H357" s="13"/>
      <c r="I357" s="13"/>
      <c r="J357" s="13"/>
    </row>
    <row r="358" spans="1:10">
      <c r="A358" s="11"/>
      <c r="B358" s="10"/>
      <c r="C358" s="10"/>
      <c r="D358" s="10"/>
      <c r="E358" s="13"/>
      <c r="F358" s="13"/>
      <c r="G358" s="13"/>
      <c r="H358" s="13"/>
      <c r="I358" s="13"/>
      <c r="J358" s="13"/>
    </row>
    <row r="359" spans="1:10">
      <c r="A359" s="11"/>
      <c r="B359" s="10"/>
      <c r="C359" s="10"/>
      <c r="D359" s="10"/>
      <c r="E359" s="13"/>
      <c r="F359" s="13"/>
      <c r="G359" s="13"/>
      <c r="H359" s="13"/>
      <c r="I359" s="13"/>
      <c r="J359" s="13"/>
    </row>
    <row r="360" spans="1:10">
      <c r="A360" s="11"/>
      <c r="B360" s="10"/>
      <c r="C360" s="10"/>
      <c r="D360" s="10"/>
      <c r="E360" s="13"/>
      <c r="F360" s="13"/>
      <c r="G360" s="13"/>
      <c r="H360" s="13"/>
      <c r="I360" s="13"/>
      <c r="J360" s="13"/>
    </row>
    <row r="361" spans="1:10">
      <c r="A361" s="11"/>
      <c r="B361" s="10"/>
      <c r="C361" s="10"/>
      <c r="D361" s="10"/>
      <c r="E361" s="13"/>
      <c r="F361" s="13"/>
      <c r="G361" s="13"/>
      <c r="H361" s="13"/>
      <c r="I361" s="13"/>
      <c r="J361" s="13"/>
    </row>
    <row r="362" spans="1:10">
      <c r="A362" s="11"/>
      <c r="B362" s="10"/>
      <c r="C362" s="10"/>
      <c r="D362" s="10"/>
      <c r="E362" s="13"/>
      <c r="F362" s="13"/>
      <c r="G362" s="13"/>
      <c r="H362" s="13"/>
      <c r="I362" s="13"/>
      <c r="J362" s="13"/>
    </row>
    <row r="363" spans="1:10">
      <c r="A363" s="11"/>
      <c r="B363" s="10"/>
      <c r="C363" s="10"/>
      <c r="D363" s="10"/>
      <c r="E363" s="13"/>
      <c r="F363" s="13"/>
      <c r="G363" s="13"/>
      <c r="H363" s="13"/>
      <c r="I363" s="13"/>
      <c r="J363" s="13"/>
    </row>
    <row r="364" spans="1:10">
      <c r="A364" s="11"/>
      <c r="B364" s="10"/>
      <c r="C364" s="10"/>
      <c r="D364" s="10"/>
      <c r="E364" s="13"/>
      <c r="F364" s="13"/>
      <c r="G364" s="13"/>
      <c r="H364" s="13"/>
      <c r="I364" s="13"/>
      <c r="J364" s="13"/>
    </row>
    <row r="365" spans="1:10">
      <c r="A365" s="11"/>
      <c r="B365" s="10"/>
      <c r="C365" s="10"/>
      <c r="D365" s="10"/>
      <c r="E365" s="13"/>
      <c r="F365" s="13"/>
      <c r="G365" s="13"/>
      <c r="H365" s="13"/>
      <c r="I365" s="13"/>
      <c r="J365" s="13"/>
    </row>
    <row r="366" spans="1:10">
      <c r="A366" s="11"/>
      <c r="B366" s="10"/>
      <c r="C366" s="10"/>
      <c r="D366" s="10"/>
      <c r="E366" s="13"/>
      <c r="F366" s="13"/>
      <c r="G366" s="13"/>
      <c r="H366" s="13"/>
      <c r="I366" s="13"/>
      <c r="J366" s="13"/>
    </row>
    <row r="367" spans="1:10">
      <c r="A367" s="11"/>
      <c r="B367" s="10"/>
      <c r="C367" s="10"/>
      <c r="D367" s="10"/>
      <c r="E367" s="13"/>
      <c r="F367" s="13"/>
      <c r="G367" s="13"/>
      <c r="H367" s="13"/>
      <c r="I367" s="13"/>
      <c r="J367" s="13"/>
    </row>
    <row r="368" spans="1:10">
      <c r="A368" s="11"/>
      <c r="B368" s="10"/>
      <c r="C368" s="10"/>
      <c r="D368" s="10"/>
      <c r="E368" s="13"/>
      <c r="F368" s="13"/>
      <c r="G368" s="13"/>
      <c r="H368" s="13"/>
      <c r="I368" s="13"/>
      <c r="J368" s="13"/>
    </row>
    <row r="369" spans="1:10">
      <c r="A369" s="11"/>
      <c r="B369" s="10"/>
      <c r="C369" s="10"/>
      <c r="D369" s="10"/>
      <c r="E369" s="13"/>
      <c r="F369" s="13"/>
      <c r="G369" s="13"/>
      <c r="H369" s="13"/>
      <c r="I369" s="13"/>
      <c r="J369" s="13"/>
    </row>
    <row r="370" spans="1:10">
      <c r="A370" s="11"/>
      <c r="B370" s="10"/>
      <c r="C370" s="10"/>
      <c r="D370" s="10"/>
      <c r="E370" s="13"/>
      <c r="F370" s="13"/>
      <c r="G370" s="13"/>
      <c r="H370" s="13"/>
      <c r="I370" s="13"/>
      <c r="J370" s="13"/>
    </row>
    <row r="371" spans="1:10">
      <c r="A371" s="11"/>
      <c r="B371" s="10"/>
      <c r="C371" s="10"/>
      <c r="D371" s="10"/>
      <c r="E371" s="13"/>
      <c r="F371" s="13"/>
      <c r="G371" s="13"/>
      <c r="H371" s="13"/>
      <c r="I371" s="13"/>
      <c r="J371" s="13"/>
    </row>
    <row r="372" spans="1:10">
      <c r="A372" s="11"/>
      <c r="B372" s="10"/>
      <c r="C372" s="10"/>
      <c r="D372" s="10"/>
      <c r="E372" s="13"/>
      <c r="F372" s="13"/>
      <c r="G372" s="13"/>
      <c r="H372" s="13"/>
      <c r="I372" s="13"/>
      <c r="J372" s="13"/>
    </row>
    <row r="373" spans="1:10">
      <c r="A373" s="11"/>
      <c r="B373" s="10"/>
      <c r="C373" s="10"/>
      <c r="D373" s="10"/>
      <c r="E373" s="13"/>
      <c r="F373" s="13"/>
      <c r="G373" s="13"/>
      <c r="H373" s="13"/>
      <c r="I373" s="13"/>
      <c r="J373" s="13"/>
    </row>
    <row r="374" spans="1:10">
      <c r="A374" s="11"/>
      <c r="B374" s="10"/>
      <c r="C374" s="10"/>
      <c r="D374" s="10"/>
      <c r="E374" s="13"/>
      <c r="F374" s="13"/>
      <c r="G374" s="13"/>
      <c r="H374" s="13"/>
      <c r="I374" s="13"/>
      <c r="J374" s="13"/>
    </row>
    <row r="375" spans="1:10">
      <c r="A375" s="11"/>
      <c r="B375" s="10"/>
      <c r="C375" s="10"/>
      <c r="D375" s="10"/>
      <c r="E375" s="13"/>
      <c r="F375" s="13"/>
      <c r="G375" s="13"/>
      <c r="H375" s="13"/>
      <c r="I375" s="13"/>
      <c r="J375" s="13"/>
    </row>
    <row r="376" spans="1:10">
      <c r="A376" s="11"/>
      <c r="B376" s="10"/>
      <c r="C376" s="10"/>
      <c r="D376" s="10"/>
      <c r="E376" s="13"/>
      <c r="F376" s="13"/>
      <c r="G376" s="13"/>
      <c r="H376" s="13"/>
      <c r="I376" s="13"/>
      <c r="J376" s="13"/>
    </row>
    <row r="377" spans="1:10">
      <c r="A377" s="11"/>
      <c r="B377" s="10"/>
      <c r="C377" s="10"/>
      <c r="D377" s="10"/>
      <c r="E377" s="13"/>
      <c r="F377" s="13"/>
      <c r="G377" s="13"/>
      <c r="H377" s="13"/>
      <c r="I377" s="13"/>
      <c r="J377" s="13"/>
    </row>
    <row r="378" spans="1:10">
      <c r="A378" s="11"/>
      <c r="B378" s="10"/>
      <c r="C378" s="10"/>
      <c r="D378" s="10"/>
      <c r="E378" s="13"/>
      <c r="F378" s="13"/>
      <c r="G378" s="13"/>
      <c r="H378" s="13"/>
      <c r="I378" s="13"/>
      <c r="J378" s="13"/>
    </row>
    <row r="379" spans="1:10">
      <c r="A379" s="11"/>
      <c r="B379" s="10"/>
      <c r="C379" s="10"/>
      <c r="D379" s="10"/>
      <c r="E379" s="13"/>
      <c r="F379" s="13"/>
      <c r="G379" s="13"/>
      <c r="H379" s="13"/>
      <c r="I379" s="13"/>
      <c r="J379" s="13"/>
    </row>
    <row r="380" spans="1:10">
      <c r="A380" s="11"/>
      <c r="B380" s="10"/>
      <c r="C380" s="10"/>
      <c r="D380" s="10"/>
      <c r="E380" s="13"/>
      <c r="F380" s="13"/>
      <c r="G380" s="13"/>
      <c r="H380" s="13"/>
      <c r="I380" s="13"/>
      <c r="J380" s="13"/>
    </row>
    <row r="381" spans="1:10">
      <c r="A381" s="11"/>
      <c r="B381" s="10"/>
      <c r="C381" s="10"/>
      <c r="D381" s="10"/>
      <c r="E381" s="13"/>
      <c r="F381" s="13"/>
      <c r="G381" s="13"/>
      <c r="H381" s="13"/>
      <c r="I381" s="13"/>
      <c r="J381" s="13"/>
    </row>
    <row r="382" spans="1:10">
      <c r="A382" s="11"/>
      <c r="B382" s="10"/>
      <c r="C382" s="10"/>
      <c r="D382" s="10"/>
      <c r="E382" s="13"/>
      <c r="F382" s="13"/>
      <c r="G382" s="13"/>
      <c r="H382" s="13"/>
      <c r="I382" s="13"/>
      <c r="J382" s="13"/>
    </row>
    <row r="383" spans="1:10">
      <c r="A383" s="11"/>
      <c r="B383" s="10"/>
      <c r="C383" s="10"/>
      <c r="D383" s="10"/>
      <c r="E383" s="13"/>
      <c r="F383" s="13"/>
      <c r="G383" s="13"/>
      <c r="H383" s="13"/>
      <c r="I383" s="13"/>
      <c r="J383" s="13"/>
    </row>
    <row r="384" spans="1:10">
      <c r="A384" s="11"/>
      <c r="B384" s="10"/>
      <c r="C384" s="10"/>
      <c r="D384" s="10"/>
      <c r="E384" s="13"/>
      <c r="F384" s="13"/>
      <c r="G384" s="13"/>
      <c r="H384" s="13"/>
      <c r="I384" s="13"/>
      <c r="J384" s="13"/>
    </row>
    <row r="385" spans="1:10">
      <c r="A385" s="11"/>
      <c r="B385" s="10"/>
      <c r="C385" s="10"/>
      <c r="D385" s="10"/>
      <c r="E385" s="13"/>
      <c r="F385" s="13"/>
      <c r="G385" s="13"/>
      <c r="H385" s="13"/>
      <c r="I385" s="13"/>
      <c r="J385" s="13"/>
    </row>
    <row r="386" spans="1:10">
      <c r="A386" s="11"/>
      <c r="B386" s="10"/>
      <c r="C386" s="10"/>
      <c r="D386" s="10"/>
      <c r="E386" s="13"/>
      <c r="F386" s="13"/>
      <c r="G386" s="13"/>
      <c r="H386" s="13"/>
      <c r="I386" s="13"/>
      <c r="J386" s="13"/>
    </row>
    <row r="387" spans="1:10">
      <c r="A387" s="11"/>
      <c r="B387" s="10"/>
      <c r="C387" s="10"/>
      <c r="D387" s="10"/>
      <c r="E387" s="13"/>
      <c r="F387" s="13"/>
      <c r="G387" s="13"/>
      <c r="H387" s="13"/>
      <c r="I387" s="13"/>
      <c r="J387" s="13"/>
    </row>
    <row r="388" spans="1:10">
      <c r="A388" s="11"/>
      <c r="B388" s="10"/>
      <c r="C388" s="10"/>
      <c r="D388" s="10"/>
      <c r="E388" s="13"/>
      <c r="F388" s="13"/>
      <c r="G388" s="13"/>
      <c r="H388" s="13"/>
      <c r="I388" s="13"/>
      <c r="J388" s="13"/>
    </row>
    <row r="389" spans="1:10">
      <c r="A389" s="11"/>
      <c r="B389" s="10"/>
      <c r="C389" s="10"/>
      <c r="D389" s="10"/>
      <c r="E389" s="13"/>
      <c r="F389" s="13"/>
      <c r="G389" s="13"/>
      <c r="H389" s="13"/>
      <c r="I389" s="13"/>
      <c r="J389" s="13"/>
    </row>
    <row r="390" spans="1:10">
      <c r="A390" s="11"/>
      <c r="B390" s="10"/>
      <c r="C390" s="10"/>
      <c r="D390" s="10"/>
      <c r="E390" s="13"/>
      <c r="F390" s="13"/>
      <c r="G390" s="13"/>
      <c r="H390" s="13"/>
      <c r="I390" s="13"/>
      <c r="J390" s="13"/>
    </row>
    <row r="391" spans="1:10">
      <c r="A391" s="11"/>
      <c r="B391" s="10"/>
      <c r="C391" s="10"/>
      <c r="D391" s="10"/>
      <c r="E391" s="13"/>
      <c r="F391" s="13"/>
      <c r="G391" s="13"/>
      <c r="H391" s="13"/>
      <c r="I391" s="13"/>
      <c r="J391" s="13"/>
    </row>
    <row r="392" spans="1:10">
      <c r="A392" s="11"/>
      <c r="B392" s="10"/>
      <c r="C392" s="10"/>
      <c r="D392" s="10"/>
      <c r="E392" s="13"/>
      <c r="F392" s="13"/>
      <c r="G392" s="13"/>
      <c r="H392" s="13"/>
      <c r="I392" s="13"/>
      <c r="J392" s="13"/>
    </row>
    <row r="393" spans="1:10">
      <c r="A393" s="11"/>
      <c r="B393" s="10"/>
      <c r="C393" s="10"/>
      <c r="D393" s="10"/>
      <c r="E393" s="13"/>
      <c r="F393" s="13"/>
      <c r="G393" s="13"/>
      <c r="H393" s="13"/>
      <c r="I393" s="13"/>
      <c r="J393" s="13"/>
    </row>
    <row r="394" spans="1:10">
      <c r="A394" s="11"/>
      <c r="B394" s="10"/>
      <c r="C394" s="10"/>
      <c r="D394" s="10"/>
      <c r="E394" s="13"/>
      <c r="F394" s="13"/>
      <c r="G394" s="13"/>
      <c r="H394" s="13"/>
      <c r="I394" s="13"/>
      <c r="J394" s="13"/>
    </row>
    <row r="395" spans="1:10">
      <c r="A395" s="11"/>
      <c r="B395" s="10"/>
      <c r="C395" s="10"/>
      <c r="D395" s="10"/>
      <c r="E395" s="13"/>
      <c r="F395" s="13"/>
      <c r="G395" s="13"/>
      <c r="H395" s="13"/>
      <c r="I395" s="13"/>
      <c r="J395" s="13"/>
    </row>
    <row r="396" spans="1:10">
      <c r="A396" s="11"/>
      <c r="B396" s="10"/>
      <c r="C396" s="10"/>
      <c r="D396" s="10"/>
      <c r="E396" s="13"/>
      <c r="F396" s="13"/>
      <c r="G396" s="13"/>
      <c r="H396" s="13"/>
      <c r="I396" s="13"/>
      <c r="J396" s="13"/>
    </row>
    <row r="397" spans="1:10">
      <c r="A397" s="11"/>
      <c r="B397" s="10"/>
      <c r="C397" s="10"/>
      <c r="D397" s="10"/>
      <c r="E397" s="13"/>
      <c r="F397" s="13"/>
      <c r="G397" s="13"/>
      <c r="H397" s="13"/>
      <c r="I397" s="13"/>
      <c r="J397" s="13"/>
    </row>
    <row r="398" spans="1:10">
      <c r="A398" s="11"/>
      <c r="B398" s="10"/>
      <c r="C398" s="10"/>
      <c r="D398" s="10"/>
      <c r="E398" s="13"/>
      <c r="F398" s="13"/>
      <c r="G398" s="13"/>
      <c r="H398" s="13"/>
      <c r="I398" s="13"/>
      <c r="J398" s="13"/>
    </row>
    <row r="399" spans="1:10">
      <c r="A399" s="11"/>
      <c r="B399" s="10"/>
      <c r="C399" s="10"/>
      <c r="D399" s="10"/>
      <c r="E399" s="13"/>
      <c r="F399" s="13"/>
      <c r="G399" s="13"/>
      <c r="H399" s="13"/>
      <c r="I399" s="13"/>
      <c r="J399" s="13"/>
    </row>
    <row r="400" spans="1:10">
      <c r="A400" s="11"/>
      <c r="B400" s="10"/>
      <c r="C400" s="10"/>
      <c r="D400" s="10"/>
      <c r="E400" s="13"/>
      <c r="F400" s="13"/>
      <c r="G400" s="13"/>
      <c r="H400" s="13"/>
      <c r="I400" s="13"/>
      <c r="J400" s="13"/>
    </row>
    <row r="401" spans="1:10">
      <c r="A401" s="11"/>
      <c r="B401" s="10"/>
      <c r="C401" s="10"/>
      <c r="D401" s="10"/>
      <c r="E401" s="13"/>
      <c r="F401" s="13"/>
      <c r="G401" s="13"/>
      <c r="H401" s="13"/>
      <c r="I401" s="13"/>
      <c r="J401" s="13"/>
    </row>
    <row r="402" spans="1:10">
      <c r="A402" s="11"/>
      <c r="B402" s="10"/>
      <c r="C402" s="10"/>
      <c r="D402" s="10"/>
      <c r="E402" s="13"/>
      <c r="F402" s="13"/>
      <c r="G402" s="13"/>
      <c r="H402" s="13"/>
      <c r="I402" s="13"/>
      <c r="J402" s="13"/>
    </row>
    <row r="403" spans="1:10">
      <c r="A403" s="11"/>
      <c r="B403" s="10"/>
      <c r="C403" s="10"/>
      <c r="D403" s="10"/>
      <c r="E403" s="13"/>
      <c r="F403" s="13"/>
      <c r="G403" s="13"/>
      <c r="H403" s="13"/>
      <c r="I403" s="13"/>
      <c r="J403" s="13"/>
    </row>
    <row r="404" spans="1:10">
      <c r="A404" s="11"/>
      <c r="B404" s="10"/>
      <c r="C404" s="10"/>
      <c r="D404" s="10"/>
      <c r="E404" s="13"/>
      <c r="F404" s="13"/>
      <c r="G404" s="13"/>
      <c r="H404" s="13"/>
      <c r="I404" s="13"/>
      <c r="J404" s="13"/>
    </row>
    <row r="405" spans="1:10">
      <c r="A405" s="11"/>
      <c r="B405" s="10"/>
      <c r="C405" s="10"/>
      <c r="D405" s="10"/>
      <c r="E405" s="13"/>
      <c r="F405" s="13"/>
      <c r="G405" s="13"/>
      <c r="H405" s="13"/>
      <c r="I405" s="13"/>
      <c r="J405" s="13"/>
    </row>
    <row r="406" spans="1:10">
      <c r="A406" s="11"/>
      <c r="B406" s="10"/>
      <c r="C406" s="10"/>
      <c r="D406" s="10"/>
      <c r="E406" s="13"/>
      <c r="F406" s="13"/>
      <c r="G406" s="13"/>
      <c r="H406" s="13"/>
      <c r="I406" s="13"/>
      <c r="J406" s="13"/>
    </row>
    <row r="407" spans="1:10">
      <c r="A407" s="11"/>
      <c r="B407" s="10"/>
      <c r="C407" s="10"/>
      <c r="D407" s="10"/>
      <c r="E407" s="13"/>
      <c r="F407" s="13"/>
      <c r="G407" s="13"/>
      <c r="H407" s="13"/>
      <c r="I407" s="13"/>
      <c r="J407" s="13"/>
    </row>
    <row r="408" spans="1:10">
      <c r="A408" s="11"/>
      <c r="B408" s="10"/>
      <c r="C408" s="10"/>
      <c r="D408" s="10"/>
      <c r="E408" s="13"/>
      <c r="F408" s="13"/>
      <c r="G408" s="13"/>
      <c r="H408" s="13"/>
      <c r="I408" s="13"/>
      <c r="J408" s="13"/>
    </row>
    <row r="409" spans="1:10">
      <c r="A409" s="11"/>
      <c r="B409" s="10"/>
      <c r="C409" s="10"/>
      <c r="D409" s="10"/>
      <c r="E409" s="13"/>
      <c r="F409" s="13"/>
      <c r="G409" s="13"/>
      <c r="H409" s="13"/>
      <c r="I409" s="13"/>
      <c r="J409" s="13"/>
    </row>
    <row r="410" spans="1:10">
      <c r="A410" s="11"/>
      <c r="B410" s="10"/>
      <c r="C410" s="10"/>
      <c r="D410" s="10"/>
      <c r="E410" s="13"/>
      <c r="F410" s="13"/>
      <c r="G410" s="13"/>
      <c r="H410" s="13"/>
      <c r="I410" s="13"/>
      <c r="J410" s="13"/>
    </row>
    <row r="411" spans="1:10">
      <c r="A411" s="11"/>
      <c r="B411" s="10"/>
      <c r="C411" s="10"/>
      <c r="D411" s="10"/>
      <c r="E411" s="13"/>
      <c r="F411" s="13"/>
      <c r="G411" s="13"/>
      <c r="H411" s="13"/>
      <c r="I411" s="13"/>
      <c r="J411" s="13"/>
    </row>
    <row r="412" spans="1:10">
      <c r="A412" s="11"/>
      <c r="B412" s="10"/>
      <c r="C412" s="10"/>
      <c r="D412" s="10"/>
      <c r="E412" s="13"/>
      <c r="F412" s="13"/>
      <c r="G412" s="13"/>
      <c r="H412" s="13"/>
      <c r="I412" s="13"/>
      <c r="J412" s="13"/>
    </row>
    <row r="413" spans="1:10">
      <c r="A413" s="11"/>
      <c r="B413" s="10"/>
      <c r="C413" s="10"/>
      <c r="D413" s="10"/>
      <c r="E413" s="13"/>
      <c r="F413" s="13"/>
      <c r="G413" s="13"/>
      <c r="H413" s="13"/>
      <c r="I413" s="13"/>
      <c r="J413" s="13"/>
    </row>
    <row r="414" spans="1:10">
      <c r="A414" s="11"/>
      <c r="B414" s="10"/>
      <c r="C414" s="10"/>
      <c r="D414" s="10"/>
      <c r="E414" s="13"/>
      <c r="F414" s="13"/>
      <c r="G414" s="13"/>
      <c r="H414" s="13"/>
      <c r="I414" s="13"/>
      <c r="J414" s="13"/>
    </row>
    <row r="415" spans="1:10">
      <c r="A415" s="11"/>
      <c r="B415" s="10"/>
      <c r="C415" s="10"/>
      <c r="D415" s="10"/>
      <c r="E415" s="13"/>
      <c r="F415" s="13"/>
      <c r="G415" s="13"/>
      <c r="H415" s="13"/>
      <c r="I415" s="13"/>
      <c r="J415" s="13"/>
    </row>
    <row r="416" spans="1:10">
      <c r="A416" s="11"/>
      <c r="B416" s="10"/>
      <c r="C416" s="10"/>
      <c r="D416" s="10"/>
      <c r="E416" s="13"/>
      <c r="F416" s="13"/>
      <c r="G416" s="13"/>
      <c r="H416" s="13"/>
      <c r="I416" s="13"/>
      <c r="J416" s="13"/>
    </row>
    <row r="417" spans="1:10">
      <c r="A417" s="11"/>
      <c r="B417" s="10"/>
      <c r="C417" s="10"/>
      <c r="D417" s="10"/>
      <c r="E417" s="13"/>
      <c r="F417" s="13"/>
      <c r="G417" s="13"/>
      <c r="H417" s="13"/>
      <c r="I417" s="13"/>
      <c r="J417" s="13"/>
    </row>
    <row r="418" spans="1:10">
      <c r="A418" s="11"/>
      <c r="B418" s="10"/>
      <c r="C418" s="10"/>
      <c r="D418" s="10"/>
      <c r="E418" s="13"/>
      <c r="F418" s="13"/>
      <c r="G418" s="13"/>
      <c r="H418" s="13"/>
      <c r="I418" s="13"/>
      <c r="J418" s="13"/>
    </row>
    <row r="419" spans="1:10">
      <c r="A419" s="11"/>
      <c r="B419" s="10"/>
      <c r="C419" s="10"/>
      <c r="D419" s="10"/>
      <c r="E419" s="13"/>
      <c r="F419" s="13"/>
      <c r="G419" s="13"/>
      <c r="H419" s="13"/>
      <c r="I419" s="13"/>
      <c r="J419" s="13"/>
    </row>
    <row r="420" spans="1:10">
      <c r="A420" s="11"/>
      <c r="B420" s="10"/>
      <c r="C420" s="10"/>
      <c r="D420" s="10"/>
      <c r="E420" s="13"/>
      <c r="F420" s="13"/>
      <c r="G420" s="13"/>
      <c r="H420" s="13"/>
      <c r="I420" s="13"/>
      <c r="J420" s="13"/>
    </row>
    <row r="421" spans="1:10">
      <c r="A421" s="11"/>
      <c r="B421" s="10"/>
      <c r="C421" s="10"/>
      <c r="D421" s="10"/>
      <c r="E421" s="13"/>
      <c r="F421" s="13"/>
      <c r="G421" s="13"/>
      <c r="H421" s="13"/>
      <c r="I421" s="13"/>
      <c r="J421" s="13"/>
    </row>
    <row r="422" spans="1:10">
      <c r="A422" s="11"/>
      <c r="B422" s="10"/>
      <c r="C422" s="10"/>
      <c r="D422" s="10"/>
      <c r="E422" s="13"/>
      <c r="F422" s="13"/>
      <c r="G422" s="13"/>
      <c r="H422" s="13"/>
      <c r="I422" s="13"/>
      <c r="J422" s="13"/>
    </row>
    <row r="423" spans="1:10">
      <c r="A423" s="11"/>
      <c r="B423" s="10"/>
      <c r="C423" s="10"/>
      <c r="D423" s="10"/>
      <c r="E423" s="13"/>
      <c r="F423" s="13"/>
      <c r="G423" s="13"/>
      <c r="H423" s="13"/>
      <c r="I423" s="13"/>
      <c r="J423" s="13"/>
    </row>
    <row r="424" spans="1:10">
      <c r="A424" s="11"/>
      <c r="B424" s="10"/>
      <c r="C424" s="10"/>
      <c r="D424" s="10"/>
      <c r="E424" s="13"/>
      <c r="F424" s="13"/>
      <c r="G424" s="13"/>
      <c r="H424" s="13"/>
      <c r="I424" s="13"/>
      <c r="J424" s="13"/>
    </row>
    <row r="425" spans="1:10">
      <c r="A425" s="11"/>
      <c r="B425" s="10"/>
      <c r="C425" s="10"/>
      <c r="D425" s="10"/>
      <c r="E425" s="13"/>
      <c r="F425" s="13"/>
      <c r="G425" s="13"/>
      <c r="H425" s="13"/>
      <c r="I425" s="13"/>
      <c r="J425" s="13"/>
    </row>
    <row r="426" spans="1:10">
      <c r="A426" s="11"/>
      <c r="B426" s="10"/>
      <c r="C426" s="10"/>
      <c r="D426" s="10"/>
      <c r="E426" s="13"/>
      <c r="F426" s="13"/>
      <c r="G426" s="13"/>
      <c r="H426" s="13"/>
      <c r="I426" s="13"/>
      <c r="J426" s="13"/>
    </row>
    <row r="427" spans="1:10">
      <c r="A427" s="11"/>
      <c r="B427" s="10"/>
      <c r="C427" s="10"/>
      <c r="D427" s="10"/>
      <c r="E427" s="13"/>
      <c r="F427" s="13"/>
      <c r="G427" s="13"/>
      <c r="H427" s="13"/>
      <c r="I427" s="13"/>
      <c r="J427" s="13"/>
    </row>
    <row r="428" spans="1:10">
      <c r="A428" s="11"/>
      <c r="B428" s="10"/>
      <c r="C428" s="10"/>
      <c r="D428" s="10"/>
      <c r="E428" s="13"/>
      <c r="F428" s="13"/>
      <c r="G428" s="13"/>
      <c r="H428" s="13"/>
      <c r="I428" s="13"/>
      <c r="J428" s="13"/>
    </row>
    <row r="429" spans="1:10">
      <c r="A429" s="11"/>
      <c r="B429" s="10"/>
      <c r="C429" s="10"/>
      <c r="D429" s="10"/>
      <c r="E429" s="13"/>
      <c r="F429" s="13"/>
      <c r="G429" s="13"/>
      <c r="H429" s="13"/>
      <c r="I429" s="13"/>
      <c r="J429" s="13"/>
    </row>
    <row r="430" spans="1:10">
      <c r="A430" s="11"/>
      <c r="B430" s="10"/>
      <c r="C430" s="10"/>
      <c r="D430" s="10"/>
      <c r="E430" s="13"/>
      <c r="F430" s="13"/>
      <c r="G430" s="13"/>
      <c r="H430" s="13"/>
      <c r="I430" s="13"/>
      <c r="J430" s="13"/>
    </row>
    <row r="431" spans="1:10">
      <c r="A431" s="11"/>
      <c r="B431" s="10"/>
      <c r="C431" s="10"/>
      <c r="D431" s="10"/>
      <c r="E431" s="13"/>
      <c r="F431" s="13"/>
      <c r="G431" s="13"/>
      <c r="H431" s="13"/>
      <c r="I431" s="13"/>
      <c r="J431" s="13"/>
    </row>
    <row r="432" spans="1:10">
      <c r="A432" s="11"/>
      <c r="B432" s="10"/>
      <c r="C432" s="10"/>
      <c r="D432" s="10"/>
      <c r="E432" s="13"/>
      <c r="F432" s="13"/>
      <c r="G432" s="13"/>
      <c r="H432" s="13"/>
      <c r="I432" s="13"/>
      <c r="J432" s="13"/>
    </row>
    <row r="433" spans="1:10">
      <c r="A433" s="11"/>
      <c r="B433" s="10"/>
      <c r="C433" s="10"/>
      <c r="D433" s="10"/>
      <c r="E433" s="13"/>
      <c r="F433" s="13"/>
      <c r="G433" s="13"/>
      <c r="H433" s="13"/>
      <c r="I433" s="13"/>
      <c r="J433" s="13"/>
    </row>
    <row r="434" spans="1:10">
      <c r="A434" s="11"/>
      <c r="B434" s="10"/>
      <c r="C434" s="10"/>
      <c r="D434" s="10"/>
      <c r="E434" s="13"/>
      <c r="F434" s="13"/>
      <c r="G434" s="13"/>
      <c r="H434" s="13"/>
      <c r="I434" s="13"/>
      <c r="J434" s="13"/>
    </row>
    <row r="435" spans="1:10">
      <c r="A435" s="11"/>
      <c r="B435" s="10"/>
      <c r="C435" s="10"/>
      <c r="D435" s="10"/>
      <c r="E435" s="13"/>
      <c r="F435" s="13"/>
      <c r="G435" s="13"/>
      <c r="H435" s="13"/>
      <c r="I435" s="13"/>
      <c r="J435" s="13"/>
    </row>
    <row r="436" spans="1:10">
      <c r="A436" s="11"/>
      <c r="B436" s="10"/>
      <c r="C436" s="10"/>
      <c r="D436" s="10"/>
      <c r="E436" s="13"/>
      <c r="F436" s="13"/>
      <c r="G436" s="13"/>
      <c r="H436" s="13"/>
      <c r="I436" s="13"/>
      <c r="J436" s="13"/>
    </row>
    <row r="437" spans="1:10">
      <c r="A437" s="11"/>
      <c r="B437" s="10"/>
      <c r="C437" s="10"/>
      <c r="D437" s="10"/>
      <c r="E437" s="13"/>
      <c r="F437" s="13"/>
      <c r="G437" s="13"/>
      <c r="H437" s="13"/>
      <c r="I437" s="13"/>
      <c r="J437" s="13"/>
    </row>
    <row r="438" spans="1:10">
      <c r="A438" s="11"/>
      <c r="B438" s="10"/>
      <c r="C438" s="10"/>
      <c r="D438" s="10"/>
      <c r="E438" s="13"/>
      <c r="F438" s="13"/>
      <c r="G438" s="13"/>
      <c r="H438" s="13"/>
      <c r="I438" s="13"/>
      <c r="J438" s="13"/>
    </row>
    <row r="439" spans="1:10">
      <c r="A439" s="11"/>
      <c r="B439" s="10"/>
      <c r="C439" s="10"/>
      <c r="D439" s="10"/>
      <c r="E439" s="13"/>
      <c r="F439" s="13"/>
      <c r="G439" s="13"/>
      <c r="H439" s="13"/>
      <c r="I439" s="13"/>
      <c r="J439" s="13"/>
    </row>
    <row r="440" spans="1:10">
      <c r="A440" s="11"/>
      <c r="B440" s="10"/>
      <c r="C440" s="10"/>
      <c r="D440" s="10"/>
      <c r="E440" s="13"/>
      <c r="F440" s="13"/>
      <c r="G440" s="13"/>
      <c r="H440" s="13"/>
      <c r="I440" s="13"/>
      <c r="J440" s="13"/>
    </row>
    <row r="441" spans="1:10">
      <c r="A441" s="11"/>
      <c r="B441" s="10"/>
      <c r="C441" s="10"/>
      <c r="D441" s="10"/>
      <c r="E441" s="13"/>
      <c r="F441" s="13"/>
      <c r="G441" s="13"/>
      <c r="H441" s="13"/>
      <c r="I441" s="13"/>
      <c r="J441" s="13"/>
    </row>
    <row r="442" spans="1:10">
      <c r="A442" s="11"/>
      <c r="B442" s="10"/>
      <c r="C442" s="10"/>
      <c r="D442" s="10"/>
      <c r="E442" s="13"/>
      <c r="F442" s="13"/>
      <c r="G442" s="13"/>
      <c r="H442" s="13"/>
      <c r="I442" s="13"/>
      <c r="J442" s="13"/>
    </row>
    <row r="443" spans="1:10">
      <c r="A443" s="11"/>
      <c r="B443" s="10"/>
      <c r="C443" s="10"/>
      <c r="D443" s="10"/>
      <c r="E443" s="13"/>
      <c r="F443" s="13"/>
      <c r="G443" s="13"/>
      <c r="H443" s="13"/>
      <c r="I443" s="13"/>
      <c r="J443" s="13"/>
    </row>
    <row r="444" spans="1:10">
      <c r="A444" s="11"/>
      <c r="B444" s="10"/>
      <c r="C444" s="10"/>
      <c r="D444" s="10"/>
      <c r="E444" s="13"/>
      <c r="F444" s="13"/>
      <c r="G444" s="13"/>
      <c r="H444" s="13"/>
      <c r="I444" s="13"/>
      <c r="J444" s="13"/>
    </row>
    <row r="445" spans="1:10">
      <c r="A445" s="11"/>
      <c r="B445" s="10"/>
      <c r="C445" s="10"/>
      <c r="D445" s="10"/>
      <c r="E445" s="13"/>
      <c r="F445" s="13"/>
      <c r="G445" s="13"/>
      <c r="H445" s="13"/>
      <c r="I445" s="13"/>
      <c r="J445" s="13"/>
    </row>
    <row r="446" spans="1:10">
      <c r="A446" s="11"/>
      <c r="B446" s="10"/>
      <c r="C446" s="10"/>
      <c r="D446" s="10"/>
      <c r="E446" s="13"/>
      <c r="F446" s="13"/>
      <c r="G446" s="13"/>
      <c r="H446" s="13"/>
      <c r="I446" s="13"/>
      <c r="J446" s="13"/>
    </row>
    <row r="447" spans="1:10">
      <c r="A447" s="11"/>
      <c r="B447" s="10"/>
      <c r="C447" s="10"/>
      <c r="D447" s="10"/>
      <c r="E447" s="13"/>
      <c r="F447" s="13"/>
      <c r="G447" s="13"/>
      <c r="H447" s="13"/>
      <c r="I447" s="13"/>
      <c r="J447" s="13"/>
    </row>
    <row r="448" spans="1:10">
      <c r="A448" s="11"/>
      <c r="B448" s="10"/>
      <c r="C448" s="10"/>
      <c r="D448" s="10"/>
      <c r="E448" s="13"/>
      <c r="F448" s="13"/>
      <c r="G448" s="13"/>
      <c r="H448" s="13"/>
      <c r="I448" s="13"/>
      <c r="J448" s="13"/>
    </row>
    <row r="449" spans="1:10">
      <c r="A449" s="11"/>
      <c r="B449" s="10"/>
      <c r="C449" s="10"/>
      <c r="D449" s="10"/>
      <c r="E449" s="13"/>
      <c r="F449" s="13"/>
      <c r="G449" s="13"/>
      <c r="H449" s="13"/>
      <c r="I449" s="13"/>
      <c r="J449" s="13"/>
    </row>
    <row r="450" spans="1:10">
      <c r="A450" s="11"/>
      <c r="B450" s="10"/>
      <c r="C450" s="10"/>
      <c r="D450" s="10"/>
      <c r="E450" s="13"/>
      <c r="F450" s="13"/>
      <c r="G450" s="13"/>
      <c r="H450" s="13"/>
      <c r="I450" s="13"/>
      <c r="J450" s="13"/>
    </row>
    <row r="451" spans="1:10">
      <c r="A451" s="11"/>
      <c r="B451" s="10"/>
      <c r="C451" s="10"/>
      <c r="D451" s="10"/>
      <c r="E451" s="13"/>
      <c r="F451" s="13"/>
      <c r="G451" s="13"/>
      <c r="H451" s="13"/>
      <c r="I451" s="13"/>
      <c r="J451" s="13"/>
    </row>
    <row r="452" spans="1:10">
      <c r="A452" s="11"/>
      <c r="B452" s="10"/>
      <c r="C452" s="10"/>
      <c r="D452" s="10"/>
      <c r="E452" s="13"/>
      <c r="F452" s="13"/>
      <c r="G452" s="13"/>
      <c r="H452" s="13"/>
      <c r="I452" s="13"/>
      <c r="J452" s="13"/>
    </row>
    <row r="453" spans="1:10">
      <c r="A453" s="11"/>
      <c r="B453" s="10"/>
      <c r="C453" s="10"/>
      <c r="D453" s="10"/>
      <c r="E453" s="13"/>
      <c r="F453" s="13"/>
      <c r="G453" s="13"/>
      <c r="H453" s="13"/>
      <c r="I453" s="13"/>
      <c r="J453" s="13"/>
    </row>
    <row r="454" spans="1:10">
      <c r="A454" s="11"/>
      <c r="B454" s="10"/>
      <c r="C454" s="10"/>
      <c r="D454" s="10"/>
      <c r="E454" s="13"/>
      <c r="F454" s="13"/>
      <c r="G454" s="13"/>
      <c r="H454" s="13"/>
      <c r="I454" s="13"/>
      <c r="J454" s="13"/>
    </row>
    <row r="455" spans="1:10">
      <c r="A455" s="11"/>
      <c r="B455" s="10"/>
      <c r="C455" s="10"/>
      <c r="D455" s="10"/>
      <c r="E455" s="13"/>
      <c r="F455" s="13"/>
      <c r="G455" s="13"/>
      <c r="H455" s="13"/>
      <c r="I455" s="13"/>
      <c r="J455" s="13"/>
    </row>
    <row r="456" spans="1:10">
      <c r="A456" s="11"/>
      <c r="B456" s="10"/>
      <c r="C456" s="10"/>
      <c r="D456" s="10"/>
      <c r="E456" s="13"/>
      <c r="F456" s="13"/>
      <c r="G456" s="13"/>
      <c r="H456" s="13"/>
      <c r="I456" s="13"/>
      <c r="J456" s="13"/>
    </row>
    <row r="457" spans="1:10">
      <c r="A457" s="11"/>
      <c r="B457" s="10"/>
      <c r="C457" s="10"/>
      <c r="D457" s="10"/>
      <c r="E457" s="13"/>
      <c r="F457" s="13"/>
      <c r="G457" s="13"/>
      <c r="H457" s="13"/>
      <c r="I457" s="13"/>
      <c r="J457" s="13"/>
    </row>
    <row r="458" spans="1:10">
      <c r="A458" s="11"/>
      <c r="B458" s="10"/>
      <c r="C458" s="10"/>
      <c r="D458" s="10"/>
      <c r="E458" s="13"/>
      <c r="F458" s="13"/>
      <c r="G458" s="13"/>
      <c r="H458" s="13"/>
      <c r="I458" s="13"/>
      <c r="J458" s="13"/>
    </row>
    <row r="459" spans="1:10">
      <c r="A459" s="11"/>
      <c r="B459" s="10"/>
      <c r="C459" s="10"/>
      <c r="D459" s="10"/>
      <c r="E459" s="13"/>
      <c r="F459" s="13"/>
      <c r="G459" s="13"/>
      <c r="H459" s="13"/>
      <c r="I459" s="13"/>
      <c r="J459" s="13"/>
    </row>
    <row r="460" spans="1:10">
      <c r="A460" s="11"/>
      <c r="B460" s="10"/>
      <c r="C460" s="10"/>
      <c r="D460" s="10"/>
      <c r="E460" s="13"/>
      <c r="F460" s="13"/>
      <c r="G460" s="13"/>
      <c r="H460" s="13"/>
      <c r="I460" s="13"/>
      <c r="J460" s="13"/>
    </row>
    <row r="461" spans="1:10">
      <c r="A461" s="11"/>
      <c r="B461" s="10"/>
      <c r="C461" s="10"/>
      <c r="D461" s="10"/>
      <c r="E461" s="13"/>
      <c r="F461" s="13"/>
      <c r="G461" s="13"/>
      <c r="H461" s="13"/>
      <c r="I461" s="13"/>
      <c r="J461" s="13"/>
    </row>
    <row r="462" spans="1:10">
      <c r="A462" s="11"/>
      <c r="B462" s="10"/>
      <c r="C462" s="10"/>
      <c r="D462" s="10"/>
      <c r="E462" s="13"/>
      <c r="F462" s="13"/>
      <c r="G462" s="13"/>
      <c r="H462" s="13"/>
      <c r="I462" s="13"/>
      <c r="J462" s="13"/>
    </row>
    <row r="463" spans="1:10">
      <c r="A463" s="11"/>
      <c r="B463" s="10"/>
      <c r="C463" s="10"/>
      <c r="D463" s="10"/>
      <c r="E463" s="13"/>
      <c r="F463" s="13"/>
      <c r="G463" s="13"/>
      <c r="H463" s="13"/>
      <c r="I463" s="13"/>
      <c r="J463" s="13"/>
    </row>
    <row r="464" spans="1:10">
      <c r="A464" s="11"/>
      <c r="B464" s="10"/>
      <c r="C464" s="10"/>
      <c r="D464" s="10"/>
      <c r="E464" s="13"/>
      <c r="F464" s="13"/>
      <c r="G464" s="13"/>
      <c r="H464" s="13"/>
      <c r="I464" s="13"/>
      <c r="J464" s="13"/>
    </row>
    <row r="465" spans="1:10">
      <c r="A465" s="11"/>
      <c r="B465" s="10"/>
      <c r="C465" s="10"/>
      <c r="D465" s="10"/>
      <c r="E465" s="13"/>
      <c r="F465" s="13"/>
      <c r="G465" s="13"/>
      <c r="H465" s="13"/>
      <c r="I465" s="13"/>
      <c r="J465" s="13"/>
    </row>
    <row r="466" spans="1:10">
      <c r="A466" s="11"/>
      <c r="B466" s="10"/>
      <c r="C466" s="10"/>
      <c r="D466" s="10"/>
      <c r="E466" s="13"/>
      <c r="F466" s="13"/>
      <c r="G466" s="13"/>
      <c r="H466" s="13"/>
      <c r="I466" s="13"/>
      <c r="J466" s="13"/>
    </row>
    <row r="467" spans="1:10">
      <c r="A467" s="11"/>
      <c r="B467" s="10"/>
      <c r="C467" s="10"/>
      <c r="D467" s="10"/>
      <c r="E467" s="13"/>
      <c r="F467" s="13"/>
      <c r="G467" s="13"/>
      <c r="H467" s="13"/>
      <c r="I467" s="13"/>
      <c r="J467" s="13"/>
    </row>
    <row r="468" spans="1:10">
      <c r="A468" s="11"/>
      <c r="B468" s="10"/>
      <c r="C468" s="10"/>
      <c r="D468" s="10"/>
      <c r="E468" s="13"/>
      <c r="F468" s="13"/>
      <c r="G468" s="13"/>
      <c r="H468" s="13"/>
      <c r="I468" s="13"/>
      <c r="J468" s="13"/>
    </row>
    <row r="469" spans="1:10">
      <c r="A469" s="11"/>
      <c r="B469" s="10"/>
      <c r="C469" s="10"/>
      <c r="D469" s="10"/>
      <c r="E469" s="13"/>
      <c r="F469" s="13"/>
      <c r="G469" s="13"/>
      <c r="H469" s="13"/>
      <c r="I469" s="13"/>
      <c r="J469" s="13"/>
    </row>
    <row r="470" spans="1:10">
      <c r="A470" s="11"/>
      <c r="B470" s="10"/>
      <c r="C470" s="10"/>
      <c r="D470" s="10"/>
      <c r="E470" s="13"/>
      <c r="F470" s="13"/>
      <c r="G470" s="13"/>
      <c r="H470" s="13"/>
      <c r="I470" s="13"/>
      <c r="J470" s="13"/>
    </row>
    <row r="471" spans="1:10">
      <c r="A471" s="11"/>
      <c r="B471" s="10"/>
      <c r="C471" s="10"/>
      <c r="D471" s="10"/>
      <c r="E471" s="13"/>
      <c r="F471" s="13"/>
      <c r="G471" s="13"/>
      <c r="H471" s="13"/>
      <c r="I471" s="13"/>
      <c r="J471" s="13"/>
    </row>
    <row r="472" spans="1:10">
      <c r="A472" s="11"/>
      <c r="B472" s="10"/>
      <c r="C472" s="10"/>
      <c r="D472" s="10"/>
      <c r="E472" s="13"/>
      <c r="F472" s="13"/>
      <c r="G472" s="13"/>
      <c r="H472" s="13"/>
      <c r="I472" s="13"/>
      <c r="J472" s="13"/>
    </row>
    <row r="473" spans="1:10">
      <c r="A473" s="11"/>
      <c r="B473" s="10"/>
      <c r="C473" s="10"/>
      <c r="D473" s="10"/>
      <c r="E473" s="13"/>
      <c r="F473" s="13"/>
      <c r="G473" s="13"/>
      <c r="H473" s="13"/>
      <c r="I473" s="13"/>
      <c r="J473" s="13"/>
    </row>
    <row r="474" spans="1:10">
      <c r="A474" s="11"/>
      <c r="B474" s="10"/>
      <c r="C474" s="10"/>
      <c r="D474" s="10"/>
      <c r="E474" s="13"/>
      <c r="F474" s="13"/>
      <c r="G474" s="13"/>
      <c r="H474" s="13"/>
      <c r="I474" s="13"/>
      <c r="J474" s="13"/>
    </row>
    <row r="475" spans="1:10">
      <c r="A475" s="11"/>
      <c r="B475" s="10"/>
      <c r="C475" s="10"/>
      <c r="D475" s="10"/>
      <c r="E475" s="13"/>
      <c r="F475" s="13"/>
      <c r="G475" s="13"/>
      <c r="H475" s="13"/>
      <c r="I475" s="13"/>
      <c r="J475" s="13"/>
    </row>
    <row r="476" spans="1:10">
      <c r="A476" s="11"/>
      <c r="B476" s="10"/>
      <c r="C476" s="10"/>
      <c r="D476" s="10"/>
      <c r="E476" s="13"/>
      <c r="F476" s="13"/>
      <c r="G476" s="13"/>
      <c r="H476" s="13"/>
      <c r="I476" s="13"/>
      <c r="J476" s="13"/>
    </row>
    <row r="477" spans="1:10">
      <c r="A477" s="11"/>
      <c r="B477" s="10"/>
      <c r="C477" s="10"/>
      <c r="D477" s="10"/>
      <c r="E477" s="13"/>
      <c r="F477" s="13"/>
      <c r="G477" s="13"/>
      <c r="H477" s="13"/>
      <c r="I477" s="13"/>
      <c r="J477" s="13"/>
    </row>
    <row r="478" spans="1:10">
      <c r="A478" s="11"/>
      <c r="B478" s="10"/>
      <c r="C478" s="10"/>
      <c r="D478" s="10"/>
      <c r="E478" s="13"/>
      <c r="F478" s="13"/>
      <c r="G478" s="13"/>
      <c r="H478" s="13"/>
      <c r="I478" s="13"/>
      <c r="J478" s="13"/>
    </row>
    <row r="479" spans="1:10">
      <c r="A479" s="11"/>
      <c r="B479" s="10"/>
      <c r="C479" s="10"/>
      <c r="D479" s="10"/>
      <c r="E479" s="13"/>
      <c r="F479" s="13"/>
      <c r="G479" s="13"/>
      <c r="H479" s="13"/>
      <c r="I479" s="13"/>
      <c r="J479" s="13"/>
    </row>
    <row r="480" spans="1:10">
      <c r="A480" s="11"/>
      <c r="B480" s="10"/>
      <c r="C480" s="10"/>
      <c r="D480" s="10"/>
      <c r="E480" s="13"/>
      <c r="F480" s="13"/>
      <c r="G480" s="13"/>
      <c r="H480" s="13"/>
      <c r="I480" s="13"/>
      <c r="J480" s="13"/>
    </row>
    <row r="481" spans="1:10">
      <c r="A481" s="11"/>
      <c r="B481" s="10"/>
      <c r="C481" s="10"/>
      <c r="D481" s="10"/>
      <c r="E481" s="13"/>
      <c r="F481" s="13"/>
      <c r="G481" s="13"/>
      <c r="H481" s="13"/>
      <c r="I481" s="13"/>
      <c r="J481" s="13"/>
    </row>
    <row r="482" spans="1:10">
      <c r="A482" s="11"/>
      <c r="B482" s="10"/>
      <c r="C482" s="10"/>
      <c r="D482" s="10"/>
      <c r="E482" s="13"/>
      <c r="F482" s="13"/>
      <c r="G482" s="13"/>
      <c r="H482" s="13"/>
      <c r="I482" s="13"/>
      <c r="J482" s="13"/>
    </row>
    <row r="483" spans="1:10">
      <c r="A483" s="11"/>
      <c r="B483" s="10"/>
      <c r="C483" s="10"/>
      <c r="D483" s="10"/>
      <c r="E483" s="13"/>
      <c r="F483" s="13"/>
      <c r="G483" s="13"/>
      <c r="H483" s="13"/>
      <c r="I483" s="13"/>
      <c r="J483" s="13"/>
    </row>
    <row r="484" spans="1:10">
      <c r="A484" s="11"/>
      <c r="B484" s="10"/>
      <c r="C484" s="10"/>
      <c r="D484" s="10"/>
      <c r="E484" s="13"/>
      <c r="F484" s="13"/>
      <c r="G484" s="13"/>
      <c r="H484" s="13"/>
      <c r="I484" s="13"/>
      <c r="J484" s="13"/>
    </row>
    <row r="485" spans="1:10">
      <c r="A485" s="11"/>
      <c r="B485" s="10"/>
      <c r="C485" s="10"/>
      <c r="D485" s="10"/>
      <c r="E485" s="13"/>
      <c r="F485" s="13"/>
      <c r="G485" s="13"/>
      <c r="H485" s="13"/>
      <c r="I485" s="13"/>
      <c r="J485" s="13"/>
    </row>
    <row r="486" spans="1:10">
      <c r="A486" s="11"/>
      <c r="B486" s="10"/>
      <c r="C486" s="10"/>
      <c r="D486" s="10"/>
      <c r="E486" s="13"/>
      <c r="F486" s="13"/>
      <c r="G486" s="13"/>
      <c r="H486" s="13"/>
      <c r="I486" s="13"/>
      <c r="J486" s="13"/>
    </row>
    <row r="487" spans="1:10">
      <c r="A487" s="11"/>
      <c r="B487" s="10"/>
      <c r="C487" s="10"/>
      <c r="D487" s="10"/>
      <c r="E487" s="13"/>
      <c r="F487" s="13"/>
      <c r="G487" s="13"/>
      <c r="H487" s="13"/>
      <c r="I487" s="13"/>
      <c r="J487" s="13"/>
    </row>
    <row r="488" spans="1:10">
      <c r="A488" s="11"/>
      <c r="B488" s="10"/>
      <c r="C488" s="10"/>
      <c r="D488" s="10"/>
      <c r="E488" s="13"/>
      <c r="F488" s="13"/>
      <c r="G488" s="13"/>
      <c r="H488" s="13"/>
      <c r="I488" s="13"/>
      <c r="J488" s="13"/>
    </row>
    <row r="489" spans="1:10">
      <c r="A489" s="11"/>
      <c r="B489" s="10"/>
      <c r="C489" s="10"/>
      <c r="D489" s="10"/>
      <c r="E489" s="13"/>
      <c r="F489" s="13"/>
      <c r="G489" s="13"/>
      <c r="H489" s="13"/>
      <c r="I489" s="13"/>
      <c r="J489" s="13"/>
    </row>
    <row r="490" spans="1:10">
      <c r="A490" s="11"/>
      <c r="B490" s="10"/>
      <c r="C490" s="10"/>
      <c r="D490" s="10"/>
      <c r="E490" s="13"/>
      <c r="F490" s="13"/>
      <c r="G490" s="13"/>
      <c r="H490" s="13"/>
      <c r="I490" s="13"/>
      <c r="J490" s="13"/>
    </row>
    <row r="491" spans="1:10">
      <c r="A491" s="11"/>
      <c r="B491" s="10"/>
      <c r="C491" s="10"/>
      <c r="D491" s="10"/>
      <c r="E491" s="13"/>
      <c r="F491" s="13"/>
      <c r="G491" s="13"/>
      <c r="H491" s="13"/>
      <c r="I491" s="13"/>
      <c r="J491" s="13"/>
    </row>
    <row r="492" spans="1:10">
      <c r="A492" s="11"/>
      <c r="B492" s="10"/>
      <c r="C492" s="10"/>
      <c r="D492" s="10"/>
      <c r="E492" s="13"/>
      <c r="F492" s="13"/>
      <c r="G492" s="13"/>
      <c r="H492" s="13"/>
      <c r="I492" s="13"/>
      <c r="J492" s="13"/>
    </row>
    <row r="493" spans="1:10">
      <c r="A493" s="11"/>
      <c r="B493" s="10"/>
      <c r="C493" s="10"/>
      <c r="D493" s="10"/>
      <c r="E493" s="13"/>
      <c r="F493" s="13"/>
      <c r="G493" s="13"/>
      <c r="H493" s="13"/>
      <c r="I493" s="13"/>
      <c r="J493" s="13"/>
    </row>
    <row r="494" spans="1:10">
      <c r="A494" s="11"/>
      <c r="B494" s="10"/>
      <c r="C494" s="10"/>
      <c r="D494" s="10"/>
      <c r="E494" s="13"/>
      <c r="F494" s="13"/>
      <c r="G494" s="13"/>
      <c r="H494" s="13"/>
      <c r="I494" s="13"/>
      <c r="J494" s="13"/>
    </row>
    <row r="495" spans="1:10">
      <c r="A495" s="11"/>
      <c r="B495" s="10"/>
      <c r="C495" s="10"/>
      <c r="D495" s="10"/>
      <c r="E495" s="13"/>
      <c r="F495" s="13"/>
      <c r="G495" s="13"/>
      <c r="H495" s="13"/>
      <c r="I495" s="13"/>
      <c r="J495" s="13"/>
    </row>
    <row r="496" spans="1:10">
      <c r="A496" s="11"/>
      <c r="B496" s="10"/>
      <c r="C496" s="10"/>
      <c r="D496" s="10"/>
      <c r="E496" s="13"/>
      <c r="F496" s="13"/>
      <c r="G496" s="13"/>
      <c r="H496" s="13"/>
      <c r="I496" s="13"/>
      <c r="J496" s="13"/>
    </row>
    <row r="497" spans="1:10">
      <c r="A497" s="11"/>
      <c r="B497" s="10"/>
      <c r="C497" s="10"/>
      <c r="D497" s="10"/>
      <c r="E497" s="13"/>
      <c r="F497" s="13"/>
      <c r="G497" s="13"/>
      <c r="H497" s="13"/>
      <c r="I497" s="13"/>
      <c r="J497" s="13"/>
    </row>
    <row r="498" spans="1:10">
      <c r="A498" s="11"/>
      <c r="B498" s="10"/>
      <c r="C498" s="10"/>
      <c r="D498" s="10"/>
      <c r="E498" s="13"/>
      <c r="F498" s="13"/>
      <c r="G498" s="13"/>
      <c r="H498" s="13"/>
      <c r="I498" s="13"/>
      <c r="J498" s="13"/>
    </row>
    <row r="499" spans="1:10">
      <c r="A499" s="11"/>
      <c r="B499" s="10"/>
      <c r="C499" s="10"/>
      <c r="D499" s="10"/>
      <c r="E499" s="13"/>
      <c r="F499" s="13"/>
      <c r="G499" s="13"/>
      <c r="H499" s="13"/>
      <c r="I499" s="13"/>
      <c r="J499" s="13"/>
    </row>
    <row r="500" spans="1:10">
      <c r="A500" s="11"/>
      <c r="B500" s="10"/>
      <c r="C500" s="10"/>
      <c r="D500" s="10"/>
      <c r="E500" s="13"/>
      <c r="F500" s="13"/>
      <c r="G500" s="13"/>
      <c r="H500" s="13"/>
      <c r="I500" s="13"/>
      <c r="J500" s="13"/>
    </row>
    <row r="501" spans="1:10">
      <c r="A501" s="11"/>
      <c r="B501" s="10"/>
      <c r="C501" s="10"/>
      <c r="D501" s="10"/>
      <c r="E501" s="13"/>
      <c r="F501" s="13"/>
      <c r="G501" s="13"/>
      <c r="H501" s="13"/>
      <c r="I501" s="13"/>
      <c r="J501" s="13"/>
    </row>
    <row r="502" spans="1:10">
      <c r="A502" s="11"/>
      <c r="B502" s="10"/>
      <c r="C502" s="10"/>
      <c r="D502" s="10"/>
      <c r="E502" s="13"/>
      <c r="F502" s="13"/>
      <c r="G502" s="13"/>
      <c r="H502" s="13"/>
      <c r="I502" s="13"/>
      <c r="J502" s="13"/>
    </row>
    <row r="503" spans="1:10">
      <c r="A503" s="11"/>
      <c r="B503" s="10"/>
      <c r="C503" s="10"/>
      <c r="D503" s="10"/>
      <c r="E503" s="13"/>
      <c r="F503" s="13"/>
      <c r="G503" s="13"/>
      <c r="H503" s="13"/>
      <c r="I503" s="13"/>
      <c r="J503" s="13"/>
    </row>
    <row r="504" spans="1:10">
      <c r="A504" s="11"/>
      <c r="B504" s="10"/>
      <c r="C504" s="10"/>
      <c r="D504" s="10"/>
      <c r="E504" s="13"/>
      <c r="F504" s="13"/>
      <c r="G504" s="13"/>
      <c r="H504" s="13"/>
      <c r="I504" s="13"/>
      <c r="J504" s="13"/>
    </row>
    <row r="505" spans="1:10">
      <c r="A505" s="11"/>
      <c r="B505" s="10"/>
      <c r="C505" s="10"/>
      <c r="D505" s="10"/>
      <c r="E505" s="13"/>
      <c r="F505" s="13"/>
      <c r="G505" s="13"/>
      <c r="H505" s="13"/>
      <c r="I505" s="13"/>
      <c r="J505" s="13"/>
    </row>
    <row r="506" spans="1:10">
      <c r="A506" s="11"/>
      <c r="B506" s="10"/>
      <c r="C506" s="10"/>
      <c r="D506" s="10"/>
      <c r="E506" s="13"/>
      <c r="F506" s="13"/>
      <c r="G506" s="13"/>
      <c r="H506" s="13"/>
      <c r="I506" s="13"/>
      <c r="J506" s="13"/>
    </row>
    <row r="507" spans="1:10">
      <c r="A507" s="11"/>
      <c r="B507" s="10"/>
      <c r="C507" s="10"/>
      <c r="D507" s="10"/>
      <c r="E507" s="13"/>
      <c r="F507" s="13"/>
      <c r="G507" s="13"/>
      <c r="H507" s="13"/>
      <c r="I507" s="13"/>
      <c r="J507" s="13"/>
    </row>
    <row r="508" spans="1:10">
      <c r="A508" s="11"/>
      <c r="B508" s="10"/>
      <c r="C508" s="10"/>
      <c r="D508" s="10"/>
      <c r="E508" s="13"/>
      <c r="F508" s="13"/>
      <c r="G508" s="13"/>
      <c r="H508" s="13"/>
      <c r="I508" s="13"/>
      <c r="J508" s="13"/>
    </row>
    <row r="509" spans="1:10">
      <c r="A509" s="11"/>
      <c r="B509" s="10"/>
      <c r="C509" s="10"/>
      <c r="D509" s="10"/>
      <c r="E509" s="13"/>
      <c r="F509" s="13"/>
      <c r="G509" s="13"/>
      <c r="H509" s="13"/>
      <c r="I509" s="13"/>
      <c r="J509" s="13"/>
    </row>
    <row r="510" spans="1:10">
      <c r="A510" s="11"/>
      <c r="B510" s="10"/>
      <c r="C510" s="10"/>
      <c r="D510" s="10"/>
      <c r="E510" s="13"/>
      <c r="F510" s="13"/>
      <c r="G510" s="13"/>
      <c r="H510" s="13"/>
      <c r="I510" s="13"/>
      <c r="J510" s="13"/>
    </row>
    <row r="511" spans="1:10">
      <c r="A511" s="11"/>
      <c r="B511" s="10"/>
      <c r="C511" s="10"/>
      <c r="D511" s="10"/>
      <c r="E511" s="13"/>
      <c r="F511" s="13"/>
      <c r="G511" s="13"/>
      <c r="H511" s="13"/>
      <c r="I511" s="13"/>
      <c r="J511" s="13"/>
    </row>
    <row r="512" spans="1:10">
      <c r="A512" s="11"/>
      <c r="B512" s="10"/>
      <c r="C512" s="10"/>
      <c r="D512" s="10"/>
      <c r="E512" s="13"/>
      <c r="F512" s="13"/>
      <c r="G512" s="13"/>
      <c r="H512" s="13"/>
      <c r="I512" s="13"/>
      <c r="J512" s="13"/>
    </row>
    <row r="513" spans="1:10">
      <c r="A513" s="11"/>
      <c r="B513" s="10"/>
      <c r="C513" s="10"/>
      <c r="D513" s="10"/>
      <c r="E513" s="13"/>
      <c r="F513" s="13"/>
      <c r="G513" s="13"/>
      <c r="H513" s="13"/>
      <c r="I513" s="13"/>
      <c r="J513" s="13"/>
    </row>
    <row r="514" spans="1:10">
      <c r="A514" s="11"/>
      <c r="B514" s="10"/>
      <c r="C514" s="10"/>
      <c r="D514" s="10"/>
      <c r="E514" s="13"/>
      <c r="F514" s="13"/>
      <c r="G514" s="13"/>
      <c r="H514" s="13"/>
      <c r="I514" s="13"/>
      <c r="J514" s="13"/>
    </row>
    <row r="515" spans="1:10">
      <c r="A515" s="11"/>
      <c r="B515" s="10"/>
      <c r="C515" s="10"/>
      <c r="D515" s="10"/>
      <c r="E515" s="13"/>
      <c r="F515" s="13"/>
      <c r="G515" s="13"/>
      <c r="H515" s="13"/>
      <c r="I515" s="13"/>
      <c r="J515" s="13"/>
    </row>
    <row r="516" spans="1:10">
      <c r="A516" s="11"/>
      <c r="B516" s="10"/>
      <c r="C516" s="10"/>
      <c r="D516" s="10"/>
      <c r="E516" s="13"/>
      <c r="F516" s="13"/>
      <c r="G516" s="13"/>
      <c r="H516" s="13"/>
      <c r="I516" s="13"/>
      <c r="J516" s="13"/>
    </row>
    <row r="517" spans="1:10">
      <c r="A517" s="11"/>
      <c r="B517" s="10"/>
      <c r="C517" s="10"/>
      <c r="D517" s="10"/>
      <c r="E517" s="13"/>
      <c r="F517" s="13"/>
      <c r="G517" s="13"/>
      <c r="H517" s="13"/>
      <c r="I517" s="13"/>
      <c r="J517" s="13"/>
    </row>
    <row r="518" spans="1:10">
      <c r="A518" s="11"/>
      <c r="B518" s="10"/>
      <c r="C518" s="10"/>
      <c r="D518" s="10"/>
      <c r="E518" s="13"/>
      <c r="F518" s="13"/>
      <c r="G518" s="13"/>
      <c r="H518" s="13"/>
      <c r="I518" s="13"/>
      <c r="J518" s="13"/>
    </row>
    <row r="519" spans="1:10">
      <c r="A519" s="11"/>
      <c r="B519" s="10"/>
      <c r="C519" s="10"/>
      <c r="D519" s="10"/>
      <c r="E519" s="13"/>
      <c r="F519" s="13"/>
      <c r="G519" s="13"/>
      <c r="H519" s="13"/>
      <c r="I519" s="13"/>
      <c r="J519" s="13"/>
    </row>
    <row r="520" spans="1:10">
      <c r="A520" s="11"/>
      <c r="B520" s="10"/>
      <c r="C520" s="10"/>
      <c r="D520" s="10"/>
      <c r="E520" s="13"/>
      <c r="F520" s="13"/>
      <c r="G520" s="13"/>
      <c r="H520" s="13"/>
      <c r="I520" s="13"/>
      <c r="J520" s="13"/>
    </row>
    <row r="521" spans="1:10">
      <c r="A521" s="11"/>
      <c r="B521" s="10"/>
      <c r="C521" s="10"/>
      <c r="D521" s="10"/>
      <c r="E521" s="13"/>
      <c r="F521" s="13"/>
      <c r="G521" s="13"/>
      <c r="H521" s="13"/>
      <c r="I521" s="13"/>
      <c r="J521" s="13"/>
    </row>
    <row r="522" spans="1:10">
      <c r="A522" s="11"/>
      <c r="B522" s="10"/>
      <c r="C522" s="10"/>
      <c r="D522" s="10"/>
      <c r="E522" s="13"/>
      <c r="F522" s="13"/>
      <c r="G522" s="13"/>
      <c r="H522" s="13"/>
      <c r="I522" s="13"/>
      <c r="J522" s="13"/>
    </row>
    <row r="523" spans="1:10">
      <c r="A523" s="11"/>
      <c r="B523" s="10"/>
      <c r="C523" s="10"/>
      <c r="D523" s="10"/>
      <c r="E523" s="13"/>
      <c r="F523" s="13"/>
      <c r="G523" s="13"/>
      <c r="H523" s="13"/>
      <c r="I523" s="13"/>
      <c r="J523" s="13"/>
    </row>
    <row r="524" spans="1:10">
      <c r="A524" s="11"/>
      <c r="B524" s="10"/>
      <c r="C524" s="10"/>
      <c r="D524" s="10"/>
      <c r="E524" s="13"/>
      <c r="F524" s="13"/>
      <c r="G524" s="13"/>
      <c r="H524" s="13"/>
      <c r="I524" s="13"/>
      <c r="J524" s="13"/>
    </row>
    <row r="525" spans="1:10">
      <c r="A525" s="11"/>
      <c r="B525" s="10"/>
      <c r="C525" s="10"/>
      <c r="D525" s="10"/>
      <c r="E525" s="13"/>
      <c r="F525" s="13"/>
      <c r="G525" s="13"/>
      <c r="H525" s="13"/>
      <c r="I525" s="13"/>
      <c r="J525" s="13"/>
    </row>
    <row r="526" spans="1:10">
      <c r="A526" s="11"/>
      <c r="B526" s="10"/>
      <c r="C526" s="10"/>
      <c r="D526" s="10"/>
      <c r="E526" s="13"/>
      <c r="F526" s="13"/>
      <c r="G526" s="13"/>
      <c r="H526" s="13"/>
      <c r="I526" s="13"/>
      <c r="J526" s="13"/>
    </row>
    <row r="527" spans="1:10">
      <c r="A527" s="11"/>
      <c r="B527" s="10"/>
      <c r="C527" s="10"/>
      <c r="D527" s="10"/>
      <c r="E527" s="13"/>
      <c r="F527" s="13"/>
      <c r="G527" s="13"/>
      <c r="H527" s="13"/>
      <c r="I527" s="13"/>
      <c r="J527" s="13"/>
    </row>
    <row r="528" spans="1:10">
      <c r="A528" s="11"/>
      <c r="B528" s="10"/>
      <c r="C528" s="10"/>
      <c r="D528" s="10"/>
      <c r="E528" s="13"/>
      <c r="F528" s="13"/>
      <c r="G528" s="13"/>
      <c r="H528" s="13"/>
      <c r="I528" s="13"/>
      <c r="J528" s="13"/>
    </row>
    <row r="529" spans="1:10">
      <c r="A529" s="11"/>
      <c r="B529" s="10"/>
      <c r="C529" s="10"/>
      <c r="D529" s="10"/>
      <c r="E529" s="13"/>
      <c r="F529" s="13"/>
      <c r="G529" s="13"/>
      <c r="H529" s="13"/>
      <c r="I529" s="13"/>
      <c r="J529" s="13"/>
    </row>
    <row r="530" spans="1:10">
      <c r="A530" s="11"/>
      <c r="B530" s="10"/>
      <c r="C530" s="10"/>
      <c r="D530" s="10"/>
      <c r="E530" s="13"/>
      <c r="F530" s="13"/>
      <c r="G530" s="13"/>
      <c r="H530" s="13"/>
      <c r="I530" s="13"/>
      <c r="J530" s="13"/>
    </row>
    <row r="531" spans="1:10">
      <c r="A531" s="11"/>
      <c r="B531" s="10"/>
      <c r="C531" s="10"/>
      <c r="D531" s="10"/>
      <c r="E531" s="13"/>
      <c r="F531" s="13"/>
      <c r="G531" s="13"/>
      <c r="H531" s="13"/>
      <c r="I531" s="13"/>
      <c r="J531" s="13"/>
    </row>
    <row r="532" spans="1:10">
      <c r="A532" s="11"/>
      <c r="B532" s="10"/>
      <c r="C532" s="10"/>
      <c r="D532" s="10"/>
      <c r="E532" s="13"/>
      <c r="F532" s="13"/>
      <c r="G532" s="13"/>
      <c r="H532" s="13"/>
      <c r="I532" s="13"/>
      <c r="J532" s="13"/>
    </row>
    <row r="533" spans="1:10">
      <c r="A533" s="11"/>
      <c r="B533" s="10"/>
      <c r="C533" s="10"/>
      <c r="D533" s="10"/>
      <c r="E533" s="13"/>
      <c r="F533" s="13"/>
      <c r="G533" s="13"/>
      <c r="H533" s="13"/>
      <c r="I533" s="13"/>
      <c r="J533" s="13"/>
    </row>
    <row r="534" spans="1:10">
      <c r="A534" s="11"/>
      <c r="B534" s="10"/>
      <c r="C534" s="10"/>
      <c r="D534" s="10"/>
      <c r="E534" s="13"/>
      <c r="F534" s="13"/>
      <c r="G534" s="13"/>
      <c r="H534" s="13"/>
      <c r="I534" s="13"/>
      <c r="J534" s="13"/>
    </row>
    <row r="535" spans="1:10">
      <c r="A535" s="11"/>
      <c r="B535" s="10"/>
      <c r="C535" s="10"/>
      <c r="D535" s="10"/>
      <c r="E535" s="13"/>
      <c r="F535" s="13"/>
      <c r="G535" s="13"/>
      <c r="H535" s="13"/>
      <c r="I535" s="13"/>
      <c r="J535" s="13"/>
    </row>
    <row r="536" spans="1:10">
      <c r="A536" s="11"/>
      <c r="B536" s="10"/>
      <c r="C536" s="10"/>
      <c r="D536" s="10"/>
      <c r="E536" s="13"/>
      <c r="F536" s="13"/>
      <c r="G536" s="13"/>
      <c r="H536" s="13"/>
      <c r="I536" s="13"/>
      <c r="J536" s="13"/>
    </row>
    <row r="537" spans="1:10">
      <c r="A537" s="11"/>
      <c r="B537" s="10"/>
      <c r="C537" s="10"/>
      <c r="D537" s="10"/>
      <c r="E537" s="13"/>
      <c r="F537" s="13"/>
      <c r="G537" s="13"/>
      <c r="H537" s="13"/>
      <c r="I537" s="13"/>
      <c r="J537" s="13"/>
    </row>
    <row r="538" spans="1:10">
      <c r="A538" s="11"/>
      <c r="B538" s="10"/>
      <c r="C538" s="10"/>
      <c r="D538" s="10"/>
      <c r="E538" s="13"/>
      <c r="F538" s="13"/>
      <c r="G538" s="13"/>
      <c r="H538" s="13"/>
      <c r="I538" s="13"/>
      <c r="J538" s="13"/>
    </row>
    <row r="539" spans="1:10">
      <c r="A539" s="11"/>
      <c r="B539" s="10"/>
      <c r="C539" s="10"/>
      <c r="D539" s="10"/>
      <c r="E539" s="13"/>
      <c r="F539" s="13"/>
      <c r="G539" s="13"/>
      <c r="H539" s="13"/>
      <c r="I539" s="13"/>
      <c r="J539" s="13"/>
    </row>
    <row r="540" spans="1:10">
      <c r="A540" s="11"/>
      <c r="B540" s="10"/>
      <c r="C540" s="10"/>
      <c r="D540" s="10"/>
      <c r="E540" s="13"/>
      <c r="F540" s="13"/>
      <c r="G540" s="13"/>
      <c r="H540" s="13"/>
      <c r="I540" s="13"/>
      <c r="J540" s="13"/>
    </row>
    <row r="541" spans="1:10">
      <c r="A541" s="11"/>
      <c r="B541" s="10"/>
      <c r="C541" s="10"/>
      <c r="D541" s="10"/>
      <c r="E541" s="13"/>
      <c r="F541" s="13"/>
      <c r="G541" s="13"/>
      <c r="H541" s="13"/>
      <c r="I541" s="13"/>
      <c r="J541" s="13"/>
    </row>
    <row r="542" spans="1:10">
      <c r="A542" s="11"/>
      <c r="B542" s="10"/>
      <c r="C542" s="10"/>
      <c r="D542" s="10"/>
      <c r="E542" s="13"/>
      <c r="F542" s="13"/>
      <c r="G542" s="13"/>
      <c r="H542" s="13"/>
      <c r="I542" s="13"/>
      <c r="J542" s="13"/>
    </row>
    <row r="543" spans="1:10">
      <c r="A543" s="11"/>
      <c r="B543" s="10"/>
      <c r="C543" s="10"/>
      <c r="D543" s="10"/>
      <c r="E543" s="13"/>
      <c r="F543" s="13"/>
      <c r="G543" s="13"/>
      <c r="H543" s="13"/>
      <c r="I543" s="13"/>
      <c r="J543" s="13"/>
    </row>
    <row r="544" spans="1:10">
      <c r="A544" s="11"/>
      <c r="B544" s="10"/>
      <c r="C544" s="10"/>
      <c r="D544" s="10"/>
      <c r="E544" s="13"/>
      <c r="F544" s="13"/>
      <c r="G544" s="13"/>
      <c r="H544" s="13"/>
      <c r="I544" s="13"/>
      <c r="J544" s="13"/>
    </row>
    <row r="545" spans="1:10">
      <c r="A545" s="11"/>
      <c r="B545" s="10"/>
      <c r="C545" s="10"/>
      <c r="D545" s="10"/>
      <c r="E545" s="13"/>
      <c r="F545" s="13"/>
      <c r="G545" s="13"/>
      <c r="H545" s="13"/>
      <c r="I545" s="13"/>
      <c r="J545" s="13"/>
    </row>
    <row r="546" spans="1:10">
      <c r="A546" s="11"/>
      <c r="B546" s="10"/>
      <c r="C546" s="10"/>
      <c r="D546" s="10"/>
      <c r="E546" s="13"/>
      <c r="F546" s="13"/>
      <c r="G546" s="13"/>
      <c r="H546" s="13"/>
      <c r="I546" s="13"/>
      <c r="J546" s="13"/>
    </row>
    <row r="547" spans="1:10">
      <c r="A547" s="11"/>
      <c r="B547" s="10"/>
      <c r="C547" s="10"/>
      <c r="D547" s="10"/>
      <c r="E547" s="13"/>
      <c r="F547" s="13"/>
      <c r="G547" s="13"/>
      <c r="H547" s="13"/>
      <c r="I547" s="13"/>
      <c r="J547" s="13"/>
    </row>
    <row r="548" spans="1:10">
      <c r="A548" s="11"/>
      <c r="B548" s="10"/>
      <c r="C548" s="10"/>
      <c r="D548" s="10"/>
      <c r="E548" s="13"/>
      <c r="F548" s="13"/>
      <c r="G548" s="13"/>
      <c r="H548" s="13"/>
      <c r="I548" s="13"/>
      <c r="J548" s="13"/>
    </row>
    <row r="549" spans="1:10">
      <c r="A549" s="11"/>
      <c r="B549" s="10"/>
      <c r="C549" s="10"/>
      <c r="D549" s="10"/>
      <c r="E549" s="13"/>
      <c r="F549" s="13"/>
      <c r="G549" s="13"/>
      <c r="H549" s="13"/>
      <c r="I549" s="13"/>
      <c r="J549" s="13"/>
    </row>
    <row r="550" spans="1:10">
      <c r="A550" s="11"/>
      <c r="B550" s="10"/>
      <c r="C550" s="10"/>
      <c r="D550" s="10"/>
      <c r="E550" s="13"/>
      <c r="F550" s="13"/>
      <c r="G550" s="13"/>
      <c r="H550" s="13"/>
      <c r="I550" s="13"/>
      <c r="J550" s="13"/>
    </row>
    <row r="551" spans="1:10">
      <c r="A551" s="11"/>
      <c r="B551" s="10"/>
      <c r="C551" s="10"/>
      <c r="D551" s="10"/>
      <c r="E551" s="13"/>
      <c r="F551" s="13"/>
      <c r="G551" s="13"/>
      <c r="H551" s="13"/>
      <c r="I551" s="13"/>
      <c r="J551" s="13"/>
    </row>
    <row r="552" spans="1:10">
      <c r="A552" s="11"/>
      <c r="B552" s="10"/>
      <c r="C552" s="10"/>
      <c r="D552" s="10"/>
      <c r="E552" s="13"/>
      <c r="F552" s="13"/>
      <c r="G552" s="13"/>
      <c r="H552" s="13"/>
      <c r="I552" s="13"/>
      <c r="J552" s="13"/>
    </row>
    <row r="553" spans="1:10">
      <c r="A553" s="11"/>
      <c r="B553" s="10"/>
      <c r="C553" s="10"/>
      <c r="D553" s="10"/>
      <c r="E553" s="13"/>
      <c r="F553" s="13"/>
      <c r="G553" s="13"/>
      <c r="H553" s="13"/>
      <c r="I553" s="13"/>
      <c r="J553" s="13"/>
    </row>
    <row r="554" spans="1:10">
      <c r="A554" s="11"/>
      <c r="B554" s="10"/>
      <c r="C554" s="10"/>
      <c r="D554" s="10"/>
      <c r="E554" s="13"/>
      <c r="F554" s="13"/>
      <c r="G554" s="13"/>
      <c r="H554" s="13"/>
      <c r="I554" s="13"/>
      <c r="J554" s="13"/>
    </row>
    <row r="555" spans="1:10">
      <c r="A555" s="11"/>
      <c r="B555" s="10"/>
      <c r="C555" s="10"/>
      <c r="D555" s="10"/>
      <c r="E555" s="13"/>
      <c r="F555" s="13"/>
      <c r="G555" s="13"/>
      <c r="H555" s="13"/>
      <c r="I555" s="13"/>
      <c r="J555" s="13"/>
    </row>
    <row r="556" spans="1:10">
      <c r="A556" s="11"/>
      <c r="B556" s="10"/>
      <c r="C556" s="10"/>
      <c r="D556" s="10"/>
      <c r="E556" s="13"/>
      <c r="F556" s="13"/>
      <c r="G556" s="13"/>
      <c r="H556" s="13"/>
      <c r="I556" s="13"/>
      <c r="J556" s="13"/>
    </row>
    <row r="557" spans="1:10">
      <c r="A557" s="11"/>
      <c r="B557" s="10"/>
      <c r="C557" s="10"/>
      <c r="D557" s="10"/>
      <c r="E557" s="13"/>
      <c r="F557" s="13"/>
      <c r="G557" s="13"/>
      <c r="H557" s="13"/>
      <c r="I557" s="13"/>
      <c r="J557" s="13"/>
    </row>
    <row r="558" spans="1:10">
      <c r="A558" s="11"/>
      <c r="B558" s="10"/>
      <c r="C558" s="10"/>
      <c r="D558" s="10"/>
      <c r="E558" s="13"/>
      <c r="F558" s="13"/>
      <c r="G558" s="13"/>
      <c r="H558" s="13"/>
      <c r="I558" s="13"/>
      <c r="J558" s="13"/>
    </row>
    <row r="559" spans="1:10">
      <c r="A559" s="11"/>
      <c r="B559" s="10"/>
      <c r="C559" s="10"/>
      <c r="D559" s="10"/>
      <c r="E559" s="13"/>
      <c r="F559" s="13"/>
      <c r="G559" s="13"/>
      <c r="H559" s="13"/>
      <c r="I559" s="13"/>
      <c r="J559" s="13"/>
    </row>
    <row r="560" spans="1:10">
      <c r="A560" s="11"/>
      <c r="B560" s="10"/>
      <c r="C560" s="10"/>
      <c r="D560" s="10"/>
      <c r="E560" s="13"/>
      <c r="F560" s="13"/>
      <c r="G560" s="13"/>
      <c r="H560" s="13"/>
      <c r="I560" s="13"/>
      <c r="J560" s="13"/>
    </row>
    <row r="561" spans="1:10">
      <c r="A561" s="11"/>
      <c r="B561" s="10"/>
      <c r="C561" s="10"/>
      <c r="D561" s="10"/>
      <c r="E561" s="13"/>
      <c r="F561" s="13"/>
      <c r="G561" s="13"/>
      <c r="H561" s="13"/>
      <c r="I561" s="13"/>
      <c r="J561" s="13"/>
    </row>
    <row r="562" spans="1:10">
      <c r="A562" s="11"/>
      <c r="B562" s="10"/>
      <c r="C562" s="10"/>
      <c r="D562" s="10"/>
      <c r="E562" s="13"/>
      <c r="F562" s="13"/>
      <c r="G562" s="13"/>
      <c r="H562" s="13"/>
      <c r="I562" s="13"/>
      <c r="J562" s="13"/>
    </row>
    <row r="563" spans="1:10">
      <c r="A563" s="11"/>
      <c r="B563" s="10"/>
      <c r="C563" s="10"/>
      <c r="D563" s="10"/>
      <c r="E563" s="13"/>
      <c r="F563" s="13"/>
      <c r="G563" s="13"/>
      <c r="H563" s="13"/>
      <c r="I563" s="13"/>
      <c r="J563" s="13"/>
    </row>
    <row r="564" spans="1:10">
      <c r="A564" s="11"/>
      <c r="B564" s="10"/>
      <c r="C564" s="10"/>
      <c r="D564" s="10"/>
      <c r="E564" s="13"/>
      <c r="F564" s="13"/>
      <c r="G564" s="13"/>
      <c r="H564" s="13"/>
      <c r="I564" s="13"/>
      <c r="J564" s="13"/>
    </row>
    <row r="565" spans="1:10">
      <c r="A565" s="11"/>
      <c r="B565" s="10"/>
      <c r="C565" s="10"/>
      <c r="D565" s="10"/>
      <c r="E565" s="13"/>
      <c r="F565" s="13"/>
      <c r="G565" s="13"/>
      <c r="H565" s="13"/>
      <c r="I565" s="13"/>
      <c r="J565" s="13"/>
    </row>
    <row r="566" spans="1:10">
      <c r="A566" s="11"/>
      <c r="B566" s="10"/>
      <c r="C566" s="10"/>
      <c r="D566" s="10"/>
      <c r="E566" s="13"/>
      <c r="F566" s="13"/>
      <c r="G566" s="13"/>
      <c r="H566" s="13"/>
      <c r="I566" s="13"/>
      <c r="J566" s="13"/>
    </row>
    <row r="567" spans="1:10">
      <c r="A567" s="11"/>
      <c r="B567" s="10"/>
      <c r="C567" s="10"/>
      <c r="D567" s="10"/>
      <c r="E567" s="13"/>
      <c r="F567" s="13"/>
      <c r="G567" s="13"/>
      <c r="H567" s="13"/>
      <c r="I567" s="13"/>
      <c r="J567" s="13"/>
    </row>
    <row r="568" spans="1:10">
      <c r="A568" s="11"/>
      <c r="B568" s="10"/>
      <c r="C568" s="10"/>
      <c r="D568" s="10"/>
      <c r="E568" s="13"/>
      <c r="F568" s="13"/>
      <c r="G568" s="13"/>
      <c r="H568" s="13"/>
      <c r="I568" s="13"/>
      <c r="J568" s="13"/>
    </row>
    <row r="569" spans="1:10">
      <c r="A569" s="11"/>
      <c r="B569" s="10"/>
      <c r="C569" s="10"/>
      <c r="D569" s="10"/>
      <c r="E569" s="13"/>
      <c r="F569" s="13"/>
      <c r="G569" s="13"/>
      <c r="H569" s="13"/>
      <c r="I569" s="13"/>
      <c r="J569" s="13"/>
    </row>
    <row r="570" spans="1:10">
      <c r="A570" s="11"/>
      <c r="B570" s="10"/>
      <c r="C570" s="10"/>
      <c r="D570" s="10"/>
      <c r="E570" s="13"/>
      <c r="F570" s="13"/>
      <c r="G570" s="13"/>
      <c r="H570" s="13"/>
      <c r="I570" s="13"/>
      <c r="J570" s="13"/>
    </row>
    <row r="571" spans="1:10">
      <c r="A571" s="11"/>
      <c r="B571" s="10"/>
      <c r="C571" s="10"/>
      <c r="D571" s="10"/>
      <c r="E571" s="13"/>
      <c r="F571" s="13"/>
      <c r="G571" s="13"/>
      <c r="H571" s="13"/>
      <c r="I571" s="13"/>
      <c r="J571" s="13"/>
    </row>
    <row r="572" spans="1:10">
      <c r="A572" s="11"/>
      <c r="B572" s="10"/>
      <c r="C572" s="10"/>
      <c r="D572" s="10"/>
      <c r="E572" s="13"/>
      <c r="F572" s="13"/>
      <c r="G572" s="13"/>
      <c r="H572" s="13"/>
      <c r="I572" s="13"/>
      <c r="J572" s="13"/>
    </row>
    <row r="573" spans="1:10">
      <c r="A573" s="11"/>
      <c r="B573" s="10"/>
      <c r="C573" s="10"/>
      <c r="D573" s="10"/>
      <c r="E573" s="13"/>
      <c r="F573" s="13"/>
      <c r="G573" s="13"/>
      <c r="H573" s="13"/>
      <c r="I573" s="13"/>
      <c r="J573" s="13"/>
    </row>
    <row r="574" spans="1:10">
      <c r="A574" s="11"/>
      <c r="B574" s="10"/>
      <c r="C574" s="10"/>
      <c r="D574" s="10"/>
      <c r="E574" s="13"/>
      <c r="F574" s="13"/>
      <c r="G574" s="13"/>
      <c r="H574" s="13"/>
      <c r="I574" s="13"/>
      <c r="J574" s="13"/>
    </row>
    <row r="575" spans="1:10">
      <c r="A575" s="11"/>
      <c r="B575" s="10"/>
      <c r="C575" s="10"/>
      <c r="D575" s="10"/>
      <c r="E575" s="13"/>
      <c r="F575" s="13"/>
      <c r="G575" s="13"/>
      <c r="H575" s="13"/>
      <c r="I575" s="13"/>
      <c r="J575" s="13"/>
    </row>
    <row r="576" spans="1:10">
      <c r="A576" s="11"/>
      <c r="B576" s="10"/>
      <c r="C576" s="10"/>
      <c r="D576" s="10"/>
      <c r="E576" s="13"/>
      <c r="F576" s="13"/>
      <c r="G576" s="13"/>
      <c r="H576" s="13"/>
      <c r="I576" s="13"/>
      <c r="J576" s="13"/>
    </row>
    <row r="577" spans="1:10">
      <c r="A577" s="11"/>
      <c r="B577" s="10"/>
      <c r="C577" s="10"/>
      <c r="D577" s="10"/>
      <c r="E577" s="13"/>
      <c r="F577" s="13"/>
      <c r="G577" s="13"/>
      <c r="H577" s="13"/>
      <c r="I577" s="13"/>
      <c r="J577" s="13"/>
    </row>
    <row r="578" spans="1:10">
      <c r="A578" s="11"/>
      <c r="B578" s="10"/>
      <c r="C578" s="10"/>
      <c r="D578" s="10"/>
      <c r="E578" s="13"/>
      <c r="F578" s="13"/>
      <c r="G578" s="13"/>
      <c r="H578" s="13"/>
      <c r="I578" s="13"/>
      <c r="J578" s="13"/>
    </row>
    <row r="579" spans="1:10">
      <c r="A579" s="11"/>
      <c r="B579" s="10"/>
      <c r="C579" s="10"/>
      <c r="D579" s="10"/>
      <c r="E579" s="13"/>
      <c r="F579" s="13"/>
      <c r="G579" s="13"/>
      <c r="H579" s="13"/>
      <c r="I579" s="13"/>
      <c r="J579" s="13"/>
    </row>
    <row r="580" spans="1:10">
      <c r="A580" s="11"/>
      <c r="B580" s="10"/>
      <c r="C580" s="10"/>
      <c r="D580" s="10"/>
      <c r="E580" s="13"/>
      <c r="F580" s="13"/>
      <c r="G580" s="13"/>
      <c r="H580" s="13"/>
      <c r="I580" s="13"/>
      <c r="J580" s="13"/>
    </row>
    <row r="581" spans="1:10">
      <c r="A581" s="11"/>
      <c r="B581" s="10"/>
      <c r="C581" s="10"/>
      <c r="D581" s="10"/>
      <c r="E581" s="13"/>
      <c r="F581" s="13"/>
      <c r="G581" s="13"/>
      <c r="H581" s="13"/>
      <c r="I581" s="13"/>
      <c r="J581" s="13"/>
    </row>
    <row r="582" spans="1:10">
      <c r="A582" s="11"/>
      <c r="B582" s="10"/>
      <c r="C582" s="10"/>
      <c r="D582" s="10"/>
      <c r="E582" s="13"/>
      <c r="F582" s="13"/>
      <c r="G582" s="13"/>
      <c r="H582" s="13"/>
      <c r="I582" s="13"/>
      <c r="J582" s="13"/>
    </row>
    <row r="583" spans="1:10">
      <c r="A583" s="11"/>
      <c r="B583" s="10"/>
      <c r="C583" s="10"/>
      <c r="D583" s="10"/>
      <c r="E583" s="13"/>
      <c r="F583" s="13"/>
      <c r="G583" s="13"/>
      <c r="H583" s="13"/>
      <c r="I583" s="13"/>
      <c r="J583" s="13"/>
    </row>
    <row r="584" spans="1:10">
      <c r="A584" s="11"/>
      <c r="B584" s="10"/>
      <c r="C584" s="10"/>
      <c r="D584" s="10"/>
      <c r="E584" s="13"/>
      <c r="F584" s="13"/>
      <c r="G584" s="13"/>
      <c r="H584" s="13"/>
      <c r="I584" s="13"/>
      <c r="J584" s="13"/>
    </row>
    <row r="585" spans="1:10">
      <c r="A585" s="11"/>
      <c r="B585" s="10"/>
      <c r="C585" s="10"/>
      <c r="D585" s="10"/>
      <c r="E585" s="13"/>
      <c r="F585" s="13"/>
      <c r="G585" s="13"/>
      <c r="H585" s="13"/>
      <c r="I585" s="13"/>
      <c r="J585" s="13"/>
    </row>
    <row r="586" spans="1:10">
      <c r="A586" s="11"/>
      <c r="B586" s="10"/>
      <c r="C586" s="10"/>
      <c r="D586" s="10"/>
      <c r="E586" s="13"/>
      <c r="F586" s="13"/>
      <c r="G586" s="13"/>
      <c r="H586" s="13"/>
      <c r="I586" s="13"/>
      <c r="J586" s="13"/>
    </row>
    <row r="587" spans="1:10">
      <c r="A587" s="11"/>
      <c r="B587" s="10"/>
      <c r="C587" s="10"/>
      <c r="D587" s="10"/>
      <c r="E587" s="13"/>
      <c r="F587" s="13"/>
      <c r="G587" s="13"/>
      <c r="H587" s="13"/>
      <c r="I587" s="13"/>
      <c r="J587" s="13"/>
    </row>
    <row r="588" spans="1:10">
      <c r="A588" s="11"/>
      <c r="B588" s="10"/>
      <c r="C588" s="10"/>
      <c r="D588" s="10"/>
      <c r="E588" s="13"/>
      <c r="F588" s="13"/>
      <c r="G588" s="13"/>
      <c r="H588" s="13"/>
      <c r="I588" s="13"/>
      <c r="J588" s="13"/>
    </row>
    <row r="589" spans="1:10">
      <c r="A589" s="11"/>
      <c r="B589" s="10"/>
      <c r="C589" s="10"/>
      <c r="D589" s="10"/>
      <c r="E589" s="13"/>
      <c r="F589" s="13"/>
      <c r="G589" s="13"/>
      <c r="H589" s="13"/>
      <c r="I589" s="13"/>
      <c r="J589" s="13"/>
    </row>
    <row r="590" spans="1:10">
      <c r="A590" s="11"/>
      <c r="B590" s="10"/>
      <c r="C590" s="10"/>
      <c r="D590" s="10"/>
      <c r="E590" s="13"/>
      <c r="F590" s="13"/>
      <c r="G590" s="13"/>
      <c r="H590" s="13"/>
      <c r="I590" s="13"/>
      <c r="J590" s="13"/>
    </row>
    <row r="591" spans="1:10">
      <c r="A591" s="11"/>
      <c r="B591" s="10"/>
      <c r="C591" s="10"/>
      <c r="D591" s="10"/>
      <c r="E591" s="13"/>
      <c r="F591" s="13"/>
      <c r="G591" s="13"/>
      <c r="H591" s="13"/>
      <c r="I591" s="13"/>
      <c r="J591" s="13"/>
    </row>
    <row r="592" spans="1:10">
      <c r="A592" s="11"/>
      <c r="B592" s="10"/>
      <c r="C592" s="10"/>
      <c r="D592" s="10"/>
      <c r="E592" s="13"/>
      <c r="F592" s="13"/>
      <c r="G592" s="13"/>
      <c r="H592" s="13"/>
      <c r="I592" s="13"/>
      <c r="J592" s="13"/>
    </row>
    <row r="593" spans="1:10">
      <c r="A593" s="11"/>
      <c r="B593" s="10"/>
      <c r="C593" s="10"/>
      <c r="D593" s="10"/>
      <c r="E593" s="13"/>
      <c r="F593" s="13"/>
      <c r="G593" s="13"/>
      <c r="H593" s="13"/>
      <c r="I593" s="13"/>
      <c r="J593" s="13"/>
    </row>
    <row r="594" spans="1:10">
      <c r="A594" s="11"/>
      <c r="B594" s="10"/>
      <c r="C594" s="10"/>
      <c r="D594" s="10"/>
      <c r="E594" s="13"/>
      <c r="F594" s="13"/>
      <c r="G594" s="13"/>
      <c r="H594" s="13"/>
      <c r="I594" s="13"/>
      <c r="J594" s="13"/>
    </row>
    <row r="595" spans="1:10">
      <c r="A595" s="11"/>
      <c r="B595" s="10"/>
      <c r="C595" s="10"/>
      <c r="D595" s="10"/>
      <c r="E595" s="13"/>
      <c r="F595" s="13"/>
      <c r="G595" s="13"/>
      <c r="H595" s="13"/>
      <c r="I595" s="13"/>
      <c r="J595" s="13"/>
    </row>
    <row r="596" spans="1:10">
      <c r="A596" s="11"/>
      <c r="B596" s="10"/>
      <c r="C596" s="10"/>
      <c r="D596" s="10"/>
      <c r="E596" s="13"/>
      <c r="F596" s="13"/>
      <c r="G596" s="13"/>
      <c r="H596" s="13"/>
      <c r="I596" s="13"/>
      <c r="J596" s="13"/>
    </row>
    <row r="597" spans="1:10">
      <c r="A597" s="11"/>
      <c r="B597" s="10"/>
      <c r="C597" s="10"/>
      <c r="D597" s="10"/>
      <c r="E597" s="13"/>
      <c r="F597" s="13"/>
      <c r="G597" s="13"/>
      <c r="H597" s="13"/>
      <c r="I597" s="13"/>
      <c r="J597" s="13"/>
    </row>
    <row r="598" spans="1:10">
      <c r="A598" s="11"/>
      <c r="B598" s="10"/>
      <c r="C598" s="10"/>
      <c r="D598" s="10"/>
      <c r="E598" s="13"/>
      <c r="F598" s="13"/>
      <c r="G598" s="13"/>
      <c r="H598" s="13"/>
      <c r="I598" s="13"/>
      <c r="J598" s="13"/>
    </row>
    <row r="599" spans="1:10">
      <c r="A599" s="11"/>
      <c r="B599" s="10"/>
      <c r="C599" s="10"/>
      <c r="D599" s="10"/>
      <c r="E599" s="13"/>
      <c r="F599" s="13"/>
      <c r="G599" s="13"/>
      <c r="H599" s="13"/>
      <c r="I599" s="13"/>
      <c r="J599" s="13"/>
    </row>
    <row r="600" spans="1:10">
      <c r="A600" s="11"/>
      <c r="B600" s="10"/>
      <c r="C600" s="10"/>
      <c r="D600" s="10"/>
      <c r="E600" s="13"/>
      <c r="F600" s="13"/>
      <c r="G600" s="13"/>
      <c r="H600" s="13"/>
      <c r="I600" s="13"/>
      <c r="J600" s="13"/>
    </row>
    <row r="601" spans="1:10">
      <c r="A601" s="11"/>
      <c r="B601" s="10"/>
      <c r="C601" s="10"/>
      <c r="D601" s="10"/>
      <c r="E601" s="13"/>
      <c r="F601" s="13"/>
      <c r="G601" s="13"/>
      <c r="H601" s="13"/>
      <c r="I601" s="13"/>
      <c r="J601" s="13"/>
    </row>
    <row r="602" spans="1:10">
      <c r="A602" s="11"/>
      <c r="B602" s="10"/>
      <c r="C602" s="10"/>
      <c r="D602" s="10"/>
      <c r="E602" s="13"/>
      <c r="F602" s="13"/>
      <c r="G602" s="13"/>
      <c r="H602" s="13"/>
      <c r="I602" s="13"/>
      <c r="J602" s="13"/>
    </row>
    <row r="603" spans="1:10">
      <c r="A603" s="11"/>
      <c r="B603" s="10"/>
      <c r="C603" s="10"/>
      <c r="D603" s="10"/>
      <c r="E603" s="13"/>
      <c r="F603" s="13"/>
      <c r="G603" s="13"/>
      <c r="H603" s="13"/>
      <c r="I603" s="13"/>
      <c r="J603" s="13"/>
    </row>
    <row r="604" spans="1:10">
      <c r="A604" s="11"/>
      <c r="B604" s="10"/>
      <c r="C604" s="10"/>
      <c r="D604" s="10"/>
      <c r="E604" s="13"/>
      <c r="F604" s="13"/>
      <c r="G604" s="13"/>
      <c r="H604" s="13"/>
      <c r="I604" s="13"/>
      <c r="J604" s="13"/>
    </row>
    <row r="605" spans="1:10">
      <c r="A605" s="11"/>
      <c r="B605" s="10"/>
      <c r="C605" s="10"/>
      <c r="D605" s="10"/>
      <c r="E605" s="13"/>
      <c r="F605" s="13"/>
      <c r="G605" s="13"/>
      <c r="H605" s="13"/>
      <c r="I605" s="13"/>
      <c r="J605" s="13"/>
    </row>
    <row r="606" spans="1:10">
      <c r="A606" s="11"/>
      <c r="B606" s="10"/>
      <c r="C606" s="10"/>
      <c r="D606" s="10"/>
      <c r="E606" s="13"/>
      <c r="F606" s="13"/>
      <c r="G606" s="13"/>
      <c r="H606" s="13"/>
      <c r="I606" s="13"/>
      <c r="J606" s="13"/>
    </row>
    <row r="607" spans="1:10">
      <c r="A607" s="11"/>
      <c r="B607" s="10"/>
      <c r="C607" s="10"/>
      <c r="D607" s="10"/>
      <c r="E607" s="13"/>
      <c r="F607" s="13"/>
      <c r="G607" s="13"/>
      <c r="H607" s="13"/>
      <c r="I607" s="13"/>
      <c r="J607" s="13"/>
    </row>
    <row r="608" spans="1:10">
      <c r="A608" s="11"/>
      <c r="B608" s="10"/>
      <c r="C608" s="10"/>
      <c r="D608" s="10"/>
      <c r="E608" s="13"/>
      <c r="F608" s="13"/>
      <c r="G608" s="13"/>
      <c r="H608" s="13"/>
      <c r="I608" s="13"/>
      <c r="J608" s="13"/>
    </row>
    <row r="609" spans="1:10">
      <c r="A609" s="11"/>
      <c r="B609" s="10"/>
      <c r="C609" s="10"/>
      <c r="D609" s="10"/>
      <c r="E609" s="13"/>
      <c r="F609" s="13"/>
      <c r="G609" s="13"/>
      <c r="H609" s="13"/>
      <c r="I609" s="13"/>
      <c r="J609" s="13"/>
    </row>
    <row r="610" spans="1:10">
      <c r="A610" s="11"/>
      <c r="B610" s="10"/>
      <c r="C610" s="10"/>
      <c r="D610" s="10"/>
      <c r="E610" s="13"/>
      <c r="F610" s="13"/>
      <c r="G610" s="13"/>
      <c r="H610" s="13"/>
      <c r="I610" s="13"/>
      <c r="J610" s="13"/>
    </row>
    <row r="611" spans="1:10">
      <c r="A611" s="11"/>
      <c r="B611" s="10"/>
      <c r="C611" s="10"/>
      <c r="D611" s="10"/>
      <c r="E611" s="13"/>
      <c r="F611" s="13"/>
      <c r="G611" s="13"/>
      <c r="H611" s="13"/>
      <c r="I611" s="13"/>
      <c r="J611" s="13"/>
    </row>
    <row r="612" spans="1:10">
      <c r="A612" s="11"/>
      <c r="B612" s="10"/>
      <c r="C612" s="10"/>
      <c r="D612" s="10"/>
      <c r="E612" s="13"/>
      <c r="F612" s="13"/>
      <c r="G612" s="13"/>
      <c r="H612" s="13"/>
      <c r="I612" s="13"/>
      <c r="J612" s="13"/>
    </row>
    <row r="613" spans="1:10">
      <c r="A613" s="11"/>
      <c r="B613" s="10"/>
      <c r="C613" s="10"/>
      <c r="D613" s="10"/>
      <c r="E613" s="13"/>
      <c r="F613" s="13"/>
      <c r="G613" s="13"/>
      <c r="H613" s="13"/>
      <c r="I613" s="13"/>
      <c r="J613" s="13"/>
    </row>
    <row r="614" spans="1:10">
      <c r="A614" s="11"/>
      <c r="B614" s="10"/>
      <c r="C614" s="10"/>
      <c r="D614" s="10"/>
      <c r="E614" s="13"/>
      <c r="F614" s="13"/>
      <c r="G614" s="13"/>
      <c r="H614" s="13"/>
      <c r="I614" s="13"/>
      <c r="J614" s="13"/>
    </row>
    <row r="615" spans="1:10">
      <c r="A615" s="11"/>
      <c r="B615" s="10"/>
      <c r="C615" s="10"/>
      <c r="D615" s="10"/>
      <c r="E615" s="13"/>
      <c r="F615" s="13"/>
      <c r="G615" s="13"/>
      <c r="H615" s="13"/>
      <c r="I615" s="13"/>
      <c r="J615" s="13"/>
    </row>
    <row r="616" spans="1:10">
      <c r="A616" s="11"/>
      <c r="B616" s="10"/>
      <c r="C616" s="10"/>
      <c r="D616" s="10"/>
      <c r="E616" s="13"/>
      <c r="F616" s="13"/>
      <c r="G616" s="13"/>
      <c r="H616" s="13"/>
      <c r="I616" s="13"/>
      <c r="J616" s="13"/>
    </row>
    <row r="617" spans="1:10">
      <c r="A617" s="11"/>
      <c r="B617" s="10"/>
      <c r="C617" s="10"/>
      <c r="D617" s="10"/>
      <c r="E617" s="13"/>
      <c r="F617" s="13"/>
      <c r="G617" s="13"/>
      <c r="H617" s="13"/>
      <c r="I617" s="13"/>
      <c r="J617" s="13"/>
    </row>
    <row r="618" spans="1:10">
      <c r="A618" s="11"/>
      <c r="B618" s="10"/>
      <c r="C618" s="10"/>
      <c r="D618" s="10"/>
      <c r="E618" s="13"/>
      <c r="F618" s="13"/>
      <c r="G618" s="13"/>
      <c r="H618" s="13"/>
      <c r="I618" s="13"/>
      <c r="J618" s="13"/>
    </row>
    <row r="619" spans="1:10">
      <c r="A619" s="11"/>
      <c r="B619" s="10"/>
      <c r="C619" s="10"/>
      <c r="D619" s="10"/>
      <c r="E619" s="13"/>
      <c r="F619" s="13"/>
      <c r="G619" s="13"/>
      <c r="H619" s="13"/>
      <c r="I619" s="13"/>
      <c r="J619" s="13"/>
    </row>
    <row r="620" spans="1:10">
      <c r="A620" s="11"/>
      <c r="B620" s="10"/>
      <c r="C620" s="10"/>
      <c r="D620" s="10"/>
      <c r="E620" s="13"/>
      <c r="F620" s="13"/>
      <c r="G620" s="13"/>
      <c r="H620" s="13"/>
      <c r="I620" s="13"/>
      <c r="J620" s="13"/>
    </row>
    <row r="621" spans="1:10">
      <c r="A621" s="11"/>
      <c r="B621" s="10"/>
      <c r="C621" s="10"/>
      <c r="D621" s="10"/>
      <c r="E621" s="13"/>
      <c r="F621" s="13"/>
      <c r="G621" s="13"/>
      <c r="H621" s="13"/>
      <c r="I621" s="13"/>
      <c r="J621" s="13"/>
    </row>
    <row r="622" spans="1:10">
      <c r="A622" s="11"/>
      <c r="B622" s="10"/>
      <c r="C622" s="10"/>
      <c r="D622" s="10"/>
      <c r="E622" s="13"/>
      <c r="F622" s="13"/>
      <c r="G622" s="13"/>
      <c r="H622" s="13"/>
      <c r="I622" s="13"/>
      <c r="J622" s="13"/>
    </row>
    <row r="623" spans="1:10">
      <c r="A623" s="11"/>
      <c r="B623" s="10"/>
      <c r="C623" s="10"/>
      <c r="D623" s="10"/>
      <c r="E623" s="13"/>
      <c r="F623" s="13"/>
      <c r="G623" s="13"/>
      <c r="H623" s="13"/>
      <c r="I623" s="13"/>
      <c r="J623" s="13"/>
    </row>
    <row r="624" spans="1:10">
      <c r="A624" s="11"/>
      <c r="B624" s="10"/>
      <c r="C624" s="10"/>
      <c r="D624" s="10"/>
      <c r="E624" s="13"/>
      <c r="F624" s="13"/>
      <c r="G624" s="13"/>
      <c r="H624" s="13"/>
      <c r="I624" s="13"/>
      <c r="J624" s="13"/>
    </row>
    <row r="625" spans="1:10">
      <c r="A625" s="11"/>
      <c r="B625" s="10"/>
      <c r="C625" s="10"/>
      <c r="D625" s="10"/>
      <c r="E625" s="13"/>
      <c r="F625" s="13"/>
      <c r="G625" s="13"/>
      <c r="H625" s="13"/>
      <c r="I625" s="13"/>
      <c r="J625" s="13"/>
    </row>
    <row r="626" spans="1:10">
      <c r="A626" s="11"/>
      <c r="B626" s="10"/>
      <c r="C626" s="10"/>
      <c r="D626" s="10"/>
      <c r="E626" s="13"/>
      <c r="F626" s="13"/>
      <c r="G626" s="13"/>
      <c r="H626" s="13"/>
      <c r="I626" s="13"/>
      <c r="J626" s="13"/>
    </row>
    <row r="627" spans="1:10">
      <c r="A627" s="11"/>
      <c r="B627" s="10"/>
      <c r="C627" s="10"/>
      <c r="D627" s="10"/>
      <c r="E627" s="13"/>
      <c r="F627" s="13"/>
      <c r="G627" s="13"/>
      <c r="H627" s="13"/>
      <c r="I627" s="13"/>
      <c r="J627" s="13"/>
    </row>
    <row r="628" spans="1:10">
      <c r="A628" s="11"/>
      <c r="B628" s="10"/>
      <c r="C628" s="10"/>
      <c r="D628" s="10"/>
      <c r="E628" s="13"/>
      <c r="F628" s="13"/>
      <c r="G628" s="13"/>
      <c r="H628" s="13"/>
      <c r="I628" s="13"/>
      <c r="J628" s="13"/>
    </row>
    <row r="629" spans="1:10">
      <c r="A629" s="11"/>
      <c r="B629" s="10"/>
      <c r="C629" s="10"/>
      <c r="D629" s="10"/>
      <c r="E629" s="13"/>
      <c r="F629" s="13"/>
      <c r="G629" s="13"/>
      <c r="H629" s="13"/>
      <c r="I629" s="13"/>
      <c r="J629" s="13"/>
    </row>
    <row r="630" spans="1:10">
      <c r="A630" s="11"/>
      <c r="B630" s="10"/>
      <c r="C630" s="10"/>
      <c r="D630" s="10"/>
      <c r="E630" s="13"/>
      <c r="F630" s="13"/>
      <c r="G630" s="13"/>
      <c r="H630" s="13"/>
      <c r="I630" s="13"/>
      <c r="J630" s="13"/>
    </row>
    <row r="631" spans="1:10">
      <c r="A631" s="11"/>
      <c r="B631" s="10"/>
      <c r="C631" s="10"/>
      <c r="D631" s="10"/>
      <c r="E631" s="13"/>
      <c r="F631" s="13"/>
      <c r="G631" s="13"/>
      <c r="H631" s="13"/>
      <c r="I631" s="13"/>
      <c r="J631" s="13"/>
    </row>
    <row r="632" spans="1:10">
      <c r="A632" s="11"/>
      <c r="B632" s="10"/>
      <c r="C632" s="10"/>
      <c r="D632" s="10"/>
      <c r="E632" s="13"/>
      <c r="F632" s="13"/>
      <c r="G632" s="13"/>
      <c r="H632" s="13"/>
      <c r="I632" s="13"/>
      <c r="J632" s="13"/>
    </row>
    <row r="633" spans="1:10">
      <c r="A633" s="11"/>
      <c r="B633" s="10"/>
      <c r="C633" s="10"/>
      <c r="D633" s="10"/>
      <c r="E633" s="13"/>
      <c r="F633" s="13"/>
      <c r="G633" s="13"/>
      <c r="H633" s="13"/>
      <c r="I633" s="13"/>
      <c r="J633" s="13"/>
    </row>
    <row r="634" spans="1:10">
      <c r="A634" s="11"/>
      <c r="B634" s="10"/>
      <c r="C634" s="10"/>
      <c r="D634" s="10"/>
      <c r="E634" s="13"/>
      <c r="F634" s="13"/>
      <c r="G634" s="13"/>
      <c r="H634" s="13"/>
      <c r="I634" s="13"/>
      <c r="J634" s="13"/>
    </row>
    <row r="635" spans="1:10">
      <c r="A635" s="11"/>
      <c r="B635" s="10"/>
      <c r="C635" s="10"/>
      <c r="D635" s="10"/>
      <c r="E635" s="13"/>
      <c r="F635" s="13"/>
      <c r="G635" s="13"/>
      <c r="H635" s="13"/>
      <c r="I635" s="13"/>
      <c r="J635" s="13"/>
    </row>
    <row r="636" spans="1:10">
      <c r="A636" s="11"/>
      <c r="B636" s="10"/>
      <c r="C636" s="10"/>
      <c r="D636" s="10"/>
      <c r="E636" s="13"/>
      <c r="F636" s="13"/>
      <c r="G636" s="13"/>
      <c r="H636" s="13"/>
      <c r="I636" s="13"/>
      <c r="J636" s="13"/>
    </row>
    <row r="637" spans="1:10">
      <c r="A637" s="11"/>
      <c r="B637" s="10"/>
      <c r="C637" s="10"/>
      <c r="D637" s="10"/>
      <c r="E637" s="13"/>
      <c r="F637" s="13"/>
      <c r="G637" s="13"/>
      <c r="H637" s="13"/>
      <c r="I637" s="13"/>
      <c r="J637" s="13"/>
    </row>
    <row r="638" spans="1:10">
      <c r="A638" s="11"/>
      <c r="B638" s="10"/>
      <c r="C638" s="10"/>
      <c r="D638" s="10"/>
      <c r="E638" s="13"/>
      <c r="F638" s="13"/>
      <c r="G638" s="13"/>
      <c r="H638" s="13"/>
      <c r="I638" s="13"/>
      <c r="J638" s="13"/>
    </row>
    <row r="639" spans="1:10">
      <c r="A639" s="11"/>
      <c r="B639" s="10"/>
      <c r="C639" s="10"/>
      <c r="D639" s="10"/>
      <c r="E639" s="13"/>
      <c r="F639" s="13"/>
      <c r="G639" s="13"/>
      <c r="H639" s="13"/>
      <c r="I639" s="13"/>
      <c r="J639" s="13"/>
    </row>
    <row r="640" spans="1:10">
      <c r="A640" s="11"/>
      <c r="B640" s="10"/>
      <c r="C640" s="10"/>
      <c r="D640" s="10"/>
      <c r="E640" s="13"/>
      <c r="F640" s="13"/>
      <c r="G640" s="13"/>
      <c r="H640" s="13"/>
      <c r="I640" s="13"/>
      <c r="J640" s="13"/>
    </row>
    <row r="641" spans="1:10">
      <c r="A641" s="11"/>
      <c r="B641" s="10"/>
      <c r="C641" s="10"/>
      <c r="D641" s="10"/>
      <c r="E641" s="13"/>
      <c r="F641" s="13"/>
      <c r="G641" s="13"/>
      <c r="H641" s="13"/>
      <c r="I641" s="13"/>
      <c r="J641" s="13"/>
    </row>
    <row r="642" spans="1:10">
      <c r="A642" s="11"/>
      <c r="B642" s="10"/>
      <c r="C642" s="10"/>
      <c r="D642" s="10"/>
      <c r="E642" s="13"/>
      <c r="F642" s="13"/>
      <c r="G642" s="13"/>
      <c r="H642" s="13"/>
      <c r="I642" s="13"/>
      <c r="J642" s="13"/>
    </row>
    <row r="643" spans="1:10">
      <c r="A643" s="11"/>
      <c r="B643" s="10"/>
      <c r="C643" s="10"/>
      <c r="D643" s="10"/>
      <c r="E643" s="13"/>
      <c r="F643" s="13"/>
      <c r="G643" s="13"/>
      <c r="H643" s="13"/>
      <c r="I643" s="13"/>
      <c r="J643" s="13"/>
    </row>
    <row r="644" spans="1:10">
      <c r="A644" s="11"/>
      <c r="B644" s="10"/>
      <c r="C644" s="10"/>
      <c r="D644" s="10"/>
      <c r="E644" s="13"/>
      <c r="F644" s="13"/>
      <c r="G644" s="13"/>
      <c r="H644" s="13"/>
      <c r="I644" s="13"/>
      <c r="J644" s="13"/>
    </row>
    <row r="645" spans="1:10">
      <c r="A645" s="11"/>
      <c r="B645" s="10"/>
      <c r="C645" s="10"/>
      <c r="D645" s="10"/>
      <c r="E645" s="13"/>
      <c r="F645" s="13"/>
      <c r="G645" s="13"/>
      <c r="H645" s="13"/>
      <c r="I645" s="13"/>
      <c r="J645" s="13"/>
    </row>
    <row r="646" spans="1:10">
      <c r="A646" s="11"/>
      <c r="B646" s="10"/>
      <c r="C646" s="10"/>
      <c r="D646" s="10"/>
      <c r="E646" s="13"/>
      <c r="F646" s="13"/>
      <c r="G646" s="13"/>
      <c r="H646" s="13"/>
      <c r="I646" s="13"/>
      <c r="J646" s="13"/>
    </row>
    <row r="647" spans="1:10">
      <c r="A647" s="11"/>
      <c r="B647" s="10"/>
      <c r="C647" s="10"/>
      <c r="D647" s="10"/>
      <c r="E647" s="13"/>
      <c r="F647" s="13"/>
      <c r="G647" s="13"/>
      <c r="H647" s="13"/>
      <c r="I647" s="13"/>
      <c r="J647" s="13"/>
    </row>
    <row r="648" spans="1:10">
      <c r="A648" s="11"/>
      <c r="B648" s="10"/>
      <c r="C648" s="10"/>
      <c r="D648" s="10"/>
      <c r="E648" s="13"/>
      <c r="F648" s="13"/>
      <c r="G648" s="13"/>
      <c r="H648" s="13"/>
      <c r="I648" s="13"/>
      <c r="J648" s="13"/>
    </row>
    <row r="649" spans="1:10">
      <c r="A649" s="11"/>
      <c r="B649" s="10"/>
      <c r="C649" s="10"/>
      <c r="D649" s="10"/>
      <c r="E649" s="13"/>
      <c r="F649" s="13"/>
      <c r="G649" s="13"/>
      <c r="H649" s="13"/>
      <c r="I649" s="13"/>
      <c r="J649" s="13"/>
    </row>
    <row r="650" spans="1:10">
      <c r="A650" s="11"/>
      <c r="B650" s="10"/>
      <c r="C650" s="10"/>
      <c r="D650" s="10"/>
      <c r="E650" s="13"/>
      <c r="F650" s="13"/>
      <c r="G650" s="13"/>
      <c r="H650" s="13"/>
      <c r="I650" s="13"/>
      <c r="J650" s="13"/>
    </row>
    <row r="651" spans="1:10">
      <c r="A651" s="11"/>
      <c r="B651" s="10"/>
      <c r="C651" s="10"/>
      <c r="D651" s="10"/>
      <c r="E651" s="13"/>
      <c r="F651" s="13"/>
      <c r="G651" s="13"/>
      <c r="H651" s="13"/>
      <c r="I651" s="13"/>
      <c r="J651" s="13"/>
    </row>
    <row r="652" spans="1:10">
      <c r="A652" s="11"/>
      <c r="B652" s="10"/>
      <c r="C652" s="10"/>
      <c r="D652" s="10"/>
      <c r="E652" s="13"/>
      <c r="F652" s="13"/>
      <c r="G652" s="13"/>
      <c r="H652" s="13"/>
      <c r="I652" s="13"/>
      <c r="J652" s="13"/>
    </row>
    <row r="653" spans="1:10">
      <c r="A653" s="11"/>
      <c r="B653" s="10"/>
      <c r="C653" s="10"/>
      <c r="D653" s="10"/>
      <c r="E653" s="13"/>
      <c r="F653" s="13"/>
      <c r="G653" s="13"/>
      <c r="H653" s="13"/>
      <c r="I653" s="13"/>
      <c r="J653" s="13"/>
    </row>
    <row r="654" spans="1:10">
      <c r="A654" s="11"/>
      <c r="B654" s="10"/>
      <c r="C654" s="10"/>
      <c r="D654" s="10"/>
      <c r="E654" s="13"/>
      <c r="F654" s="13"/>
      <c r="G654" s="13"/>
      <c r="H654" s="13"/>
      <c r="I654" s="13"/>
      <c r="J654" s="13"/>
    </row>
    <row r="655" spans="1:10">
      <c r="A655" s="11"/>
      <c r="B655" s="10"/>
      <c r="C655" s="10"/>
      <c r="D655" s="10"/>
      <c r="E655" s="13"/>
      <c r="F655" s="13"/>
      <c r="G655" s="13"/>
      <c r="H655" s="13"/>
      <c r="I655" s="13"/>
      <c r="J655" s="13"/>
    </row>
    <row r="656" spans="1:10">
      <c r="A656" s="11"/>
      <c r="B656" s="10"/>
      <c r="C656" s="10"/>
      <c r="D656" s="10"/>
      <c r="E656" s="13"/>
      <c r="F656" s="13"/>
      <c r="G656" s="13"/>
      <c r="H656" s="13"/>
      <c r="I656" s="13"/>
      <c r="J656" s="13"/>
    </row>
    <row r="657" spans="1:10">
      <c r="A657" s="11"/>
      <c r="B657" s="10"/>
      <c r="C657" s="10"/>
      <c r="D657" s="10"/>
      <c r="E657" s="13"/>
      <c r="F657" s="13"/>
      <c r="G657" s="13"/>
      <c r="H657" s="13"/>
      <c r="I657" s="13"/>
      <c r="J657" s="13"/>
    </row>
    <row r="658" spans="1:10">
      <c r="A658" s="11"/>
      <c r="B658" s="10"/>
      <c r="C658" s="10"/>
      <c r="D658" s="10"/>
      <c r="E658" s="13"/>
      <c r="F658" s="13"/>
      <c r="G658" s="13"/>
      <c r="H658" s="13"/>
      <c r="I658" s="13"/>
      <c r="J658" s="13"/>
    </row>
    <row r="659" spans="1:10">
      <c r="A659" s="11"/>
      <c r="B659" s="10"/>
      <c r="C659" s="10"/>
      <c r="D659" s="10"/>
      <c r="E659" s="13"/>
      <c r="F659" s="13"/>
      <c r="G659" s="13"/>
      <c r="H659" s="13"/>
      <c r="I659" s="13"/>
      <c r="J659" s="13"/>
    </row>
    <row r="660" spans="1:10">
      <c r="A660" s="11"/>
      <c r="B660" s="10"/>
      <c r="C660" s="10"/>
      <c r="D660" s="10"/>
      <c r="E660" s="13"/>
      <c r="F660" s="13"/>
      <c r="G660" s="13"/>
      <c r="H660" s="13"/>
      <c r="I660" s="13"/>
      <c r="J660" s="13"/>
    </row>
    <row r="661" spans="1:10">
      <c r="A661" s="11"/>
      <c r="B661" s="10"/>
      <c r="C661" s="10"/>
      <c r="D661" s="10"/>
      <c r="E661" s="13"/>
      <c r="F661" s="13"/>
      <c r="G661" s="13"/>
      <c r="H661" s="13"/>
      <c r="I661" s="13"/>
      <c r="J661" s="13"/>
    </row>
    <row r="662" spans="1:10">
      <c r="A662" s="11"/>
      <c r="B662" s="10"/>
      <c r="C662" s="10"/>
      <c r="D662" s="10"/>
      <c r="E662" s="13"/>
      <c r="F662" s="13"/>
      <c r="G662" s="13"/>
      <c r="H662" s="13"/>
      <c r="I662" s="13"/>
      <c r="J662" s="13"/>
    </row>
    <row r="663" spans="1:10">
      <c r="A663" s="11"/>
      <c r="B663" s="10"/>
      <c r="C663" s="10"/>
      <c r="D663" s="10"/>
      <c r="E663" s="13"/>
      <c r="F663" s="13"/>
      <c r="G663" s="13"/>
      <c r="H663" s="13"/>
      <c r="I663" s="13"/>
      <c r="J663" s="13"/>
    </row>
    <row r="664" spans="1:10">
      <c r="A664" s="11"/>
      <c r="B664" s="10"/>
      <c r="C664" s="10"/>
      <c r="D664" s="10"/>
      <c r="E664" s="13"/>
      <c r="F664" s="13"/>
      <c r="G664" s="13"/>
      <c r="H664" s="13"/>
      <c r="I664" s="13"/>
      <c r="J664" s="13"/>
    </row>
    <row r="665" spans="1:10">
      <c r="A665" s="11"/>
      <c r="B665" s="10"/>
      <c r="C665" s="10"/>
      <c r="D665" s="10"/>
      <c r="E665" s="13"/>
      <c r="F665" s="13"/>
      <c r="G665" s="13"/>
      <c r="H665" s="13"/>
      <c r="I665" s="13"/>
      <c r="J665" s="13"/>
    </row>
    <row r="666" spans="1:10">
      <c r="A666" s="11"/>
      <c r="B666" s="10"/>
      <c r="C666" s="10"/>
      <c r="D666" s="10"/>
      <c r="E666" s="13"/>
      <c r="F666" s="13"/>
      <c r="G666" s="13"/>
      <c r="H666" s="13"/>
      <c r="I666" s="13"/>
      <c r="J666" s="13"/>
    </row>
    <row r="667" spans="1:10">
      <c r="A667" s="11"/>
      <c r="B667" s="10"/>
      <c r="C667" s="10"/>
      <c r="D667" s="10"/>
      <c r="E667" s="13"/>
      <c r="F667" s="13"/>
      <c r="G667" s="13"/>
      <c r="H667" s="13"/>
      <c r="I667" s="13"/>
      <c r="J667" s="13"/>
    </row>
    <row r="668" spans="1:10">
      <c r="A668" s="11"/>
      <c r="B668" s="10"/>
      <c r="C668" s="10"/>
      <c r="D668" s="10"/>
      <c r="E668" s="13"/>
      <c r="F668" s="13"/>
      <c r="G668" s="13"/>
      <c r="H668" s="13"/>
      <c r="I668" s="13"/>
      <c r="J668" s="13"/>
    </row>
    <row r="669" spans="1:10">
      <c r="A669" s="11"/>
      <c r="B669" s="10"/>
      <c r="C669" s="10"/>
      <c r="D669" s="10"/>
      <c r="E669" s="13"/>
      <c r="F669" s="13"/>
      <c r="G669" s="13"/>
      <c r="H669" s="13"/>
      <c r="I669" s="13"/>
      <c r="J669" s="13"/>
    </row>
    <row r="670" spans="1:10">
      <c r="A670" s="11"/>
      <c r="B670" s="10"/>
      <c r="C670" s="10"/>
      <c r="D670" s="10"/>
      <c r="E670" s="13"/>
      <c r="F670" s="13"/>
      <c r="G670" s="13"/>
      <c r="H670" s="13"/>
      <c r="I670" s="13"/>
      <c r="J670" s="13"/>
    </row>
    <row r="671" spans="1:10">
      <c r="A671" s="11"/>
      <c r="B671" s="10"/>
      <c r="C671" s="10"/>
      <c r="D671" s="10"/>
      <c r="E671" s="13"/>
      <c r="F671" s="13"/>
      <c r="G671" s="13"/>
      <c r="H671" s="13"/>
      <c r="I671" s="13"/>
      <c r="J671" s="13"/>
    </row>
    <row r="672" spans="1:10">
      <c r="A672" s="11"/>
      <c r="B672" s="10"/>
      <c r="C672" s="10"/>
      <c r="D672" s="10"/>
      <c r="E672" s="13"/>
      <c r="F672" s="13"/>
      <c r="G672" s="13"/>
      <c r="H672" s="13"/>
      <c r="I672" s="13"/>
      <c r="J672" s="13"/>
    </row>
    <row r="673" spans="1:10">
      <c r="A673" s="11"/>
      <c r="B673" s="10"/>
      <c r="C673" s="10"/>
      <c r="D673" s="10"/>
      <c r="E673" s="13"/>
      <c r="F673" s="13"/>
      <c r="G673" s="13"/>
      <c r="H673" s="13"/>
      <c r="I673" s="13"/>
      <c r="J673" s="13"/>
    </row>
    <row r="674" spans="1:10">
      <c r="A674" s="11"/>
      <c r="B674" s="10"/>
      <c r="C674" s="10"/>
      <c r="D674" s="10"/>
      <c r="E674" s="13"/>
      <c r="F674" s="13"/>
      <c r="G674" s="13"/>
      <c r="H674" s="13"/>
      <c r="I674" s="13"/>
      <c r="J674" s="13"/>
    </row>
    <row r="675" spans="1:10">
      <c r="A675" s="11"/>
      <c r="B675" s="10"/>
      <c r="C675" s="10"/>
      <c r="D675" s="10"/>
      <c r="E675" s="13"/>
      <c r="F675" s="13"/>
      <c r="G675" s="13"/>
      <c r="H675" s="13"/>
      <c r="I675" s="13"/>
      <c r="J675" s="13"/>
    </row>
    <row r="676" spans="1:10">
      <c r="A676" s="11"/>
      <c r="B676" s="10"/>
      <c r="C676" s="10"/>
      <c r="D676" s="10"/>
      <c r="E676" s="13"/>
      <c r="F676" s="13"/>
      <c r="G676" s="13"/>
      <c r="H676" s="13"/>
      <c r="I676" s="13"/>
      <c r="J676" s="13"/>
    </row>
    <row r="677" spans="1:10">
      <c r="A677" s="11"/>
      <c r="B677" s="10"/>
      <c r="C677" s="10"/>
      <c r="D677" s="10"/>
      <c r="E677" s="13"/>
      <c r="F677" s="13"/>
      <c r="G677" s="13"/>
      <c r="H677" s="13"/>
      <c r="I677" s="13"/>
      <c r="J677" s="13"/>
    </row>
    <row r="678" spans="1:10">
      <c r="A678" s="11"/>
      <c r="B678" s="10"/>
      <c r="C678" s="10"/>
      <c r="D678" s="10"/>
      <c r="E678" s="13"/>
      <c r="F678" s="13"/>
      <c r="G678" s="13"/>
      <c r="H678" s="13"/>
      <c r="I678" s="13"/>
      <c r="J678" s="13"/>
    </row>
    <row r="679" spans="1:10">
      <c r="A679" s="11"/>
      <c r="B679" s="10"/>
      <c r="C679" s="10"/>
      <c r="D679" s="10"/>
      <c r="E679" s="13"/>
      <c r="F679" s="13"/>
      <c r="G679" s="13"/>
      <c r="H679" s="13"/>
      <c r="I679" s="13"/>
      <c r="J679" s="13"/>
    </row>
    <row r="680" spans="1:10">
      <c r="A680" s="11"/>
      <c r="B680" s="10"/>
      <c r="C680" s="10"/>
      <c r="D680" s="10"/>
      <c r="E680" s="13"/>
      <c r="F680" s="13"/>
      <c r="G680" s="13"/>
      <c r="H680" s="13"/>
      <c r="I680" s="13"/>
      <c r="J680" s="13"/>
    </row>
    <row r="681" spans="1:10">
      <c r="A681" s="11"/>
      <c r="B681" s="10"/>
      <c r="C681" s="10"/>
      <c r="D681" s="10"/>
      <c r="E681" s="13"/>
      <c r="F681" s="13"/>
      <c r="G681" s="13"/>
      <c r="H681" s="13"/>
      <c r="I681" s="13"/>
      <c r="J681" s="13"/>
    </row>
    <row r="682" spans="1:10">
      <c r="A682" s="11"/>
      <c r="B682" s="10"/>
      <c r="C682" s="10"/>
      <c r="D682" s="10"/>
      <c r="E682" s="13"/>
      <c r="F682" s="13"/>
      <c r="G682" s="13"/>
      <c r="H682" s="13"/>
      <c r="I682" s="13"/>
      <c r="J682" s="13"/>
    </row>
    <row r="683" spans="1:10">
      <c r="A683" s="11"/>
      <c r="B683" s="10"/>
      <c r="C683" s="10"/>
      <c r="D683" s="10"/>
      <c r="E683" s="13"/>
      <c r="F683" s="13"/>
      <c r="G683" s="13"/>
      <c r="H683" s="13"/>
      <c r="I683" s="13"/>
      <c r="J683" s="13"/>
    </row>
    <row r="684" spans="1:10">
      <c r="A684" s="11"/>
      <c r="B684" s="10"/>
      <c r="C684" s="10"/>
      <c r="D684" s="10"/>
      <c r="E684" s="13"/>
      <c r="F684" s="13"/>
      <c r="G684" s="13"/>
      <c r="H684" s="13"/>
      <c r="I684" s="13"/>
      <c r="J684" s="13"/>
    </row>
    <row r="685" spans="1:10">
      <c r="A685" s="11"/>
      <c r="B685" s="10"/>
      <c r="C685" s="10"/>
      <c r="D685" s="10"/>
      <c r="E685" s="13"/>
      <c r="F685" s="13"/>
      <c r="G685" s="13"/>
      <c r="H685" s="13"/>
      <c r="I685" s="13"/>
      <c r="J685" s="13"/>
    </row>
    <row r="686" spans="1:10">
      <c r="A686" s="11"/>
      <c r="B686" s="10"/>
      <c r="C686" s="10"/>
      <c r="D686" s="10"/>
      <c r="E686" s="13"/>
      <c r="F686" s="13"/>
      <c r="G686" s="13"/>
      <c r="H686" s="13"/>
      <c r="I686" s="13"/>
      <c r="J686" s="13"/>
    </row>
    <row r="687" spans="1:10">
      <c r="A687" s="11"/>
      <c r="B687" s="10"/>
      <c r="C687" s="10"/>
      <c r="D687" s="10"/>
      <c r="E687" s="13"/>
      <c r="F687" s="13"/>
      <c r="G687" s="13"/>
      <c r="H687" s="13"/>
      <c r="I687" s="13"/>
      <c r="J687" s="13"/>
    </row>
    <row r="688" spans="1:10">
      <c r="A688" s="11"/>
      <c r="B688" s="10"/>
      <c r="C688" s="10"/>
      <c r="D688" s="10"/>
      <c r="E688" s="13"/>
      <c r="F688" s="13"/>
      <c r="G688" s="13"/>
      <c r="H688" s="13"/>
      <c r="I688" s="13"/>
      <c r="J688" s="13"/>
    </row>
    <row r="689" spans="1:10">
      <c r="A689" s="11"/>
      <c r="B689" s="10"/>
      <c r="C689" s="10"/>
      <c r="D689" s="10"/>
      <c r="E689" s="13"/>
      <c r="F689" s="13"/>
      <c r="G689" s="13"/>
      <c r="H689" s="13"/>
      <c r="I689" s="13"/>
      <c r="J689" s="13"/>
    </row>
    <row r="690" spans="1:10">
      <c r="A690" s="11"/>
      <c r="B690" s="10"/>
      <c r="C690" s="10"/>
      <c r="D690" s="10"/>
      <c r="E690" s="13"/>
      <c r="F690" s="13"/>
      <c r="G690" s="13"/>
      <c r="H690" s="13"/>
      <c r="I690" s="13"/>
      <c r="J690" s="13"/>
    </row>
    <row r="691" spans="1:10">
      <c r="A691" s="11"/>
      <c r="B691" s="10"/>
      <c r="C691" s="10"/>
      <c r="D691" s="10"/>
      <c r="E691" s="13"/>
      <c r="F691" s="13"/>
      <c r="G691" s="13"/>
      <c r="H691" s="13"/>
      <c r="I691" s="13"/>
      <c r="J691" s="13"/>
    </row>
    <row r="692" spans="1:10">
      <c r="A692" s="11"/>
      <c r="B692" s="10"/>
      <c r="C692" s="10"/>
      <c r="D692" s="10"/>
      <c r="E692" s="13"/>
      <c r="F692" s="13"/>
      <c r="G692" s="13"/>
      <c r="H692" s="13"/>
      <c r="I692" s="13"/>
      <c r="J692" s="13"/>
    </row>
    <row r="693" spans="1:10">
      <c r="A693" s="11"/>
      <c r="B693" s="10"/>
      <c r="C693" s="10"/>
      <c r="D693" s="10"/>
      <c r="E693" s="13"/>
      <c r="F693" s="13"/>
      <c r="G693" s="13"/>
      <c r="H693" s="13"/>
      <c r="I693" s="13"/>
      <c r="J693" s="13"/>
    </row>
    <row r="694" spans="1:10">
      <c r="A694" s="11"/>
      <c r="B694" s="10"/>
      <c r="C694" s="10"/>
      <c r="D694" s="10"/>
      <c r="E694" s="13"/>
      <c r="F694" s="13"/>
      <c r="G694" s="13"/>
      <c r="H694" s="13"/>
      <c r="I694" s="13"/>
      <c r="J694" s="13"/>
    </row>
    <row r="695" spans="1:10">
      <c r="A695" s="11"/>
      <c r="B695" s="10"/>
      <c r="C695" s="10"/>
      <c r="D695" s="10"/>
      <c r="E695" s="13"/>
      <c r="F695" s="13"/>
      <c r="G695" s="13"/>
      <c r="H695" s="13"/>
      <c r="I695" s="13"/>
      <c r="J695" s="13"/>
    </row>
    <row r="696" spans="1:10">
      <c r="A696" s="11"/>
      <c r="B696" s="10"/>
      <c r="C696" s="10"/>
      <c r="D696" s="10"/>
      <c r="E696" s="13"/>
      <c r="F696" s="13"/>
      <c r="G696" s="13"/>
      <c r="H696" s="13"/>
      <c r="I696" s="13"/>
      <c r="J696" s="13"/>
    </row>
    <row r="697" spans="1:10">
      <c r="A697" s="11"/>
      <c r="B697" s="10"/>
      <c r="C697" s="10"/>
      <c r="D697" s="10"/>
      <c r="E697" s="13"/>
      <c r="F697" s="13"/>
      <c r="G697" s="13"/>
      <c r="H697" s="13"/>
      <c r="I697" s="13"/>
      <c r="J697" s="13"/>
    </row>
    <row r="698" spans="1:10">
      <c r="A698" s="11"/>
      <c r="B698" s="10"/>
      <c r="C698" s="10"/>
      <c r="D698" s="10"/>
      <c r="E698" s="13"/>
      <c r="F698" s="13"/>
      <c r="G698" s="13"/>
      <c r="H698" s="13"/>
      <c r="I698" s="13"/>
      <c r="J698" s="13"/>
    </row>
    <row r="699" spans="1:10">
      <c r="A699" s="11"/>
      <c r="B699" s="10"/>
      <c r="C699" s="10"/>
      <c r="D699" s="10"/>
      <c r="E699" s="13"/>
      <c r="F699" s="13"/>
      <c r="G699" s="13"/>
      <c r="H699" s="13"/>
      <c r="I699" s="13"/>
      <c r="J699" s="13"/>
    </row>
    <row r="700" spans="1:10">
      <c r="A700" s="11"/>
      <c r="B700" s="10"/>
      <c r="C700" s="10"/>
      <c r="D700" s="10"/>
      <c r="E700" s="13"/>
      <c r="F700" s="13"/>
      <c r="G700" s="13"/>
      <c r="H700" s="13"/>
      <c r="I700" s="13"/>
      <c r="J700" s="13"/>
    </row>
    <row r="701" spans="1:10">
      <c r="A701" s="11"/>
      <c r="B701" s="10"/>
      <c r="C701" s="10"/>
      <c r="D701" s="10"/>
      <c r="E701" s="13"/>
      <c r="F701" s="13"/>
      <c r="G701" s="13"/>
      <c r="H701" s="13"/>
      <c r="I701" s="13"/>
      <c r="J701" s="13"/>
    </row>
    <row r="702" spans="1:10">
      <c r="A702" s="11"/>
      <c r="B702" s="10"/>
      <c r="C702" s="10"/>
      <c r="D702" s="10"/>
      <c r="E702" s="13"/>
      <c r="F702" s="13"/>
      <c r="G702" s="13"/>
      <c r="H702" s="13"/>
      <c r="I702" s="13"/>
      <c r="J702" s="13"/>
    </row>
    <row r="703" spans="1:10">
      <c r="A703" s="11"/>
      <c r="B703" s="10"/>
      <c r="C703" s="10"/>
      <c r="D703" s="10"/>
      <c r="E703" s="13"/>
      <c r="F703" s="13"/>
      <c r="G703" s="13"/>
      <c r="H703" s="13"/>
      <c r="I703" s="13"/>
      <c r="J703" s="13"/>
    </row>
    <row r="704" spans="1:10">
      <c r="A704" s="11"/>
      <c r="B704" s="10"/>
      <c r="C704" s="10"/>
      <c r="D704" s="10"/>
      <c r="E704" s="13"/>
      <c r="F704" s="13"/>
      <c r="G704" s="13"/>
      <c r="H704" s="13"/>
      <c r="I704" s="13"/>
      <c r="J704" s="13"/>
    </row>
    <row r="705" spans="1:10">
      <c r="A705" s="11"/>
      <c r="B705" s="10"/>
      <c r="C705" s="10"/>
      <c r="D705" s="10"/>
      <c r="E705" s="13"/>
      <c r="F705" s="13"/>
      <c r="G705" s="13"/>
      <c r="H705" s="13"/>
      <c r="I705" s="13"/>
      <c r="J705" s="13"/>
    </row>
    <row r="706" spans="1:10">
      <c r="A706" s="11"/>
      <c r="B706" s="10"/>
      <c r="C706" s="10"/>
      <c r="D706" s="10"/>
      <c r="E706" s="13"/>
      <c r="F706" s="13"/>
      <c r="G706" s="13"/>
      <c r="H706" s="13"/>
      <c r="I706" s="13"/>
      <c r="J706" s="13"/>
    </row>
    <row r="707" spans="1:10">
      <c r="A707" s="11"/>
      <c r="B707" s="10"/>
      <c r="C707" s="10"/>
      <c r="D707" s="10"/>
      <c r="E707" s="13"/>
      <c r="F707" s="13"/>
      <c r="G707" s="13"/>
      <c r="H707" s="13"/>
      <c r="I707" s="13"/>
      <c r="J707" s="13"/>
    </row>
    <row r="708" spans="1:10">
      <c r="A708" s="11"/>
      <c r="B708" s="10"/>
      <c r="C708" s="10"/>
      <c r="D708" s="10"/>
      <c r="E708" s="13"/>
      <c r="F708" s="13"/>
      <c r="G708" s="13"/>
      <c r="H708" s="13"/>
      <c r="I708" s="13"/>
      <c r="J708" s="13"/>
    </row>
    <row r="709" spans="1:10">
      <c r="A709" s="11"/>
      <c r="B709" s="10"/>
      <c r="C709" s="10"/>
      <c r="D709" s="10"/>
      <c r="E709" s="13"/>
      <c r="F709" s="13"/>
      <c r="G709" s="13"/>
      <c r="H709" s="13"/>
      <c r="I709" s="13"/>
      <c r="J709" s="13"/>
    </row>
    <row r="710" spans="1:10">
      <c r="A710" s="11"/>
      <c r="B710" s="10"/>
      <c r="C710" s="10"/>
      <c r="D710" s="10"/>
      <c r="E710" s="13"/>
      <c r="F710" s="13"/>
      <c r="G710" s="13"/>
      <c r="H710" s="13"/>
      <c r="I710" s="13"/>
      <c r="J710" s="13"/>
    </row>
    <row r="711" spans="1:10">
      <c r="A711" s="11"/>
      <c r="B711" s="10"/>
      <c r="C711" s="10"/>
      <c r="D711" s="10"/>
      <c r="E711" s="13"/>
      <c r="F711" s="13"/>
      <c r="G711" s="13"/>
      <c r="H711" s="13"/>
      <c r="I711" s="13"/>
      <c r="J711" s="13"/>
    </row>
    <row r="712" spans="1:10">
      <c r="A712" s="11"/>
      <c r="B712" s="10"/>
      <c r="C712" s="10"/>
      <c r="D712" s="10"/>
      <c r="E712" s="13"/>
      <c r="F712" s="13"/>
      <c r="G712" s="13"/>
      <c r="H712" s="13"/>
      <c r="I712" s="13"/>
      <c r="J712" s="13"/>
    </row>
    <row r="713" spans="1:10">
      <c r="A713" s="11"/>
      <c r="B713" s="10"/>
      <c r="C713" s="10"/>
      <c r="D713" s="10"/>
      <c r="E713" s="13"/>
      <c r="F713" s="13"/>
      <c r="G713" s="13"/>
      <c r="H713" s="13"/>
      <c r="I713" s="13"/>
      <c r="J713" s="13"/>
    </row>
    <row r="714" spans="1:10">
      <c r="A714" s="11"/>
      <c r="B714" s="10"/>
      <c r="C714" s="10"/>
      <c r="D714" s="10"/>
      <c r="E714" s="13"/>
      <c r="F714" s="13"/>
      <c r="G714" s="13"/>
      <c r="H714" s="13"/>
      <c r="I714" s="13"/>
      <c r="J714" s="13"/>
    </row>
    <row r="715" spans="1:10">
      <c r="A715" s="11"/>
      <c r="B715" s="10"/>
      <c r="C715" s="10"/>
      <c r="D715" s="10"/>
      <c r="E715" s="13"/>
      <c r="F715" s="13"/>
      <c r="G715" s="13"/>
      <c r="H715" s="13"/>
      <c r="I715" s="13"/>
      <c r="J715" s="13"/>
    </row>
    <row r="716" spans="1:10">
      <c r="A716" s="11"/>
      <c r="B716" s="10"/>
      <c r="C716" s="10"/>
      <c r="D716" s="10"/>
      <c r="E716" s="13"/>
      <c r="F716" s="13"/>
      <c r="G716" s="13"/>
      <c r="H716" s="13"/>
      <c r="I716" s="13"/>
      <c r="J716" s="13"/>
    </row>
    <row r="717" spans="1:10">
      <c r="A717" s="11"/>
      <c r="B717" s="10"/>
      <c r="C717" s="10"/>
      <c r="D717" s="10"/>
      <c r="E717" s="13"/>
      <c r="F717" s="13"/>
      <c r="G717" s="13"/>
      <c r="H717" s="13"/>
      <c r="I717" s="13"/>
      <c r="J717" s="13"/>
    </row>
    <row r="718" spans="1:10">
      <c r="A718" s="11"/>
      <c r="B718" s="10"/>
      <c r="C718" s="10"/>
      <c r="D718" s="10"/>
      <c r="E718" s="13"/>
      <c r="F718" s="13"/>
      <c r="G718" s="13"/>
      <c r="H718" s="13"/>
      <c r="I718" s="13"/>
      <c r="J718" s="13"/>
    </row>
    <row r="719" spans="1:10">
      <c r="A719" s="11"/>
      <c r="B719" s="10"/>
      <c r="C719" s="10"/>
      <c r="D719" s="10"/>
      <c r="E719" s="13"/>
      <c r="F719" s="13"/>
      <c r="G719" s="13"/>
      <c r="H719" s="13"/>
      <c r="I719" s="13"/>
      <c r="J719" s="13"/>
    </row>
    <row r="720" spans="1:10">
      <c r="A720" s="11"/>
      <c r="B720" s="10"/>
      <c r="C720" s="10"/>
      <c r="D720" s="10"/>
      <c r="E720" s="13"/>
      <c r="F720" s="13"/>
      <c r="G720" s="13"/>
      <c r="H720" s="13"/>
      <c r="I720" s="13"/>
      <c r="J720" s="13"/>
    </row>
    <row r="721" spans="1:10">
      <c r="A721" s="11"/>
      <c r="B721" s="10"/>
      <c r="C721" s="10"/>
      <c r="D721" s="10"/>
      <c r="E721" s="13"/>
      <c r="F721" s="13"/>
      <c r="G721" s="13"/>
      <c r="H721" s="13"/>
      <c r="I721" s="13"/>
      <c r="J721" s="13"/>
    </row>
    <row r="722" spans="1:10">
      <c r="A722" s="11"/>
      <c r="B722" s="10"/>
      <c r="C722" s="10"/>
      <c r="D722" s="10"/>
      <c r="E722" s="13"/>
      <c r="F722" s="13"/>
      <c r="G722" s="13"/>
      <c r="H722" s="13"/>
      <c r="I722" s="13"/>
      <c r="J722" s="13"/>
    </row>
    <row r="723" spans="1:10">
      <c r="A723" s="11"/>
      <c r="B723" s="10"/>
      <c r="C723" s="10"/>
      <c r="D723" s="10"/>
      <c r="E723" s="13"/>
      <c r="F723" s="13"/>
      <c r="G723" s="13"/>
      <c r="H723" s="13"/>
      <c r="I723" s="13"/>
      <c r="J723" s="13"/>
    </row>
    <row r="724" spans="1:10">
      <c r="A724" s="11"/>
      <c r="B724" s="10"/>
      <c r="C724" s="10"/>
      <c r="D724" s="10"/>
      <c r="E724" s="13"/>
      <c r="F724" s="13"/>
      <c r="G724" s="13"/>
      <c r="H724" s="13"/>
      <c r="I724" s="13"/>
      <c r="J724" s="13"/>
    </row>
    <row r="725" spans="1:10">
      <c r="A725" s="11"/>
      <c r="B725" s="10"/>
      <c r="C725" s="10"/>
      <c r="D725" s="10"/>
      <c r="E725" s="13"/>
      <c r="F725" s="13"/>
      <c r="G725" s="13"/>
      <c r="H725" s="13"/>
      <c r="I725" s="13"/>
      <c r="J725" s="13"/>
    </row>
    <row r="726" spans="1:10">
      <c r="A726" s="11"/>
      <c r="B726" s="10"/>
      <c r="C726" s="10"/>
      <c r="D726" s="10"/>
      <c r="E726" s="13"/>
      <c r="F726" s="13"/>
      <c r="G726" s="13"/>
      <c r="H726" s="13"/>
      <c r="I726" s="13"/>
      <c r="J726" s="13"/>
    </row>
    <row r="727" spans="1:10">
      <c r="A727" s="11"/>
      <c r="B727" s="10"/>
      <c r="C727" s="10"/>
      <c r="D727" s="10"/>
      <c r="E727" s="13"/>
      <c r="F727" s="13"/>
      <c r="G727" s="13"/>
      <c r="H727" s="13"/>
      <c r="I727" s="13"/>
      <c r="J727" s="13"/>
    </row>
    <row r="728" spans="1:10">
      <c r="A728" s="11"/>
      <c r="B728" s="10"/>
      <c r="C728" s="10"/>
      <c r="D728" s="10"/>
      <c r="E728" s="13"/>
      <c r="F728" s="13"/>
      <c r="G728" s="13"/>
      <c r="H728" s="13"/>
      <c r="I728" s="13"/>
      <c r="J728" s="13"/>
    </row>
    <row r="729" spans="1:10">
      <c r="A729" s="11"/>
      <c r="B729" s="10"/>
      <c r="C729" s="10"/>
      <c r="D729" s="10"/>
      <c r="E729" s="13"/>
      <c r="F729" s="13"/>
      <c r="G729" s="13"/>
      <c r="H729" s="13"/>
      <c r="I729" s="13"/>
      <c r="J729" s="13"/>
    </row>
    <row r="730" spans="1:10">
      <c r="A730" s="11"/>
      <c r="B730" s="10"/>
      <c r="C730" s="10"/>
      <c r="D730" s="10"/>
      <c r="E730" s="13"/>
      <c r="F730" s="13"/>
      <c r="G730" s="13"/>
      <c r="H730" s="13"/>
      <c r="I730" s="13"/>
      <c r="J730" s="13"/>
    </row>
    <row r="731" spans="1:10">
      <c r="A731" s="11"/>
      <c r="B731" s="10"/>
      <c r="C731" s="10"/>
      <c r="D731" s="10"/>
      <c r="E731" s="13"/>
      <c r="F731" s="13"/>
      <c r="G731" s="13"/>
      <c r="H731" s="13"/>
      <c r="I731" s="13"/>
      <c r="J731" s="13"/>
    </row>
    <row r="732" spans="1:10">
      <c r="A732" s="11"/>
      <c r="B732" s="10"/>
      <c r="C732" s="10"/>
      <c r="D732" s="10"/>
      <c r="E732" s="13"/>
      <c r="F732" s="13"/>
      <c r="G732" s="13"/>
      <c r="H732" s="13"/>
      <c r="I732" s="13"/>
      <c r="J732" s="13"/>
    </row>
    <row r="733" spans="1:10">
      <c r="A733" s="11"/>
      <c r="B733" s="10"/>
      <c r="C733" s="10"/>
      <c r="D733" s="10"/>
      <c r="E733" s="13"/>
      <c r="F733" s="13"/>
      <c r="G733" s="13"/>
      <c r="H733" s="13"/>
      <c r="I733" s="13"/>
      <c r="J733" s="13"/>
    </row>
    <row r="734" spans="1:10">
      <c r="A734" s="11"/>
      <c r="B734" s="10"/>
      <c r="C734" s="10"/>
      <c r="D734" s="10"/>
      <c r="E734" s="13"/>
      <c r="F734" s="13"/>
      <c r="G734" s="13"/>
      <c r="H734" s="13"/>
      <c r="I734" s="13"/>
      <c r="J734" s="13"/>
    </row>
    <row r="735" spans="1:10">
      <c r="A735" s="11"/>
      <c r="B735" s="10"/>
      <c r="C735" s="10"/>
      <c r="D735" s="10"/>
      <c r="E735" s="13"/>
      <c r="F735" s="13"/>
      <c r="G735" s="13"/>
      <c r="H735" s="13"/>
      <c r="I735" s="13"/>
      <c r="J735" s="13"/>
    </row>
    <row r="736" spans="1:10">
      <c r="A736" s="11"/>
      <c r="B736" s="10"/>
      <c r="C736" s="10"/>
      <c r="D736" s="10"/>
      <c r="E736" s="13"/>
      <c r="F736" s="13"/>
      <c r="G736" s="13"/>
      <c r="H736" s="13"/>
      <c r="I736" s="13"/>
      <c r="J736" s="13"/>
    </row>
    <row r="737" spans="1:10">
      <c r="A737" s="11"/>
      <c r="B737" s="10"/>
      <c r="C737" s="10"/>
      <c r="D737" s="10"/>
      <c r="E737" s="13"/>
      <c r="F737" s="13"/>
      <c r="G737" s="13"/>
      <c r="H737" s="13"/>
      <c r="I737" s="13"/>
      <c r="J737" s="13"/>
    </row>
    <row r="738" spans="1:10">
      <c r="A738" s="11"/>
      <c r="B738" s="10"/>
      <c r="C738" s="10"/>
      <c r="D738" s="10"/>
      <c r="E738" s="13"/>
      <c r="F738" s="13"/>
      <c r="G738" s="13"/>
      <c r="H738" s="13"/>
      <c r="I738" s="13"/>
      <c r="J738" s="13"/>
    </row>
    <row r="739" spans="1:10">
      <c r="A739" s="11"/>
      <c r="B739" s="10"/>
      <c r="C739" s="10"/>
      <c r="D739" s="10"/>
      <c r="E739" s="13"/>
      <c r="F739" s="13"/>
      <c r="G739" s="13"/>
      <c r="H739" s="13"/>
      <c r="I739" s="13"/>
      <c r="J739" s="13"/>
    </row>
    <row r="740" spans="1:10">
      <c r="A740" s="11"/>
      <c r="B740" s="10"/>
      <c r="C740" s="10"/>
      <c r="D740" s="10"/>
      <c r="E740" s="13"/>
      <c r="F740" s="13"/>
      <c r="G740" s="13"/>
      <c r="H740" s="13"/>
      <c r="I740" s="13"/>
      <c r="J740" s="13"/>
    </row>
    <row r="741" spans="1:10">
      <c r="A741" s="11"/>
      <c r="B741" s="10"/>
      <c r="C741" s="10"/>
      <c r="D741" s="10"/>
      <c r="E741" s="13"/>
      <c r="F741" s="13"/>
      <c r="G741" s="13"/>
      <c r="H741" s="13"/>
      <c r="I741" s="13"/>
      <c r="J741" s="13"/>
    </row>
    <row r="742" spans="1:10">
      <c r="A742" s="11"/>
      <c r="B742" s="10"/>
      <c r="C742" s="10"/>
      <c r="D742" s="10"/>
      <c r="E742" s="13"/>
      <c r="F742" s="13"/>
      <c r="G742" s="13"/>
      <c r="H742" s="13"/>
      <c r="I742" s="13"/>
      <c r="J742" s="13"/>
    </row>
    <row r="743" spans="1:10">
      <c r="A743" s="11"/>
      <c r="B743" s="10"/>
      <c r="C743" s="10"/>
      <c r="D743" s="10"/>
      <c r="E743" s="13"/>
      <c r="F743" s="13"/>
      <c r="G743" s="13"/>
      <c r="H743" s="13"/>
      <c r="I743" s="13"/>
      <c r="J743" s="13"/>
    </row>
    <row r="744" spans="1:10">
      <c r="A744" s="11"/>
      <c r="B744" s="10"/>
      <c r="C744" s="10"/>
      <c r="D744" s="10"/>
      <c r="E744" s="13"/>
      <c r="F744" s="13"/>
      <c r="G744" s="13"/>
      <c r="H744" s="13"/>
      <c r="I744" s="13"/>
      <c r="J744" s="13"/>
    </row>
    <row r="745" spans="1:10">
      <c r="A745" s="11"/>
      <c r="B745" s="10"/>
      <c r="C745" s="10"/>
      <c r="D745" s="10"/>
      <c r="E745" s="13"/>
      <c r="F745" s="13"/>
      <c r="G745" s="13"/>
      <c r="H745" s="13"/>
      <c r="I745" s="13"/>
      <c r="J745" s="13"/>
    </row>
    <row r="746" spans="1:10">
      <c r="A746" s="11"/>
      <c r="B746" s="10"/>
      <c r="C746" s="10"/>
      <c r="D746" s="10"/>
      <c r="E746" s="13"/>
      <c r="F746" s="13"/>
      <c r="G746" s="13"/>
      <c r="H746" s="13"/>
      <c r="I746" s="13"/>
      <c r="J746" s="13"/>
    </row>
    <row r="747" spans="1:10">
      <c r="A747" s="11"/>
      <c r="B747" s="10"/>
      <c r="C747" s="10"/>
      <c r="D747" s="10"/>
      <c r="E747" s="13"/>
      <c r="F747" s="13"/>
      <c r="G747" s="13"/>
      <c r="H747" s="13"/>
      <c r="I747" s="13"/>
      <c r="J747" s="13"/>
    </row>
    <row r="748" spans="1:10">
      <c r="A748" s="11"/>
      <c r="B748" s="10"/>
      <c r="C748" s="10"/>
      <c r="D748" s="10"/>
      <c r="E748" s="13"/>
      <c r="F748" s="13"/>
      <c r="G748" s="13"/>
      <c r="H748" s="13"/>
      <c r="I748" s="13"/>
      <c r="J748" s="13"/>
    </row>
    <row r="749" spans="1:10">
      <c r="A749" s="11"/>
      <c r="B749" s="10"/>
      <c r="C749" s="10"/>
      <c r="D749" s="10"/>
      <c r="E749" s="13"/>
      <c r="F749" s="13"/>
      <c r="G749" s="13"/>
      <c r="H749" s="13"/>
      <c r="I749" s="13"/>
      <c r="J749" s="13"/>
    </row>
    <row r="750" spans="1:10">
      <c r="A750" s="11"/>
      <c r="B750" s="10"/>
      <c r="C750" s="10"/>
      <c r="D750" s="10"/>
      <c r="E750" s="13"/>
      <c r="F750" s="13"/>
      <c r="G750" s="13"/>
      <c r="H750" s="13"/>
      <c r="I750" s="13"/>
      <c r="J750" s="13"/>
    </row>
    <row r="751" spans="1:10">
      <c r="A751" s="11"/>
      <c r="B751" s="10"/>
      <c r="C751" s="10"/>
      <c r="D751" s="10"/>
      <c r="E751" s="13"/>
      <c r="F751" s="13"/>
      <c r="G751" s="13"/>
      <c r="H751" s="13"/>
      <c r="I751" s="13"/>
      <c r="J751" s="13"/>
    </row>
    <row r="752" spans="1:10">
      <c r="A752" s="11"/>
      <c r="B752" s="10"/>
      <c r="C752" s="10"/>
      <c r="D752" s="10"/>
      <c r="E752" s="13"/>
      <c r="F752" s="13"/>
      <c r="G752" s="13"/>
      <c r="H752" s="13"/>
      <c r="I752" s="13"/>
      <c r="J752" s="13"/>
    </row>
    <row r="753" spans="1:10">
      <c r="A753" s="11"/>
      <c r="B753" s="10"/>
      <c r="C753" s="10"/>
      <c r="D753" s="10"/>
      <c r="E753" s="13"/>
      <c r="F753" s="13"/>
      <c r="G753" s="13"/>
      <c r="H753" s="13"/>
      <c r="I753" s="13"/>
      <c r="J753" s="13"/>
    </row>
    <row r="754" spans="1:10">
      <c r="A754" s="11"/>
      <c r="B754" s="10"/>
      <c r="C754" s="10"/>
      <c r="D754" s="10"/>
      <c r="E754" s="13"/>
      <c r="F754" s="13"/>
      <c r="G754" s="13"/>
      <c r="H754" s="13"/>
      <c r="I754" s="13"/>
      <c r="J754" s="13"/>
    </row>
    <row r="755" spans="1:10">
      <c r="A755" s="11"/>
      <c r="B755" s="10"/>
      <c r="C755" s="10"/>
      <c r="D755" s="10"/>
      <c r="E755" s="13"/>
      <c r="F755" s="13"/>
      <c r="G755" s="13"/>
      <c r="H755" s="13"/>
      <c r="I755" s="13"/>
      <c r="J755" s="13"/>
    </row>
    <row r="756" spans="1:10">
      <c r="A756" s="11"/>
      <c r="B756" s="10"/>
      <c r="C756" s="10"/>
      <c r="D756" s="10"/>
      <c r="E756" s="13"/>
      <c r="F756" s="13"/>
      <c r="G756" s="13"/>
      <c r="H756" s="13"/>
      <c r="I756" s="13"/>
      <c r="J756" s="13"/>
    </row>
    <row r="757" spans="1:10">
      <c r="A757" s="11"/>
      <c r="B757" s="10"/>
      <c r="C757" s="10"/>
      <c r="D757" s="10"/>
      <c r="E757" s="13"/>
      <c r="F757" s="13"/>
      <c r="G757" s="13"/>
      <c r="H757" s="13"/>
      <c r="I757" s="13"/>
      <c r="J757" s="13"/>
    </row>
    <row r="758" spans="1:10">
      <c r="A758" s="11"/>
      <c r="B758" s="10"/>
      <c r="C758" s="10"/>
      <c r="D758" s="10"/>
      <c r="E758" s="13"/>
      <c r="F758" s="13"/>
      <c r="G758" s="13"/>
      <c r="H758" s="13"/>
      <c r="I758" s="13"/>
      <c r="J758" s="13"/>
    </row>
    <row r="759" spans="1:10">
      <c r="A759" s="11"/>
      <c r="B759" s="10"/>
      <c r="C759" s="10"/>
      <c r="D759" s="10"/>
      <c r="E759" s="13"/>
      <c r="F759" s="13"/>
      <c r="G759" s="13"/>
      <c r="H759" s="13"/>
      <c r="I759" s="13"/>
      <c r="J759" s="13"/>
    </row>
    <row r="760" spans="1:10">
      <c r="A760" s="11"/>
      <c r="B760" s="10"/>
      <c r="C760" s="10"/>
      <c r="D760" s="10"/>
      <c r="E760" s="13"/>
      <c r="F760" s="13"/>
      <c r="G760" s="13"/>
      <c r="H760" s="13"/>
      <c r="I760" s="13"/>
      <c r="J760" s="13"/>
    </row>
    <row r="761" spans="1:10">
      <c r="A761" s="11"/>
      <c r="B761" s="10"/>
      <c r="C761" s="10"/>
      <c r="D761" s="10"/>
      <c r="E761" s="13"/>
      <c r="F761" s="13"/>
      <c r="G761" s="13"/>
      <c r="H761" s="13"/>
      <c r="I761" s="13"/>
      <c r="J761" s="13"/>
    </row>
    <row r="762" spans="1:10">
      <c r="A762" s="11"/>
      <c r="B762" s="10"/>
      <c r="C762" s="10"/>
      <c r="D762" s="10"/>
      <c r="E762" s="13"/>
      <c r="F762" s="13"/>
      <c r="G762" s="13"/>
      <c r="H762" s="13"/>
      <c r="I762" s="13"/>
      <c r="J762" s="13"/>
    </row>
    <row r="763" spans="1:10">
      <c r="A763" s="11"/>
      <c r="B763" s="10"/>
      <c r="C763" s="10"/>
      <c r="D763" s="10"/>
      <c r="E763" s="13"/>
      <c r="F763" s="13"/>
      <c r="G763" s="13"/>
      <c r="H763" s="13"/>
      <c r="I763" s="13"/>
      <c r="J763" s="13"/>
    </row>
    <row r="764" spans="1:10">
      <c r="A764" s="11"/>
      <c r="B764" s="10"/>
      <c r="C764" s="10"/>
      <c r="D764" s="10"/>
      <c r="E764" s="13"/>
      <c r="F764" s="13"/>
      <c r="G764" s="13"/>
      <c r="H764" s="13"/>
      <c r="I764" s="13"/>
      <c r="J764" s="13"/>
    </row>
    <row r="765" spans="1:10">
      <c r="A765" s="11"/>
      <c r="B765" s="10"/>
      <c r="C765" s="10"/>
      <c r="D765" s="10"/>
      <c r="E765" s="13"/>
      <c r="F765" s="13"/>
      <c r="G765" s="13"/>
      <c r="H765" s="13"/>
      <c r="I765" s="13"/>
      <c r="J765" s="13"/>
    </row>
    <row r="766" spans="1:10">
      <c r="A766" s="11"/>
      <c r="B766" s="10"/>
      <c r="C766" s="10"/>
      <c r="D766" s="10"/>
      <c r="E766" s="13"/>
      <c r="F766" s="13"/>
      <c r="G766" s="13"/>
      <c r="H766" s="13"/>
      <c r="I766" s="13"/>
      <c r="J766" s="13"/>
    </row>
    <row r="767" spans="1:10">
      <c r="A767" s="11"/>
      <c r="B767" s="10"/>
      <c r="C767" s="10"/>
      <c r="D767" s="10"/>
      <c r="E767" s="13"/>
      <c r="F767" s="13"/>
      <c r="G767" s="13"/>
      <c r="H767" s="13"/>
      <c r="I767" s="13"/>
      <c r="J767" s="13"/>
    </row>
    <row r="768" spans="1:10">
      <c r="A768" s="11"/>
      <c r="B768" s="10"/>
      <c r="C768" s="10"/>
      <c r="D768" s="10"/>
      <c r="E768" s="13"/>
      <c r="F768" s="13"/>
      <c r="G768" s="13"/>
      <c r="H768" s="13"/>
      <c r="I768" s="13"/>
      <c r="J768" s="13"/>
    </row>
    <row r="769" spans="1:10">
      <c r="A769" s="11"/>
      <c r="B769" s="10"/>
      <c r="C769" s="10"/>
      <c r="D769" s="10"/>
      <c r="E769" s="13"/>
      <c r="F769" s="13"/>
      <c r="G769" s="13"/>
      <c r="H769" s="13"/>
      <c r="I769" s="13"/>
      <c r="J769" s="13"/>
    </row>
    <row r="770" spans="1:10">
      <c r="A770" s="11"/>
      <c r="B770" s="10"/>
      <c r="C770" s="10"/>
      <c r="D770" s="10"/>
      <c r="E770" s="13"/>
      <c r="F770" s="13"/>
      <c r="G770" s="13"/>
      <c r="H770" s="13"/>
      <c r="I770" s="13"/>
      <c r="J770" s="13"/>
    </row>
    <row r="771" spans="1:10">
      <c r="A771" s="11"/>
      <c r="B771" s="10"/>
      <c r="C771" s="10"/>
      <c r="D771" s="10"/>
      <c r="E771" s="13"/>
      <c r="F771" s="13"/>
      <c r="G771" s="13"/>
      <c r="H771" s="13"/>
      <c r="I771" s="13"/>
      <c r="J771" s="13"/>
    </row>
    <row r="772" spans="1:10">
      <c r="A772" s="11"/>
      <c r="B772" s="10"/>
      <c r="C772" s="10"/>
      <c r="D772" s="10"/>
      <c r="E772" s="13"/>
      <c r="F772" s="13"/>
      <c r="G772" s="13"/>
      <c r="H772" s="13"/>
      <c r="I772" s="13"/>
      <c r="J772" s="13"/>
    </row>
    <row r="773" spans="1:10">
      <c r="A773" s="11"/>
      <c r="B773" s="10"/>
      <c r="C773" s="10"/>
      <c r="D773" s="10"/>
      <c r="E773" s="13"/>
      <c r="F773" s="13"/>
      <c r="G773" s="13"/>
      <c r="H773" s="13"/>
      <c r="I773" s="13"/>
      <c r="J773" s="13"/>
    </row>
    <row r="774" spans="1:10">
      <c r="A774" s="11"/>
      <c r="B774" s="10"/>
      <c r="C774" s="10"/>
      <c r="D774" s="10"/>
      <c r="E774" s="13"/>
      <c r="F774" s="13"/>
      <c r="G774" s="13"/>
      <c r="H774" s="13"/>
      <c r="I774" s="13"/>
      <c r="J774" s="13"/>
    </row>
    <row r="775" spans="1:10">
      <c r="A775" s="11"/>
      <c r="B775" s="10"/>
      <c r="C775" s="10"/>
      <c r="D775" s="10"/>
      <c r="E775" s="13"/>
      <c r="F775" s="13"/>
      <c r="G775" s="13"/>
      <c r="H775" s="13"/>
      <c r="I775" s="13"/>
      <c r="J775" s="13"/>
    </row>
    <row r="776" spans="1:10">
      <c r="A776" s="11"/>
      <c r="B776" s="10"/>
      <c r="C776" s="10"/>
      <c r="D776" s="10"/>
      <c r="E776" s="13"/>
      <c r="F776" s="13"/>
      <c r="G776" s="13"/>
      <c r="H776" s="13"/>
      <c r="I776" s="13"/>
      <c r="J776" s="13"/>
    </row>
    <row r="777" spans="1:10">
      <c r="A777" s="11"/>
      <c r="B777" s="10"/>
      <c r="C777" s="10"/>
      <c r="D777" s="10"/>
      <c r="E777" s="13"/>
      <c r="F777" s="13"/>
      <c r="G777" s="13"/>
      <c r="H777" s="13"/>
      <c r="I777" s="13"/>
      <c r="J777" s="13"/>
    </row>
    <row r="778" spans="1:10">
      <c r="A778" s="11"/>
      <c r="B778" s="10"/>
      <c r="C778" s="10"/>
      <c r="D778" s="10"/>
      <c r="E778" s="13"/>
      <c r="F778" s="13"/>
      <c r="G778" s="13"/>
      <c r="H778" s="13"/>
      <c r="I778" s="13"/>
      <c r="J778" s="13"/>
    </row>
    <row r="779" spans="1:10">
      <c r="A779" s="11"/>
      <c r="B779" s="10"/>
      <c r="C779" s="10"/>
      <c r="D779" s="10"/>
      <c r="E779" s="13"/>
      <c r="F779" s="13"/>
      <c r="G779" s="13"/>
      <c r="H779" s="13"/>
      <c r="I779" s="13"/>
      <c r="J779" s="13"/>
    </row>
    <row r="780" spans="1:10">
      <c r="A780" s="11"/>
      <c r="B780" s="10"/>
      <c r="C780" s="10"/>
      <c r="D780" s="10"/>
      <c r="E780" s="13"/>
      <c r="F780" s="13"/>
      <c r="G780" s="13"/>
      <c r="H780" s="13"/>
      <c r="I780" s="13"/>
      <c r="J780" s="13"/>
    </row>
    <row r="781" spans="1:10">
      <c r="A781" s="11"/>
      <c r="B781" s="10"/>
      <c r="C781" s="10"/>
      <c r="D781" s="10"/>
      <c r="E781" s="13"/>
      <c r="F781" s="13"/>
      <c r="G781" s="13"/>
      <c r="H781" s="13"/>
      <c r="I781" s="13"/>
      <c r="J781" s="13"/>
    </row>
    <row r="782" spans="1:10">
      <c r="A782" s="11"/>
      <c r="B782" s="10"/>
      <c r="C782" s="10"/>
      <c r="D782" s="10"/>
      <c r="E782" s="13"/>
      <c r="F782" s="13"/>
      <c r="G782" s="13"/>
      <c r="H782" s="13"/>
      <c r="I782" s="13"/>
      <c r="J782" s="13"/>
    </row>
    <row r="783" spans="1:10">
      <c r="A783" s="11"/>
      <c r="B783" s="10"/>
      <c r="C783" s="10"/>
      <c r="D783" s="10"/>
      <c r="E783" s="13"/>
      <c r="F783" s="13"/>
      <c r="G783" s="13"/>
      <c r="H783" s="13"/>
      <c r="I783" s="13"/>
      <c r="J783" s="13"/>
    </row>
    <row r="784" spans="1:10">
      <c r="A784" s="11"/>
      <c r="B784" s="10"/>
      <c r="C784" s="10"/>
      <c r="D784" s="10"/>
      <c r="E784" s="13"/>
      <c r="F784" s="13"/>
      <c r="G784" s="13"/>
      <c r="H784" s="13"/>
      <c r="I784" s="13"/>
      <c r="J784" s="13"/>
    </row>
    <row r="785" spans="1:10">
      <c r="A785" s="11"/>
      <c r="B785" s="10"/>
      <c r="C785" s="10"/>
      <c r="D785" s="10"/>
      <c r="E785" s="13"/>
      <c r="F785" s="13"/>
      <c r="G785" s="13"/>
      <c r="H785" s="13"/>
      <c r="I785" s="13"/>
      <c r="J785" s="13"/>
    </row>
    <row r="786" spans="1:10">
      <c r="A786" s="11"/>
      <c r="B786" s="10"/>
      <c r="C786" s="10"/>
      <c r="D786" s="10"/>
      <c r="E786" s="13"/>
      <c r="F786" s="13"/>
      <c r="G786" s="13"/>
      <c r="H786" s="13"/>
      <c r="I786" s="13"/>
      <c r="J786" s="13"/>
    </row>
    <row r="787" spans="1:10">
      <c r="A787" s="11"/>
      <c r="B787" s="10"/>
      <c r="C787" s="10"/>
      <c r="D787" s="10"/>
      <c r="E787" s="13"/>
      <c r="F787" s="13"/>
      <c r="G787" s="13"/>
      <c r="H787" s="13"/>
      <c r="I787" s="13"/>
      <c r="J787" s="13"/>
    </row>
    <row r="788" spans="1:10">
      <c r="A788" s="11"/>
      <c r="B788" s="10"/>
      <c r="C788" s="10"/>
      <c r="D788" s="10"/>
      <c r="E788" s="13"/>
      <c r="F788" s="13"/>
      <c r="G788" s="13"/>
      <c r="H788" s="13"/>
      <c r="I788" s="13"/>
      <c r="J788" s="13"/>
    </row>
    <row r="789" spans="1:10">
      <c r="A789" s="11"/>
      <c r="B789" s="10"/>
      <c r="C789" s="10"/>
      <c r="D789" s="10"/>
      <c r="E789" s="13"/>
      <c r="F789" s="13"/>
      <c r="G789" s="13"/>
      <c r="H789" s="13"/>
      <c r="I789" s="13"/>
      <c r="J789" s="13"/>
    </row>
    <row r="790" spans="1:10">
      <c r="A790" s="11"/>
      <c r="B790" s="10"/>
      <c r="C790" s="10"/>
      <c r="D790" s="10"/>
      <c r="E790" s="13"/>
      <c r="F790" s="13"/>
      <c r="G790" s="13"/>
      <c r="H790" s="13"/>
      <c r="I790" s="13"/>
      <c r="J790" s="13"/>
    </row>
    <row r="791" spans="1:10">
      <c r="A791" s="11"/>
      <c r="B791" s="10"/>
      <c r="C791" s="10"/>
      <c r="D791" s="10"/>
      <c r="E791" s="13"/>
      <c r="F791" s="13"/>
      <c r="G791" s="13"/>
      <c r="H791" s="13"/>
      <c r="I791" s="13"/>
      <c r="J791" s="13"/>
    </row>
    <row r="792" spans="1:10">
      <c r="A792" s="11"/>
      <c r="B792" s="10"/>
      <c r="C792" s="10"/>
      <c r="D792" s="10"/>
      <c r="E792" s="13"/>
      <c r="F792" s="13"/>
      <c r="G792" s="13"/>
      <c r="H792" s="13"/>
      <c r="I792" s="13"/>
      <c r="J792" s="13"/>
    </row>
    <row r="793" spans="1:10">
      <c r="A793" s="11"/>
      <c r="B793" s="10"/>
      <c r="C793" s="10"/>
      <c r="D793" s="10"/>
      <c r="E793" s="13"/>
      <c r="F793" s="13"/>
      <c r="G793" s="13"/>
      <c r="H793" s="13"/>
      <c r="I793" s="13"/>
      <c r="J793" s="13"/>
    </row>
    <row r="794" spans="1:10">
      <c r="A794" s="11"/>
      <c r="B794" s="10"/>
      <c r="C794" s="10"/>
      <c r="D794" s="10"/>
      <c r="E794" s="13"/>
      <c r="F794" s="13"/>
      <c r="G794" s="13"/>
      <c r="H794" s="13"/>
      <c r="I794" s="13"/>
      <c r="J794" s="13"/>
    </row>
    <row r="795" spans="1:10">
      <c r="A795" s="11"/>
      <c r="B795" s="10"/>
      <c r="C795" s="10"/>
      <c r="D795" s="10"/>
      <c r="E795" s="13"/>
      <c r="F795" s="13"/>
      <c r="G795" s="13"/>
      <c r="H795" s="13"/>
      <c r="I795" s="13"/>
      <c r="J795" s="13"/>
    </row>
    <row r="796" spans="1:10">
      <c r="A796" s="11"/>
      <c r="B796" s="10"/>
      <c r="C796" s="10"/>
      <c r="D796" s="10"/>
      <c r="E796" s="13"/>
      <c r="F796" s="13"/>
      <c r="G796" s="13"/>
      <c r="H796" s="13"/>
      <c r="I796" s="13"/>
      <c r="J796" s="13"/>
    </row>
    <row r="797" spans="1:10">
      <c r="A797" s="11"/>
      <c r="B797" s="10"/>
      <c r="C797" s="10"/>
      <c r="D797" s="10"/>
      <c r="E797" s="13"/>
      <c r="F797" s="13"/>
      <c r="G797" s="13"/>
      <c r="H797" s="13"/>
      <c r="I797" s="13"/>
      <c r="J797" s="13"/>
    </row>
    <row r="798" spans="1:10">
      <c r="A798" s="11"/>
      <c r="B798" s="10"/>
      <c r="C798" s="10"/>
      <c r="D798" s="10"/>
      <c r="E798" s="13"/>
      <c r="F798" s="13"/>
      <c r="G798" s="13"/>
      <c r="H798" s="13"/>
      <c r="I798" s="13"/>
      <c r="J798" s="13"/>
    </row>
    <row r="799" spans="1:10">
      <c r="A799" s="11"/>
      <c r="B799" s="10"/>
      <c r="C799" s="10"/>
      <c r="D799" s="10"/>
      <c r="E799" s="13"/>
      <c r="F799" s="13"/>
      <c r="G799" s="13"/>
      <c r="H799" s="13"/>
      <c r="I799" s="13"/>
      <c r="J799" s="13"/>
    </row>
    <row r="800" spans="1:10">
      <c r="A800" s="11"/>
      <c r="B800" s="10"/>
      <c r="C800" s="10"/>
      <c r="D800" s="10"/>
      <c r="E800" s="13"/>
      <c r="F800" s="13"/>
      <c r="G800" s="13"/>
      <c r="H800" s="13"/>
      <c r="I800" s="13"/>
      <c r="J800" s="13"/>
    </row>
    <row r="801" spans="1:10">
      <c r="A801" s="11"/>
      <c r="B801" s="10"/>
      <c r="C801" s="10"/>
      <c r="D801" s="10"/>
      <c r="E801" s="13"/>
      <c r="F801" s="13"/>
      <c r="G801" s="13"/>
      <c r="H801" s="13"/>
      <c r="I801" s="13"/>
      <c r="J801" s="13"/>
    </row>
    <row r="802" spans="1:10">
      <c r="A802" s="11"/>
      <c r="B802" s="10"/>
      <c r="C802" s="10"/>
      <c r="D802" s="10"/>
      <c r="E802" s="13"/>
      <c r="F802" s="13"/>
      <c r="G802" s="13"/>
      <c r="H802" s="13"/>
      <c r="I802" s="13"/>
      <c r="J802" s="13"/>
    </row>
    <row r="803" spans="1:10">
      <c r="A803" s="11"/>
      <c r="B803" s="10"/>
      <c r="C803" s="10"/>
      <c r="D803" s="10"/>
      <c r="E803" s="13"/>
      <c r="F803" s="13"/>
      <c r="G803" s="13"/>
      <c r="H803" s="13"/>
      <c r="I803" s="13"/>
      <c r="J803" s="13"/>
    </row>
    <row r="804" spans="1:10">
      <c r="A804" s="11"/>
      <c r="B804" s="10"/>
      <c r="C804" s="10"/>
      <c r="D804" s="10"/>
      <c r="E804" s="13"/>
      <c r="F804" s="13"/>
      <c r="G804" s="13"/>
      <c r="H804" s="13"/>
      <c r="I804" s="13"/>
      <c r="J804" s="13"/>
    </row>
    <row r="805" spans="1:10">
      <c r="A805" s="11"/>
      <c r="B805" s="10"/>
      <c r="C805" s="10"/>
      <c r="D805" s="10"/>
      <c r="E805" s="13"/>
      <c r="F805" s="13"/>
      <c r="G805" s="13"/>
      <c r="H805" s="13"/>
      <c r="I805" s="13"/>
      <c r="J805" s="13"/>
    </row>
    <row r="806" spans="1:10">
      <c r="A806" s="11"/>
      <c r="B806" s="10"/>
      <c r="C806" s="10"/>
      <c r="D806" s="10"/>
      <c r="E806" s="13"/>
      <c r="F806" s="13"/>
      <c r="G806" s="13"/>
      <c r="H806" s="13"/>
      <c r="I806" s="13"/>
      <c r="J806" s="13"/>
    </row>
    <row r="807" spans="1:10">
      <c r="A807" s="11"/>
      <c r="B807" s="10"/>
      <c r="C807" s="10"/>
      <c r="D807" s="10"/>
      <c r="E807" s="13"/>
      <c r="F807" s="13"/>
      <c r="G807" s="13"/>
      <c r="H807" s="13"/>
      <c r="I807" s="13"/>
      <c r="J807" s="13"/>
    </row>
    <row r="808" spans="1:10">
      <c r="A808" s="11"/>
      <c r="B808" s="10"/>
      <c r="C808" s="10"/>
      <c r="D808" s="10"/>
      <c r="E808" s="13"/>
      <c r="F808" s="13"/>
      <c r="G808" s="13"/>
      <c r="H808" s="13"/>
      <c r="I808" s="13"/>
      <c r="J808" s="13"/>
    </row>
    <row r="809" spans="1:10">
      <c r="A809" s="11"/>
      <c r="B809" s="10"/>
      <c r="C809" s="10"/>
      <c r="D809" s="10"/>
      <c r="E809" s="13"/>
      <c r="F809" s="13"/>
      <c r="G809" s="13"/>
      <c r="H809" s="13"/>
      <c r="I809" s="13"/>
      <c r="J809" s="13"/>
    </row>
    <row r="810" spans="1:10">
      <c r="A810" s="11"/>
      <c r="B810" s="10"/>
      <c r="C810" s="10"/>
      <c r="D810" s="10"/>
      <c r="E810" s="13"/>
      <c r="F810" s="13"/>
      <c r="G810" s="13"/>
      <c r="H810" s="13"/>
      <c r="I810" s="13"/>
      <c r="J810" s="13"/>
    </row>
    <row r="811" spans="1:10">
      <c r="A811" s="11"/>
      <c r="B811" s="10"/>
      <c r="C811" s="10"/>
      <c r="D811" s="10"/>
      <c r="E811" s="13"/>
      <c r="F811" s="13"/>
      <c r="G811" s="13"/>
      <c r="H811" s="13"/>
      <c r="I811" s="13"/>
      <c r="J811" s="13"/>
    </row>
    <row r="812" spans="1:10">
      <c r="A812" s="11"/>
      <c r="B812" s="10"/>
      <c r="C812" s="10"/>
      <c r="D812" s="10"/>
      <c r="E812" s="13"/>
      <c r="F812" s="13"/>
      <c r="G812" s="13"/>
      <c r="H812" s="13"/>
      <c r="I812" s="13"/>
      <c r="J812" s="13"/>
    </row>
    <row r="813" spans="1:10">
      <c r="A813" s="11"/>
      <c r="B813" s="10"/>
      <c r="C813" s="10"/>
      <c r="D813" s="10"/>
      <c r="E813" s="13"/>
      <c r="F813" s="13"/>
      <c r="G813" s="13"/>
      <c r="H813" s="13"/>
      <c r="I813" s="13"/>
      <c r="J813" s="13"/>
    </row>
    <row r="814" spans="1:10">
      <c r="A814" s="11"/>
      <c r="B814" s="10"/>
      <c r="C814" s="10"/>
      <c r="D814" s="10"/>
      <c r="E814" s="13"/>
      <c r="F814" s="13"/>
      <c r="G814" s="13"/>
      <c r="H814" s="13"/>
      <c r="I814" s="13"/>
      <c r="J814" s="13"/>
    </row>
    <row r="815" spans="1:10">
      <c r="A815" s="11"/>
      <c r="B815" s="10"/>
      <c r="C815" s="10"/>
      <c r="D815" s="10"/>
      <c r="E815" s="13"/>
      <c r="F815" s="13"/>
      <c r="G815" s="13"/>
      <c r="H815" s="13"/>
      <c r="I815" s="13"/>
      <c r="J815" s="13"/>
    </row>
    <row r="816" spans="1:10">
      <c r="A816" s="11"/>
      <c r="B816" s="10"/>
      <c r="C816" s="10"/>
      <c r="D816" s="10"/>
      <c r="E816" s="13"/>
      <c r="F816" s="13"/>
      <c r="G816" s="13"/>
      <c r="H816" s="13"/>
      <c r="I816" s="13"/>
      <c r="J816" s="13"/>
    </row>
    <row r="817" spans="1:10">
      <c r="A817" s="11"/>
      <c r="B817" s="10"/>
      <c r="C817" s="10"/>
      <c r="D817" s="10"/>
      <c r="E817" s="13"/>
      <c r="F817" s="13"/>
      <c r="G817" s="13"/>
      <c r="H817" s="13"/>
      <c r="I817" s="13"/>
      <c r="J817" s="13"/>
    </row>
    <row r="818" spans="1:10">
      <c r="A818" s="11"/>
      <c r="B818" s="10"/>
      <c r="C818" s="10"/>
      <c r="D818" s="10"/>
      <c r="E818" s="13"/>
      <c r="F818" s="13"/>
      <c r="G818" s="13"/>
      <c r="H818" s="13"/>
      <c r="I818" s="13"/>
      <c r="J818" s="13"/>
    </row>
    <row r="819" spans="1:10">
      <c r="A819" s="11"/>
      <c r="B819" s="10"/>
      <c r="C819" s="10"/>
      <c r="D819" s="10"/>
      <c r="E819" s="13"/>
      <c r="F819" s="13"/>
      <c r="G819" s="13"/>
      <c r="H819" s="13"/>
      <c r="I819" s="13"/>
      <c r="J819" s="13"/>
    </row>
    <row r="820" spans="1:10">
      <c r="A820" s="11"/>
      <c r="B820" s="10"/>
      <c r="C820" s="10"/>
      <c r="D820" s="10"/>
      <c r="E820" s="13"/>
      <c r="F820" s="13"/>
      <c r="G820" s="13"/>
      <c r="H820" s="13"/>
      <c r="I820" s="13"/>
      <c r="J820" s="13"/>
    </row>
    <row r="821" spans="1:10">
      <c r="A821" s="11"/>
      <c r="B821" s="10"/>
      <c r="C821" s="10"/>
      <c r="D821" s="10"/>
      <c r="E821" s="13"/>
      <c r="F821" s="13"/>
      <c r="G821" s="13"/>
      <c r="H821" s="13"/>
      <c r="I821" s="13"/>
      <c r="J821" s="13"/>
    </row>
    <row r="822" spans="1:10">
      <c r="A822" s="11"/>
      <c r="B822" s="10"/>
      <c r="C822" s="10"/>
      <c r="D822" s="10"/>
      <c r="E822" s="13"/>
      <c r="F822" s="13"/>
      <c r="G822" s="13"/>
      <c r="H822" s="13"/>
      <c r="I822" s="13"/>
      <c r="J822" s="13"/>
    </row>
    <row r="823" spans="1:10">
      <c r="A823" s="11"/>
      <c r="B823" s="10"/>
      <c r="C823" s="10"/>
      <c r="D823" s="10"/>
      <c r="E823" s="13"/>
      <c r="F823" s="13"/>
      <c r="G823" s="13"/>
      <c r="H823" s="13"/>
      <c r="I823" s="13"/>
      <c r="J823" s="13"/>
    </row>
    <row r="824" spans="1:10">
      <c r="A824" s="11"/>
      <c r="B824" s="10"/>
      <c r="C824" s="10"/>
      <c r="D824" s="10"/>
      <c r="E824" s="13"/>
      <c r="F824" s="13"/>
      <c r="G824" s="13"/>
      <c r="H824" s="13"/>
      <c r="I824" s="13"/>
      <c r="J824" s="13"/>
    </row>
    <row r="825" spans="1:10">
      <c r="A825" s="11"/>
      <c r="B825" s="10"/>
      <c r="C825" s="10"/>
      <c r="D825" s="10"/>
      <c r="E825" s="13"/>
      <c r="F825" s="13"/>
      <c r="G825" s="13"/>
      <c r="H825" s="13"/>
      <c r="I825" s="13"/>
      <c r="J825" s="13"/>
    </row>
    <row r="826" spans="1:10">
      <c r="A826" s="11"/>
      <c r="B826" s="10"/>
      <c r="C826" s="10"/>
      <c r="D826" s="10"/>
      <c r="E826" s="13"/>
      <c r="F826" s="13"/>
      <c r="G826" s="13"/>
      <c r="H826" s="13"/>
      <c r="I826" s="13"/>
      <c r="J826" s="13"/>
    </row>
    <row r="827" spans="1:10">
      <c r="A827" s="11"/>
      <c r="B827" s="10"/>
      <c r="C827" s="10"/>
      <c r="D827" s="10"/>
      <c r="E827" s="13"/>
      <c r="F827" s="13"/>
      <c r="G827" s="13"/>
      <c r="H827" s="13"/>
      <c r="I827" s="13"/>
      <c r="J827" s="13"/>
    </row>
    <row r="828" spans="1:10">
      <c r="A828" s="11"/>
      <c r="B828" s="10"/>
      <c r="C828" s="10"/>
      <c r="D828" s="10"/>
      <c r="E828" s="13"/>
      <c r="F828" s="13"/>
      <c r="G828" s="13"/>
      <c r="H828" s="13"/>
      <c r="I828" s="13"/>
      <c r="J828" s="13"/>
    </row>
    <row r="829" spans="1:10">
      <c r="A829" s="11"/>
      <c r="B829" s="10"/>
      <c r="C829" s="10"/>
      <c r="D829" s="10"/>
      <c r="E829" s="13"/>
      <c r="F829" s="13"/>
      <c r="G829" s="13"/>
      <c r="H829" s="13"/>
      <c r="I829" s="13"/>
      <c r="J829" s="13"/>
    </row>
    <row r="830" spans="1:10">
      <c r="A830" s="11"/>
      <c r="B830" s="10"/>
      <c r="C830" s="10"/>
      <c r="D830" s="10"/>
      <c r="E830" s="13"/>
      <c r="F830" s="13"/>
      <c r="G830" s="13"/>
      <c r="H830" s="13"/>
      <c r="I830" s="13"/>
      <c r="J830" s="13"/>
    </row>
    <row r="831" spans="1:10">
      <c r="A831" s="11"/>
      <c r="B831" s="10"/>
      <c r="C831" s="10"/>
      <c r="D831" s="10"/>
      <c r="E831" s="13"/>
      <c r="F831" s="13"/>
      <c r="G831" s="13"/>
      <c r="H831" s="13"/>
      <c r="I831" s="13"/>
      <c r="J831" s="13"/>
    </row>
    <row r="832" spans="1:10">
      <c r="A832" s="11"/>
      <c r="B832" s="10"/>
      <c r="C832" s="10"/>
      <c r="D832" s="10"/>
      <c r="E832" s="13"/>
      <c r="F832" s="13"/>
      <c r="G832" s="13"/>
      <c r="H832" s="13"/>
      <c r="I832" s="13"/>
      <c r="J832" s="13"/>
    </row>
    <row r="833" spans="1:10">
      <c r="A833" s="11"/>
      <c r="B833" s="10"/>
      <c r="C833" s="10"/>
      <c r="D833" s="10"/>
      <c r="E833" s="13"/>
      <c r="F833" s="13"/>
      <c r="G833" s="13"/>
      <c r="H833" s="13"/>
      <c r="I833" s="13"/>
      <c r="J833" s="13"/>
    </row>
    <row r="834" spans="1:10">
      <c r="A834" s="11"/>
      <c r="B834" s="10"/>
      <c r="C834" s="10"/>
      <c r="D834" s="10"/>
      <c r="E834" s="13"/>
      <c r="F834" s="13"/>
      <c r="G834" s="13"/>
      <c r="H834" s="13"/>
      <c r="I834" s="13"/>
      <c r="J834" s="13"/>
    </row>
    <row r="835" spans="1:10">
      <c r="A835" s="11"/>
      <c r="B835" s="10"/>
      <c r="C835" s="10"/>
      <c r="D835" s="10"/>
      <c r="E835" s="13"/>
      <c r="F835" s="13"/>
      <c r="G835" s="13"/>
      <c r="H835" s="13"/>
      <c r="I835" s="13"/>
      <c r="J835" s="13"/>
    </row>
    <row r="836" spans="1:10">
      <c r="A836" s="11"/>
      <c r="B836" s="10"/>
      <c r="C836" s="10"/>
      <c r="D836" s="10"/>
      <c r="E836" s="13"/>
      <c r="F836" s="13"/>
      <c r="G836" s="13"/>
      <c r="H836" s="13"/>
      <c r="I836" s="13"/>
      <c r="J836" s="13"/>
    </row>
    <row r="837" spans="1:10">
      <c r="A837" s="11"/>
      <c r="B837" s="10"/>
      <c r="C837" s="10"/>
      <c r="D837" s="10"/>
      <c r="E837" s="13"/>
      <c r="F837" s="13"/>
      <c r="G837" s="13"/>
      <c r="H837" s="13"/>
      <c r="I837" s="13"/>
      <c r="J837" s="13"/>
    </row>
    <row r="838" spans="1:10">
      <c r="A838" s="11"/>
      <c r="B838" s="10"/>
      <c r="C838" s="10"/>
      <c r="D838" s="10"/>
      <c r="E838" s="13"/>
      <c r="F838" s="13"/>
      <c r="G838" s="13"/>
      <c r="H838" s="13"/>
      <c r="I838" s="13"/>
      <c r="J838" s="13"/>
    </row>
    <row r="839" spans="1:10">
      <c r="A839" s="11"/>
      <c r="B839" s="10"/>
      <c r="C839" s="10"/>
      <c r="D839" s="10"/>
      <c r="E839" s="13"/>
      <c r="F839" s="13"/>
      <c r="G839" s="13"/>
      <c r="H839" s="13"/>
      <c r="I839" s="13"/>
      <c r="J839" s="13"/>
    </row>
    <row r="840" spans="1:10">
      <c r="A840" s="11"/>
      <c r="B840" s="10"/>
      <c r="C840" s="10"/>
      <c r="D840" s="10"/>
      <c r="E840" s="13"/>
      <c r="F840" s="13"/>
      <c r="G840" s="13"/>
      <c r="H840" s="13"/>
      <c r="I840" s="13"/>
      <c r="J840" s="13"/>
    </row>
    <row r="841" spans="1:10">
      <c r="A841" s="11"/>
      <c r="B841" s="10"/>
      <c r="C841" s="10"/>
      <c r="D841" s="10"/>
      <c r="E841" s="13"/>
      <c r="F841" s="13"/>
      <c r="G841" s="13"/>
      <c r="H841" s="13"/>
      <c r="I841" s="13"/>
      <c r="J841" s="13"/>
    </row>
    <row r="842" spans="1:10">
      <c r="A842" s="11"/>
      <c r="B842" s="10"/>
      <c r="C842" s="10"/>
      <c r="D842" s="10"/>
      <c r="E842" s="13"/>
      <c r="F842" s="13"/>
      <c r="G842" s="13"/>
      <c r="H842" s="13"/>
      <c r="I842" s="13"/>
      <c r="J842" s="13"/>
    </row>
    <row r="843" spans="1:10">
      <c r="A843" s="11"/>
      <c r="B843" s="10"/>
      <c r="C843" s="10"/>
      <c r="D843" s="10"/>
      <c r="E843" s="13"/>
      <c r="F843" s="13"/>
      <c r="G843" s="13"/>
      <c r="H843" s="13"/>
      <c r="I843" s="13"/>
      <c r="J843" s="13"/>
    </row>
    <row r="844" spans="1:10">
      <c r="A844" s="11"/>
      <c r="B844" s="10"/>
      <c r="C844" s="10"/>
      <c r="D844" s="10"/>
      <c r="E844" s="13"/>
      <c r="F844" s="13"/>
      <c r="G844" s="13"/>
      <c r="H844" s="13"/>
      <c r="I844" s="13"/>
      <c r="J844" s="13"/>
    </row>
    <row r="845" spans="1:10">
      <c r="A845" s="11"/>
      <c r="B845" s="10"/>
      <c r="C845" s="10"/>
      <c r="D845" s="10"/>
      <c r="E845" s="13"/>
      <c r="F845" s="13"/>
      <c r="G845" s="13"/>
      <c r="H845" s="13"/>
      <c r="I845" s="13"/>
      <c r="J845" s="13"/>
    </row>
    <row r="846" spans="1:10">
      <c r="A846" s="11"/>
      <c r="B846" s="10"/>
      <c r="C846" s="10"/>
      <c r="D846" s="10"/>
      <c r="E846" s="13"/>
      <c r="F846" s="13"/>
      <c r="G846" s="13"/>
      <c r="H846" s="13"/>
      <c r="I846" s="13"/>
      <c r="J846" s="13"/>
    </row>
    <row r="847" spans="1:10">
      <c r="A847" s="11"/>
      <c r="B847" s="10"/>
      <c r="C847" s="10"/>
      <c r="D847" s="10"/>
      <c r="E847" s="13"/>
      <c r="F847" s="13"/>
      <c r="G847" s="13"/>
      <c r="H847" s="13"/>
      <c r="I847" s="13"/>
      <c r="J847" s="13"/>
    </row>
    <row r="848" spans="1:10">
      <c r="A848" s="11"/>
      <c r="B848" s="10"/>
      <c r="C848" s="10"/>
      <c r="D848" s="10"/>
      <c r="E848" s="13"/>
      <c r="F848" s="13"/>
      <c r="G848" s="13"/>
      <c r="H848" s="13"/>
      <c r="I848" s="13"/>
      <c r="J848" s="13"/>
    </row>
    <row r="849" spans="1:10">
      <c r="A849" s="11"/>
      <c r="B849" s="10"/>
      <c r="C849" s="10"/>
      <c r="D849" s="10"/>
      <c r="E849" s="13"/>
      <c r="F849" s="13"/>
      <c r="G849" s="13"/>
      <c r="H849" s="13"/>
      <c r="I849" s="13"/>
      <c r="J849" s="13"/>
    </row>
    <row r="850" spans="1:10">
      <c r="A850" s="11"/>
      <c r="B850" s="10"/>
      <c r="C850" s="10"/>
      <c r="D850" s="10"/>
      <c r="E850" s="13"/>
      <c r="F850" s="13"/>
      <c r="G850" s="13"/>
      <c r="H850" s="13"/>
      <c r="I850" s="13"/>
      <c r="J850" s="13"/>
    </row>
    <row r="851" spans="1:10">
      <c r="A851" s="11"/>
      <c r="B851" s="10"/>
      <c r="C851" s="10"/>
      <c r="D851" s="10"/>
      <c r="E851" s="13"/>
      <c r="F851" s="13"/>
      <c r="G851" s="13"/>
      <c r="H851" s="13"/>
      <c r="I851" s="13"/>
      <c r="J851" s="13"/>
    </row>
    <row r="852" spans="1:10">
      <c r="A852" s="11"/>
      <c r="B852" s="10"/>
      <c r="C852" s="10"/>
      <c r="D852" s="10"/>
      <c r="E852" s="13"/>
      <c r="F852" s="13"/>
      <c r="G852" s="13"/>
      <c r="H852" s="13"/>
      <c r="I852" s="13"/>
      <c r="J852" s="13"/>
    </row>
    <row r="853" spans="1:10">
      <c r="A853" s="11"/>
      <c r="B853" s="10"/>
      <c r="C853" s="10"/>
      <c r="D853" s="10"/>
      <c r="E853" s="13"/>
      <c r="F853" s="13"/>
      <c r="G853" s="13"/>
      <c r="H853" s="13"/>
      <c r="I853" s="13"/>
      <c r="J853" s="13"/>
    </row>
    <row r="854" spans="1:10">
      <c r="A854" s="11"/>
      <c r="B854" s="10"/>
      <c r="C854" s="10"/>
      <c r="D854" s="10"/>
      <c r="E854" s="13"/>
      <c r="F854" s="13"/>
      <c r="G854" s="13"/>
      <c r="H854" s="13"/>
      <c r="I854" s="13"/>
      <c r="J854" s="13"/>
    </row>
    <row r="855" spans="1:10">
      <c r="A855" s="11"/>
      <c r="B855" s="10"/>
      <c r="C855" s="10"/>
      <c r="D855" s="10"/>
      <c r="E855" s="13"/>
      <c r="F855" s="13"/>
      <c r="G855" s="13"/>
      <c r="H855" s="13"/>
      <c r="I855" s="13"/>
      <c r="J855" s="13"/>
    </row>
    <row r="856" spans="1:10">
      <c r="A856" s="11"/>
      <c r="B856" s="10"/>
      <c r="C856" s="10"/>
      <c r="D856" s="10"/>
      <c r="E856" s="13"/>
      <c r="F856" s="13"/>
      <c r="G856" s="13"/>
      <c r="H856" s="13"/>
      <c r="I856" s="13"/>
      <c r="J856" s="13"/>
    </row>
    <row r="857" spans="1:10">
      <c r="A857" s="11"/>
      <c r="B857" s="10"/>
      <c r="C857" s="10"/>
      <c r="D857" s="10"/>
      <c r="E857" s="13"/>
      <c r="F857" s="13"/>
      <c r="G857" s="13"/>
      <c r="H857" s="13"/>
      <c r="I857" s="13"/>
      <c r="J857" s="13"/>
    </row>
    <row r="858" spans="1:10">
      <c r="A858" s="11"/>
      <c r="B858" s="10"/>
      <c r="C858" s="10"/>
      <c r="D858" s="10"/>
      <c r="E858" s="13"/>
      <c r="F858" s="13"/>
      <c r="G858" s="13"/>
      <c r="H858" s="13"/>
      <c r="I858" s="13"/>
      <c r="J858" s="13"/>
    </row>
    <row r="859" spans="1:10">
      <c r="A859" s="11"/>
      <c r="B859" s="10"/>
      <c r="C859" s="10"/>
      <c r="D859" s="10"/>
      <c r="E859" s="13"/>
      <c r="F859" s="13"/>
      <c r="G859" s="13"/>
      <c r="H859" s="13"/>
      <c r="I859" s="13"/>
      <c r="J859" s="13"/>
    </row>
    <row r="860" spans="1:10">
      <c r="A860" s="11"/>
      <c r="B860" s="10"/>
      <c r="C860" s="10"/>
      <c r="D860" s="10"/>
      <c r="E860" s="13"/>
      <c r="F860" s="13"/>
      <c r="G860" s="13"/>
      <c r="H860" s="13"/>
      <c r="I860" s="13"/>
      <c r="J860" s="13"/>
    </row>
    <row r="861" spans="1:10">
      <c r="A861" s="11"/>
      <c r="B861" s="10"/>
      <c r="C861" s="10"/>
      <c r="D861" s="10"/>
      <c r="E861" s="13"/>
      <c r="F861" s="13"/>
      <c r="G861" s="13"/>
      <c r="H861" s="13"/>
      <c r="I861" s="13"/>
      <c r="J861" s="13"/>
    </row>
    <row r="862" spans="1:10">
      <c r="A862" s="11"/>
      <c r="B862" s="10"/>
      <c r="C862" s="10"/>
      <c r="D862" s="10"/>
      <c r="E862" s="13"/>
      <c r="F862" s="13"/>
      <c r="G862" s="13"/>
      <c r="H862" s="13"/>
      <c r="I862" s="13"/>
      <c r="J862" s="13"/>
    </row>
    <row r="863" spans="1:10">
      <c r="A863" s="11"/>
      <c r="B863" s="10"/>
      <c r="C863" s="10"/>
      <c r="D863" s="10"/>
      <c r="E863" s="13"/>
      <c r="F863" s="13"/>
      <c r="G863" s="13"/>
      <c r="H863" s="13"/>
      <c r="I863" s="13"/>
      <c r="J863" s="13"/>
    </row>
    <row r="864" spans="1:10">
      <c r="A864" s="11"/>
      <c r="B864" s="10"/>
      <c r="C864" s="10"/>
      <c r="D864" s="10"/>
      <c r="E864" s="13"/>
      <c r="F864" s="13"/>
      <c r="G864" s="13"/>
      <c r="H864" s="13"/>
      <c r="I864" s="13"/>
      <c r="J864" s="13"/>
    </row>
    <row r="865" spans="1:10">
      <c r="A865" s="11"/>
      <c r="B865" s="10"/>
      <c r="C865" s="10"/>
      <c r="D865" s="10"/>
      <c r="E865" s="13"/>
      <c r="F865" s="13"/>
      <c r="G865" s="13"/>
      <c r="H865" s="13"/>
      <c r="I865" s="13"/>
      <c r="J865" s="13"/>
    </row>
  </sheetData>
  <sheetProtection algorithmName="SHA-512" hashValue="+ldSerYaS0K6z0FAuxM+edfw0ctOh5fp7BW8OWszXYiaiYQSSV7Ty+BuNqGHjkmkx2O4Rfm7dr/YPnCUkt7VFA==" saltValue="L12lBMrlqmavodX9INPFeA==" spinCount="100000" sheet="1" objects="1" scenarios="1"/>
  <mergeCells count="14">
    <mergeCell ref="A2:A5"/>
    <mergeCell ref="B2:B5"/>
    <mergeCell ref="A6:A18"/>
    <mergeCell ref="A49:A55"/>
    <mergeCell ref="A56:A62"/>
    <mergeCell ref="A35:A41"/>
    <mergeCell ref="A42:A48"/>
    <mergeCell ref="A19:A25"/>
    <mergeCell ref="A26:A34"/>
    <mergeCell ref="A91:A96"/>
    <mergeCell ref="A77:A81"/>
    <mergeCell ref="A82:A90"/>
    <mergeCell ref="A63:A69"/>
    <mergeCell ref="A70:A76"/>
  </mergeCells>
  <conditionalFormatting sqref="B6:B98">
    <cfRule type="containsText" dxfId="128" priority="61" operator="containsText" text="Select One">
      <formula>NOT(ISERROR(SEARCH("Select One",B6)))</formula>
    </cfRule>
  </conditionalFormatting>
  <conditionalFormatting sqref="C2">
    <cfRule type="expression" dxfId="127" priority="49">
      <formula>C2=$B$2</formula>
    </cfRule>
  </conditionalFormatting>
  <conditionalFormatting sqref="C7:C18">
    <cfRule type="expression" dxfId="126" priority="48">
      <formula>C7=$B$6</formula>
    </cfRule>
  </conditionalFormatting>
  <conditionalFormatting sqref="C20:C25">
    <cfRule type="expression" dxfId="125" priority="47">
      <formula>C20=$B$19</formula>
    </cfRule>
  </conditionalFormatting>
  <conditionalFormatting sqref="C27:C34">
    <cfRule type="expression" dxfId="124" priority="46">
      <formula>C27=$B$26</formula>
    </cfRule>
  </conditionalFormatting>
  <conditionalFormatting sqref="C36:C41">
    <cfRule type="expression" dxfId="123" priority="45">
      <formula>C36=$B$35</formula>
    </cfRule>
  </conditionalFormatting>
  <conditionalFormatting sqref="C43:C48">
    <cfRule type="expression" dxfId="122" priority="44">
      <formula>C43=$B$42</formula>
    </cfRule>
  </conditionalFormatting>
  <conditionalFormatting sqref="C50:C55">
    <cfRule type="expression" dxfId="121" priority="43">
      <formula>C50=$B$49</formula>
    </cfRule>
  </conditionalFormatting>
  <conditionalFormatting sqref="C57:C62">
    <cfRule type="expression" dxfId="120" priority="42">
      <formula>C57=$B$56</formula>
    </cfRule>
  </conditionalFormatting>
  <conditionalFormatting sqref="C64:C69">
    <cfRule type="expression" dxfId="119" priority="41">
      <formula>C64=$B$63</formula>
    </cfRule>
  </conditionalFormatting>
  <conditionalFormatting sqref="C71:C76">
    <cfRule type="expression" dxfId="118" priority="40">
      <formula>C71=$B$70</formula>
    </cfRule>
  </conditionalFormatting>
  <conditionalFormatting sqref="C78:C81">
    <cfRule type="expression" dxfId="117" priority="39">
      <formula>C78=$B$77</formula>
    </cfRule>
  </conditionalFormatting>
  <conditionalFormatting sqref="C83:C90">
    <cfRule type="expression" dxfId="116" priority="38">
      <formula>C83=$B$82</formula>
    </cfRule>
  </conditionalFormatting>
  <conditionalFormatting sqref="C92:C97">
    <cfRule type="expression" dxfId="115" priority="37">
      <formula>C92=$B$91</formula>
    </cfRule>
  </conditionalFormatting>
  <conditionalFormatting sqref="D98">
    <cfRule type="expression" dxfId="114" priority="60">
      <formula>B98&gt;0</formula>
    </cfRule>
  </conditionalFormatting>
  <conditionalFormatting sqref="E47:E48">
    <cfRule type="cellIs" dxfId="113" priority="36" operator="equal">
      <formula>0</formula>
    </cfRule>
  </conditionalFormatting>
  <conditionalFormatting sqref="E55">
    <cfRule type="cellIs" dxfId="112" priority="34" operator="equal">
      <formula>0</formula>
    </cfRule>
  </conditionalFormatting>
  <conditionalFormatting sqref="E61:E62">
    <cfRule type="cellIs" dxfId="111" priority="32" operator="equal">
      <formula>0</formula>
    </cfRule>
  </conditionalFormatting>
  <conditionalFormatting sqref="E69">
    <cfRule type="cellIs" dxfId="110" priority="30" operator="equal">
      <formula>0</formula>
    </cfRule>
  </conditionalFormatting>
  <conditionalFormatting sqref="E75:E76">
    <cfRule type="cellIs" dxfId="109" priority="28" operator="equal">
      <formula>0</formula>
    </cfRule>
  </conditionalFormatting>
  <conditionalFormatting sqref="E81">
    <cfRule type="cellIs" dxfId="108" priority="26" operator="equal">
      <formula>0</formula>
    </cfRule>
  </conditionalFormatting>
  <conditionalFormatting sqref="E98">
    <cfRule type="expression" dxfId="107" priority="62">
      <formula>#REF!&lt;13</formula>
    </cfRule>
  </conditionalFormatting>
  <conditionalFormatting sqref="E99:E100">
    <cfRule type="cellIs" dxfId="106" priority="112" operator="equal">
      <formula>0</formula>
    </cfRule>
  </conditionalFormatting>
  <conditionalFormatting sqref="E41:J46">
    <cfRule type="cellIs" dxfId="105" priority="17" operator="equal">
      <formula>0</formula>
    </cfRule>
  </conditionalFormatting>
  <conditionalFormatting sqref="E49:J54">
    <cfRule type="cellIs" dxfId="104" priority="15" operator="equal">
      <formula>0</formula>
    </cfRule>
  </conditionalFormatting>
  <conditionalFormatting sqref="E77:J80">
    <cfRule type="cellIs" dxfId="103" priority="11" operator="equal">
      <formula>0</formula>
    </cfRule>
  </conditionalFormatting>
  <conditionalFormatting sqref="E102:J1048576">
    <cfRule type="cellIs" dxfId="102" priority="63" operator="equal">
      <formula>0</formula>
    </cfRule>
  </conditionalFormatting>
  <conditionalFormatting sqref="E1:N14 E15:F17 H15:N17 E18:N18 C19 C26 E27:J34 C35 C56">
    <cfRule type="cellIs" dxfId="101" priority="83" operator="equal">
      <formula>0</formula>
    </cfRule>
  </conditionalFormatting>
  <conditionalFormatting sqref="G15:G16">
    <cfRule type="expression" dxfId="99" priority="1">
      <formula>$G15=0</formula>
    </cfRule>
    <cfRule type="cellIs" dxfId="98" priority="2" operator="equal">
      <formula>0</formula>
    </cfRule>
  </conditionalFormatting>
  <conditionalFormatting sqref="G24:G25">
    <cfRule type="cellIs" dxfId="97" priority="51" operator="equal">
      <formula>0</formula>
    </cfRule>
  </conditionalFormatting>
  <conditionalFormatting sqref="G39:G40">
    <cfRule type="cellIs" dxfId="96" priority="52" operator="equal">
      <formula>0</formula>
    </cfRule>
  </conditionalFormatting>
  <conditionalFormatting sqref="G43">
    <cfRule type="expression" dxfId="95" priority="3">
      <formula>$G43=0</formula>
    </cfRule>
  </conditionalFormatting>
  <conditionalFormatting sqref="G47:G48">
    <cfRule type="cellIs" dxfId="94" priority="53" operator="equal">
      <formula>0</formula>
    </cfRule>
  </conditionalFormatting>
  <conditionalFormatting sqref="G50">
    <cfRule type="expression" dxfId="93" priority="4">
      <formula>$G50=0</formula>
    </cfRule>
  </conditionalFormatting>
  <conditionalFormatting sqref="G55">
    <cfRule type="cellIs" dxfId="92" priority="54" operator="equal">
      <formula>0</formula>
    </cfRule>
  </conditionalFormatting>
  <conditionalFormatting sqref="G57">
    <cfRule type="expression" dxfId="91" priority="5">
      <formula>$G57=0</formula>
    </cfRule>
  </conditionalFormatting>
  <conditionalFormatting sqref="G61:G62">
    <cfRule type="cellIs" dxfId="90" priority="55" operator="equal">
      <formula>0</formula>
    </cfRule>
  </conditionalFormatting>
  <conditionalFormatting sqref="G69">
    <cfRule type="cellIs" dxfId="89" priority="56" operator="equal">
      <formula>0</formula>
    </cfRule>
  </conditionalFormatting>
  <conditionalFormatting sqref="G75:G76">
    <cfRule type="cellIs" dxfId="88" priority="57" operator="equal">
      <formula>0</formula>
    </cfRule>
  </conditionalFormatting>
  <conditionalFormatting sqref="G78">
    <cfRule type="expression" dxfId="87" priority="6">
      <formula>$G78=0</formula>
    </cfRule>
  </conditionalFormatting>
  <conditionalFormatting sqref="G81">
    <cfRule type="cellIs" dxfId="86" priority="58" operator="equal">
      <formula>0</formula>
    </cfRule>
  </conditionalFormatting>
  <conditionalFormatting sqref="G86:G97 E57:J60 E20:N23 E36:J38 N36:N38 N41:N46 N49:N54 N57:N60 E63:J68 N63:N68 E70:J74 N70:N74 N77:N80 E82:J85 N82:N85 I85:I97 E86:E97 F87:F88 H87:J88 N87:N88 N91:N97 F91:F100 J91:J100">
    <cfRule type="cellIs" dxfId="85" priority="111" operator="equal">
      <formula>0</formula>
    </cfRule>
  </conditionalFormatting>
  <conditionalFormatting sqref="G92">
    <cfRule type="expression" dxfId="84" priority="7">
      <formula>$G92=0</formula>
    </cfRule>
  </conditionalFormatting>
  <conditionalFormatting sqref="G99">
    <cfRule type="cellIs" dxfId="83" priority="109" operator="equal">
      <formula>0</formula>
    </cfRule>
  </conditionalFormatting>
  <conditionalFormatting sqref="H6">
    <cfRule type="expression" dxfId="82" priority="24">
      <formula>$H6=0</formula>
    </cfRule>
  </conditionalFormatting>
  <conditionalFormatting sqref="H19">
    <cfRule type="expression" dxfId="81" priority="22">
      <formula>$H19=0</formula>
    </cfRule>
    <cfRule type="cellIs" dxfId="80" priority="23" operator="equal">
      <formula>0</formula>
    </cfRule>
  </conditionalFormatting>
  <conditionalFormatting sqref="H26">
    <cfRule type="expression" dxfId="79" priority="20">
      <formula>$H26=0</formula>
    </cfRule>
    <cfRule type="cellIs" dxfId="78" priority="21" operator="equal">
      <formula>0</formula>
    </cfRule>
  </conditionalFormatting>
  <conditionalFormatting sqref="H35">
    <cfRule type="expression" dxfId="77" priority="18">
      <formula>$H35=0</formula>
    </cfRule>
    <cfRule type="cellIs" dxfId="76" priority="19" operator="equal">
      <formula>0</formula>
    </cfRule>
  </conditionalFormatting>
  <conditionalFormatting sqref="H42">
    <cfRule type="expression" dxfId="75" priority="16">
      <formula>$H42=0</formula>
    </cfRule>
  </conditionalFormatting>
  <conditionalFormatting sqref="H49">
    <cfRule type="expression" dxfId="74" priority="14">
      <formula>$H49=0</formula>
    </cfRule>
  </conditionalFormatting>
  <conditionalFormatting sqref="H56">
    <cfRule type="expression" dxfId="73" priority="12">
      <formula>$H56=0</formula>
    </cfRule>
    <cfRule type="cellIs" dxfId="72" priority="13" operator="equal">
      <formula>0</formula>
    </cfRule>
  </conditionalFormatting>
  <conditionalFormatting sqref="H77">
    <cfRule type="expression" dxfId="71" priority="10">
      <formula>$H77=0</formula>
    </cfRule>
  </conditionalFormatting>
  <conditionalFormatting sqref="H91">
    <cfRule type="expression" dxfId="70" priority="8">
      <formula>$H91=0</formula>
    </cfRule>
  </conditionalFormatting>
  <conditionalFormatting sqref="H91:H100">
    <cfRule type="cellIs" dxfId="69" priority="9" operator="equal">
      <formula>0</formula>
    </cfRule>
  </conditionalFormatting>
  <conditionalFormatting sqref="I47:I48">
    <cfRule type="cellIs" dxfId="68" priority="35" operator="equal">
      <formula>0</formula>
    </cfRule>
  </conditionalFormatting>
  <conditionalFormatting sqref="I55">
    <cfRule type="cellIs" dxfId="67" priority="33" operator="equal">
      <formula>0</formula>
    </cfRule>
  </conditionalFormatting>
  <conditionalFormatting sqref="I61:I62">
    <cfRule type="cellIs" dxfId="66" priority="31" operator="equal">
      <formula>0</formula>
    </cfRule>
  </conditionalFormatting>
  <conditionalFormatting sqref="I69">
    <cfRule type="cellIs" dxfId="65" priority="29" operator="equal">
      <formula>0</formula>
    </cfRule>
  </conditionalFormatting>
  <conditionalFormatting sqref="I75:I76">
    <cfRule type="cellIs" dxfId="64" priority="27" operator="equal">
      <formula>0</formula>
    </cfRule>
  </conditionalFormatting>
  <conditionalFormatting sqref="I81">
    <cfRule type="cellIs" dxfId="63" priority="25" operator="equal">
      <formula>0</formula>
    </cfRule>
  </conditionalFormatting>
  <conditionalFormatting sqref="I99:I100">
    <cfRule type="cellIs" dxfId="62" priority="108" operator="equal">
      <formula>0</formula>
    </cfRule>
  </conditionalFormatting>
  <conditionalFormatting sqref="N27:N34">
    <cfRule type="cellIs" dxfId="61" priority="89" operator="equal">
      <formula>0</formula>
    </cfRule>
  </conditionalFormatting>
  <dataValidations count="10">
    <dataValidation type="list" allowBlank="1" showInputMessage="1" showErrorMessage="1" sqref="B6" xr:uid="{AD5747B8-19DA-41D6-BBEF-9D32D6CFB30A}">
      <formula1>"Select One,H,F,E,D,A,B,C,G"</formula1>
    </dataValidation>
    <dataValidation type="list" showInputMessage="1" showErrorMessage="1" sqref="B19" xr:uid="{C9AA60BF-E18B-45C0-8CCF-B70A40032BC1}">
      <formula1>"Select One,A,C,D"</formula1>
    </dataValidation>
    <dataValidation type="list" showInputMessage="1" showErrorMessage="1" sqref="B26" xr:uid="{8FC76758-BF04-4D3A-8EF4-72F1C8DABE59}">
      <formula1>"NM7"</formula1>
    </dataValidation>
    <dataValidation type="list" allowBlank="1" showInputMessage="1" showErrorMessage="1" sqref="B35" xr:uid="{213D336F-65F6-4885-B42D-0846447C1247}">
      <formula1>"X"</formula1>
    </dataValidation>
    <dataValidation type="list" showInputMessage="1" showErrorMessage="1" sqref="B42" xr:uid="{92C41E9B-58B9-463C-9C69-02C37C7C204E}">
      <formula1>"Select One,X,H,C,B"</formula1>
    </dataValidation>
    <dataValidation type="list" allowBlank="1" showInputMessage="1" showErrorMessage="1" sqref="B49" xr:uid="{00CC80A3-9176-4E22-9F09-07FEA86F4B5E}">
      <formula1>"Select One,X,R,M,H,N"</formula1>
    </dataValidation>
    <dataValidation type="list" showInputMessage="1" showErrorMessage="1" sqref="B56" xr:uid="{65073511-9B78-4C5C-9F15-4D68357FD756}">
      <formula1>"Select One,X,M,V"</formula1>
    </dataValidation>
    <dataValidation type="list" showInputMessage="1" showErrorMessage="1" sqref="B70 B63 B91" xr:uid="{CA97A686-199A-4D21-88FA-F06644F93BE8}">
      <formula1>"X"</formula1>
    </dataValidation>
    <dataValidation type="list" showInputMessage="1" showErrorMessage="1" sqref="B77" xr:uid="{559A1889-5877-40CA-82DC-40E49EBD36C4}">
      <formula1>"Select One,X,C"</formula1>
    </dataValidation>
    <dataValidation type="list" showInputMessage="1" showErrorMessage="1" sqref="B82" xr:uid="{AE17EF76-7102-4B8F-91F6-260C3F0854A2}">
      <formula1>"XX"</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50" id="{9D178B15-1FDC-4856-9000-882032DDAEC7}">
            <xm:f>Contents!$G$1=FALSE</xm:f>
            <x14:dxf>
              <font>
                <strike val="0"/>
                <color theme="0"/>
              </font>
            </x14:dxf>
          </x14:cfRule>
          <xm:sqref>E101:N101</xm:sqref>
        </x14:conditionalFormatting>
        <x14:conditionalFormatting xmlns:xm="http://schemas.microsoft.com/office/excel/2006/main">
          <x14:cfRule type="expression" priority="65" id="{00000000-000E-0000-0F00-000002000000}">
            <xm:f>Contents!$S$1=FALSE</xm:f>
            <x14:dxf>
              <font>
                <color theme="0"/>
              </font>
            </x14:dxf>
          </x14:cfRule>
          <xm:sqref>P98 O99:Q99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C7046-F881-44BE-B64C-8E18326483BA}">
  <sheetPr codeName="Sheet121"/>
  <dimension ref="A1:S870"/>
  <sheetViews>
    <sheetView zoomScaleNormal="100" workbookViewId="0">
      <pane ySplit="1" topLeftCell="A2" activePane="bottomLeft" state="frozen"/>
      <selection activeCell="D2" sqref="D2"/>
      <selection pane="bottomLeft" activeCell="N104" sqref="N104"/>
    </sheetView>
  </sheetViews>
  <sheetFormatPr baseColWidth="10" defaultColWidth="8.83203125" defaultRowHeight="15"/>
  <cols>
    <col min="1" max="1" width="7.6640625" style="2" customWidth="1"/>
    <col min="2" max="2" width="12.33203125" customWidth="1"/>
    <col min="3" max="3" width="29.1640625" customWidth="1"/>
    <col min="4" max="4" width="85.6640625" customWidth="1"/>
    <col min="5" max="5" width="14.33203125" style="4" hidden="1" customWidth="1"/>
    <col min="6" max="6" width="17" style="4" hidden="1" customWidth="1"/>
    <col min="7" max="7" width="20" style="4" hidden="1" customWidth="1"/>
    <col min="8" max="8" width="13.1640625" style="49" hidden="1" customWidth="1"/>
    <col min="9" max="9" width="12.5" style="49" hidden="1" customWidth="1"/>
    <col min="10" max="10" width="11.5" style="82" hidden="1" customWidth="1"/>
    <col min="11" max="11" width="14.33203125" hidden="1" customWidth="1"/>
    <col min="12" max="12" width="18.83203125" style="10" hidden="1" customWidth="1"/>
    <col min="13" max="13" width="20.6640625" style="10" customWidth="1"/>
    <col min="14" max="14" width="9.1640625" style="10"/>
    <col min="15" max="15" width="13.6640625" style="10" customWidth="1"/>
  </cols>
  <sheetData>
    <row r="1" spans="1:19" s="1" customFormat="1" ht="57" customHeight="1">
      <c r="A1" s="246"/>
      <c r="B1" s="248" t="s">
        <v>30</v>
      </c>
      <c r="C1" s="248" t="s">
        <v>102</v>
      </c>
      <c r="D1" s="248" t="s">
        <v>31</v>
      </c>
      <c r="E1" s="249" t="s">
        <v>289</v>
      </c>
      <c r="F1" s="249" t="s">
        <v>105</v>
      </c>
      <c r="G1" s="249" t="s">
        <v>106</v>
      </c>
      <c r="H1" s="251" t="s">
        <v>107</v>
      </c>
      <c r="I1" s="251" t="s">
        <v>108</v>
      </c>
      <c r="J1" s="250" t="s">
        <v>109</v>
      </c>
      <c r="K1" s="248" t="s">
        <v>552</v>
      </c>
      <c r="L1" s="88"/>
      <c r="M1" s="224"/>
      <c r="N1" s="88"/>
      <c r="O1" s="80"/>
    </row>
    <row r="2" spans="1:19" ht="63" customHeight="1">
      <c r="A2" s="493" t="s">
        <v>111</v>
      </c>
      <c r="B2" s="499">
        <v>3520</v>
      </c>
      <c r="C2" s="185">
        <v>3520</v>
      </c>
      <c r="D2" s="9" t="s">
        <v>553</v>
      </c>
      <c r="E2" s="8" t="e">
        <f>_xlfn.XLOOKUP($B$2,$C$2:$C$4,#REF!,0)</f>
        <v>#REF!</v>
      </c>
      <c r="F2" s="8">
        <v>3445.05</v>
      </c>
      <c r="G2" s="8">
        <f>_xlfn.XLOOKUP($B$2,$C$2:$C$4,F2:F4,0)</f>
        <v>3445.05</v>
      </c>
      <c r="H2" s="49" t="s">
        <v>554</v>
      </c>
      <c r="J2" s="82">
        <v>4</v>
      </c>
      <c r="K2" s="7">
        <v>4</v>
      </c>
      <c r="L2" s="89"/>
      <c r="M2" s="225"/>
      <c r="N2" s="91"/>
      <c r="O2" s="87"/>
    </row>
    <row r="3" spans="1:19" ht="18" customHeight="1">
      <c r="A3" s="493"/>
      <c r="B3" s="499"/>
      <c r="D3" s="100" t="s">
        <v>115</v>
      </c>
      <c r="E3" s="8"/>
      <c r="F3" s="101"/>
      <c r="G3" s="8"/>
      <c r="K3" s="187"/>
    </row>
    <row r="4" spans="1:19" ht="24" customHeight="1">
      <c r="A4" s="493"/>
      <c r="B4" s="499"/>
      <c r="D4" s="103" t="s">
        <v>555</v>
      </c>
      <c r="E4" s="8"/>
      <c r="F4" s="104"/>
      <c r="G4" s="8"/>
      <c r="K4" s="188"/>
    </row>
    <row r="5" spans="1:19" ht="15" customHeight="1">
      <c r="A5" s="493"/>
      <c r="B5" s="499"/>
      <c r="D5" s="100" t="s">
        <v>42</v>
      </c>
      <c r="E5" s="8"/>
      <c r="F5" s="13"/>
      <c r="G5" s="8"/>
    </row>
    <row r="6" spans="1:19" ht="32" customHeight="1">
      <c r="A6" s="493" t="s">
        <v>117</v>
      </c>
      <c r="B6" s="183" t="s">
        <v>298</v>
      </c>
      <c r="C6" s="257"/>
      <c r="D6" s="257" t="s">
        <v>293</v>
      </c>
      <c r="E6" s="253" t="e">
        <f>_xlfn.XLOOKUP($B$6,$C$7:$C$18,#REF!,0)</f>
        <v>#REF!</v>
      </c>
      <c r="F6" s="253"/>
      <c r="G6" s="253">
        <f>_xlfn.XLOOKUP($B$6,$C$7:$C$18,F7:F18,0)</f>
        <v>0</v>
      </c>
      <c r="H6" s="255" t="str">
        <f>_xlfn.XLOOKUP($B$6,$C$7:$C$18,I7:I18,"Select One")</f>
        <v xml:space="preserve">Measuring range is "E" 0-1,000 PPM (Displays 0-19,999, calibrated in the 0-1,000 ppm range). </v>
      </c>
      <c r="I6" s="255"/>
      <c r="J6" s="256"/>
      <c r="K6" s="257"/>
    </row>
    <row r="7" spans="1:19" ht="20" hidden="1" customHeight="1">
      <c r="A7" s="493"/>
      <c r="B7" s="7"/>
      <c r="C7" s="7" t="s">
        <v>134</v>
      </c>
      <c r="D7" s="7" t="s">
        <v>556</v>
      </c>
      <c r="E7" s="8"/>
      <c r="F7" s="8"/>
      <c r="G7" s="8"/>
      <c r="H7" s="153"/>
      <c r="I7" s="49" t="s">
        <v>557</v>
      </c>
      <c r="K7" s="7" t="s">
        <v>76</v>
      </c>
      <c r="L7" s="10" t="s">
        <v>558</v>
      </c>
    </row>
    <row r="8" spans="1:19" ht="20" hidden="1" customHeight="1">
      <c r="A8" s="493"/>
      <c r="B8" s="7"/>
      <c r="C8" s="7" t="s">
        <v>420</v>
      </c>
      <c r="D8" s="217" t="s">
        <v>559</v>
      </c>
      <c r="E8" s="8"/>
      <c r="F8" s="8"/>
      <c r="G8" s="8"/>
      <c r="H8" s="153"/>
      <c r="I8" s="49" t="s">
        <v>560</v>
      </c>
      <c r="K8" s="7" t="s">
        <v>76</v>
      </c>
      <c r="L8" s="10" t="s">
        <v>561</v>
      </c>
    </row>
    <row r="9" spans="1:19" ht="20" hidden="1" customHeight="1">
      <c r="A9" s="493"/>
      <c r="B9" s="7"/>
      <c r="C9" s="7" t="s">
        <v>137</v>
      </c>
      <c r="D9" s="7" t="s">
        <v>562</v>
      </c>
      <c r="E9" s="8"/>
      <c r="F9" s="8"/>
      <c r="G9" s="8"/>
      <c r="H9" s="153"/>
      <c r="I9" s="49" t="s">
        <v>563</v>
      </c>
      <c r="K9" s="7" t="s">
        <v>76</v>
      </c>
    </row>
    <row r="10" spans="1:19" ht="20" customHeight="1">
      <c r="A10" s="493"/>
      <c r="B10" s="7"/>
      <c r="C10" s="7" t="s">
        <v>298</v>
      </c>
      <c r="D10" s="7" t="s">
        <v>564</v>
      </c>
      <c r="E10" s="8"/>
      <c r="F10" s="8"/>
      <c r="G10" s="8"/>
      <c r="H10" s="153"/>
      <c r="I10" s="49" t="s">
        <v>565</v>
      </c>
      <c r="K10" s="7" t="s">
        <v>76</v>
      </c>
      <c r="M10" s="505" t="s">
        <v>1362</v>
      </c>
      <c r="N10" s="506"/>
      <c r="O10" s="506"/>
      <c r="P10" s="506"/>
      <c r="Q10" s="506"/>
      <c r="R10" s="506"/>
      <c r="S10" s="506"/>
    </row>
    <row r="11" spans="1:19" ht="20" hidden="1" customHeight="1">
      <c r="A11" s="493"/>
      <c r="B11" s="7"/>
      <c r="C11" s="7" t="s">
        <v>118</v>
      </c>
      <c r="D11" s="7" t="s">
        <v>566</v>
      </c>
      <c r="E11" s="8"/>
      <c r="F11" s="8"/>
      <c r="G11" s="8"/>
      <c r="H11" s="153"/>
      <c r="I11" s="49" t="s">
        <v>567</v>
      </c>
      <c r="K11" s="7" t="s">
        <v>76</v>
      </c>
    </row>
    <row r="12" spans="1:19" ht="20" hidden="1" customHeight="1">
      <c r="A12" s="493"/>
      <c r="B12" s="7"/>
      <c r="C12" s="7" t="s">
        <v>121</v>
      </c>
      <c r="D12" s="7" t="s">
        <v>568</v>
      </c>
      <c r="E12" s="8"/>
      <c r="F12" s="8"/>
      <c r="G12" s="8"/>
      <c r="H12" s="153"/>
      <c r="I12" s="49" t="s">
        <v>569</v>
      </c>
      <c r="K12" s="7" t="s">
        <v>76</v>
      </c>
    </row>
    <row r="13" spans="1:19" ht="20" hidden="1" customHeight="1">
      <c r="A13" s="493"/>
      <c r="B13" s="7"/>
      <c r="C13" s="7" t="s">
        <v>124</v>
      </c>
      <c r="D13" s="7" t="s">
        <v>570</v>
      </c>
      <c r="E13" s="8"/>
      <c r="F13" s="8"/>
      <c r="G13" s="8"/>
      <c r="H13" s="153"/>
      <c r="I13" s="49" t="s">
        <v>571</v>
      </c>
      <c r="K13" s="7" t="s">
        <v>76</v>
      </c>
    </row>
    <row r="14" spans="1:19" ht="20" hidden="1" customHeight="1">
      <c r="A14" s="493"/>
      <c r="B14" s="7"/>
      <c r="C14" s="7" t="s">
        <v>128</v>
      </c>
      <c r="D14" s="7" t="s">
        <v>572</v>
      </c>
      <c r="E14" s="8"/>
      <c r="F14" s="8">
        <v>546</v>
      </c>
      <c r="G14" s="8"/>
      <c r="H14" s="153"/>
      <c r="I14" s="49" t="s">
        <v>573</v>
      </c>
      <c r="K14" s="7" t="s">
        <v>76</v>
      </c>
    </row>
    <row r="15" spans="1:19" ht="20" hidden="1" customHeight="1">
      <c r="A15" s="493"/>
      <c r="B15" s="7"/>
      <c r="C15" s="7" t="s">
        <v>131</v>
      </c>
      <c r="D15" s="7" t="s">
        <v>574</v>
      </c>
      <c r="E15" s="8"/>
      <c r="F15" s="8">
        <v>546</v>
      </c>
      <c r="G15" s="8"/>
      <c r="H15" s="153"/>
      <c r="I15" s="49" t="s">
        <v>575</v>
      </c>
      <c r="K15" s="7" t="s">
        <v>76</v>
      </c>
    </row>
    <row r="16" spans="1:19" ht="20" hidden="1" customHeight="1">
      <c r="A16" s="493"/>
      <c r="B16" s="7"/>
      <c r="C16" s="7"/>
      <c r="D16" s="7"/>
      <c r="E16" s="8"/>
      <c r="F16" s="8"/>
      <c r="G16" s="8"/>
      <c r="H16" s="153"/>
      <c r="K16" s="7"/>
    </row>
    <row r="17" spans="1:11" ht="15" hidden="1" customHeight="1">
      <c r="A17" s="493"/>
      <c r="B17" s="7"/>
      <c r="C17" s="7"/>
      <c r="D17" s="7"/>
      <c r="E17" s="8"/>
      <c r="F17" s="8"/>
      <c r="G17" s="8"/>
      <c r="K17" s="7"/>
    </row>
    <row r="18" spans="1:11" ht="15" hidden="1" customHeight="1">
      <c r="A18" s="493"/>
      <c r="B18" s="7"/>
      <c r="C18" s="7"/>
      <c r="D18" s="7"/>
      <c r="E18" s="8"/>
      <c r="F18" s="8"/>
      <c r="G18" s="8"/>
      <c r="K18" s="7"/>
    </row>
    <row r="19" spans="1:11" ht="20" customHeight="1">
      <c r="A19" s="493" t="s">
        <v>140</v>
      </c>
      <c r="B19" s="183" t="s">
        <v>143</v>
      </c>
      <c r="C19" s="257"/>
      <c r="D19" s="257" t="s">
        <v>142</v>
      </c>
      <c r="E19" s="253" t="e">
        <f>_xlfn.XLOOKUP($B$19,$C$20:$C$25,#REF!,0)</f>
        <v>#REF!</v>
      </c>
      <c r="F19" s="253"/>
      <c r="G19" s="253">
        <f>_xlfn.XLOOKUP($B$19,$C$20:$C$25,F20:F25,0)</f>
        <v>0</v>
      </c>
      <c r="H19" s="255" t="str">
        <f>_xlfn.XLOOKUP($B$19,$C$20:$C$25,I20:I25,"Select One")</f>
        <v xml:space="preserve">Includes a universal AC adapter that provides the ability to recharge the NICAD batteries even while powering the analyzer from the adapter. </v>
      </c>
      <c r="I19" s="255"/>
      <c r="J19" s="256"/>
      <c r="K19" s="257"/>
    </row>
    <row r="20" spans="1:11" ht="20" customHeight="1">
      <c r="A20" s="493"/>
      <c r="B20" s="7"/>
      <c r="C20" s="7" t="s">
        <v>143</v>
      </c>
      <c r="D20" s="7" t="s">
        <v>402</v>
      </c>
      <c r="E20" s="8"/>
      <c r="F20" s="8"/>
      <c r="G20" s="8"/>
      <c r="I20" s="49" t="s">
        <v>403</v>
      </c>
      <c r="K20" s="7" t="s">
        <v>76</v>
      </c>
    </row>
    <row r="21" spans="1:11" ht="15" hidden="1" customHeight="1">
      <c r="A21" s="493"/>
      <c r="B21" s="7"/>
      <c r="C21" s="7"/>
      <c r="D21" s="7"/>
      <c r="E21" s="8"/>
      <c r="F21" s="8"/>
      <c r="G21" s="8"/>
      <c r="K21" s="7"/>
    </row>
    <row r="22" spans="1:11" ht="15" hidden="1" customHeight="1">
      <c r="A22" s="493"/>
      <c r="B22" s="7"/>
      <c r="C22" s="7"/>
      <c r="D22" s="7"/>
      <c r="E22" s="8"/>
      <c r="F22" s="8"/>
      <c r="G22" s="8"/>
      <c r="K22" s="7"/>
    </row>
    <row r="23" spans="1:11" ht="15" hidden="1" customHeight="1">
      <c r="A23" s="493"/>
      <c r="B23" s="7"/>
      <c r="C23" s="7"/>
      <c r="D23" s="7"/>
      <c r="E23" s="8"/>
      <c r="F23" s="8"/>
      <c r="G23" s="8"/>
      <c r="K23" s="7"/>
    </row>
    <row r="24" spans="1:11" ht="15" hidden="1" customHeight="1">
      <c r="A24" s="493"/>
      <c r="B24" s="7"/>
      <c r="C24" s="7"/>
      <c r="D24" s="7"/>
      <c r="E24" s="8"/>
      <c r="F24" s="8"/>
      <c r="G24" s="8"/>
      <c r="K24" s="7"/>
    </row>
    <row r="25" spans="1:11" ht="15" hidden="1" customHeight="1">
      <c r="A25" s="493"/>
      <c r="B25" s="7"/>
      <c r="C25" s="7"/>
      <c r="D25" s="7"/>
      <c r="E25" s="8"/>
      <c r="F25" s="8"/>
      <c r="G25" s="8"/>
      <c r="K25" s="7"/>
    </row>
    <row r="26" spans="1:11" ht="20" customHeight="1">
      <c r="A26" s="493" t="s">
        <v>145</v>
      </c>
      <c r="B26" s="183" t="s">
        <v>310</v>
      </c>
      <c r="C26" s="257"/>
      <c r="D26" s="257" t="s">
        <v>146</v>
      </c>
      <c r="E26" s="253" t="e">
        <f>_xlfn.XLOOKUP($B$26,$C$27:$C$34,#REF!,0)</f>
        <v>#REF!</v>
      </c>
      <c r="F26" s="253"/>
      <c r="G26" s="253">
        <f>_xlfn.XLOOKUP($B$26,$C$27:$C$34,F27:F34,0)</f>
        <v>0</v>
      </c>
      <c r="H26" s="255" t="str">
        <f>_xlfn.XLOOKUP($B$26,$C$27:$C$34,I27:I34,"Select One")</f>
        <v xml:space="preserve"> Features a standard durable polycarbonate enclosure rated for NEMA1. </v>
      </c>
      <c r="I26" s="255"/>
      <c r="J26" s="256"/>
      <c r="K26" s="257"/>
    </row>
    <row r="27" spans="1:11" ht="40.5" customHeight="1">
      <c r="A27" s="493"/>
      <c r="B27" s="7"/>
      <c r="C27" s="7" t="s">
        <v>310</v>
      </c>
      <c r="D27" s="7" t="s">
        <v>576</v>
      </c>
      <c r="E27" s="8"/>
      <c r="F27" s="8">
        <f>_xlfn.XLOOKUP($C27,'Configurator Options'!$B$2:$B$15,'Configurator Options'!$E$2:$E$15,0)</f>
        <v>0</v>
      </c>
      <c r="G27" s="8"/>
      <c r="I27" s="49" t="s">
        <v>577</v>
      </c>
      <c r="K27" s="7" t="s">
        <v>76</v>
      </c>
    </row>
    <row r="28" spans="1:11" ht="15" hidden="1" customHeight="1">
      <c r="A28" s="493"/>
      <c r="B28" s="7"/>
      <c r="C28" s="7"/>
      <c r="D28" s="7"/>
      <c r="E28" s="8"/>
      <c r="F28" s="8">
        <f>_xlfn.XLOOKUP($C28,'Configurator Options'!$B$2:$B$15,'Configurator Options'!$E$2:$E$15,0)</f>
        <v>0</v>
      </c>
      <c r="G28" s="8"/>
      <c r="K28" s="7"/>
    </row>
    <row r="29" spans="1:11" ht="15" hidden="1" customHeight="1">
      <c r="A29" s="493"/>
      <c r="B29" s="7"/>
      <c r="C29" s="7"/>
      <c r="D29" s="7"/>
      <c r="E29" s="8"/>
      <c r="F29" s="8">
        <f>_xlfn.XLOOKUP($C29,'Configurator Options'!$B$2:$B$15,'Configurator Options'!$E$2:$E$15,0)</f>
        <v>0</v>
      </c>
      <c r="G29" s="8"/>
      <c r="K29" s="7"/>
    </row>
    <row r="30" spans="1:11" ht="15" hidden="1" customHeight="1">
      <c r="A30" s="493"/>
      <c r="B30" s="7"/>
      <c r="C30" s="7"/>
      <c r="D30" s="7"/>
      <c r="E30" s="8"/>
      <c r="F30" s="8">
        <f>_xlfn.XLOOKUP($C30,'Configurator Options'!$B$2:$B$15,'Configurator Options'!$E$2:$E$15,0)</f>
        <v>0</v>
      </c>
      <c r="G30" s="8"/>
      <c r="K30" s="7"/>
    </row>
    <row r="31" spans="1:11" ht="15" hidden="1" customHeight="1">
      <c r="A31" s="493"/>
      <c r="B31" s="7"/>
      <c r="C31" s="7"/>
      <c r="D31" s="7"/>
      <c r="E31" s="8"/>
      <c r="F31" s="8">
        <f>_xlfn.XLOOKUP($C31,'Configurator Options'!$B$2:$B$15,'Configurator Options'!$E$2:$E$15,0)</f>
        <v>0</v>
      </c>
      <c r="G31" s="8"/>
      <c r="K31" s="7"/>
    </row>
    <row r="32" spans="1:11" ht="15" hidden="1" customHeight="1">
      <c r="A32" s="493"/>
      <c r="B32" s="7"/>
      <c r="C32" s="7"/>
      <c r="D32" s="7"/>
      <c r="E32" s="8"/>
      <c r="F32" s="8">
        <f>_xlfn.XLOOKUP($C32,'Configurator Options'!$B$2:$B$15,'Configurator Options'!$E$2:$E$15,0)</f>
        <v>0</v>
      </c>
      <c r="G32" s="8"/>
      <c r="K32" s="7"/>
    </row>
    <row r="33" spans="1:11" ht="15" hidden="1" customHeight="1">
      <c r="A33" s="493"/>
      <c r="B33" s="7"/>
      <c r="C33" s="7"/>
      <c r="D33" s="7"/>
      <c r="E33" s="8"/>
      <c r="F33" s="8">
        <f>_xlfn.XLOOKUP($C33,'Configurator Options'!$B$2:$B$15,'Configurator Options'!$E$2:$E$15,0)</f>
        <v>0</v>
      </c>
      <c r="G33" s="8"/>
      <c r="K33" s="7"/>
    </row>
    <row r="34" spans="1:11" ht="15" hidden="1" customHeight="1">
      <c r="A34" s="493"/>
      <c r="B34" s="7"/>
      <c r="C34" s="7"/>
      <c r="D34" s="7"/>
      <c r="E34" s="8"/>
      <c r="F34" s="8">
        <f>_xlfn.XLOOKUP($C34,'Configurator Options'!$B$2:$B$15,'Configurator Options'!$E$2:$E$15,0)</f>
        <v>0</v>
      </c>
      <c r="G34" s="8"/>
      <c r="K34" s="7"/>
    </row>
    <row r="35" spans="1:11" ht="29" customHeight="1">
      <c r="A35" s="495" t="s">
        <v>167</v>
      </c>
      <c r="B35" s="183" t="s">
        <v>168</v>
      </c>
      <c r="C35" s="257"/>
      <c r="D35" s="248" t="s">
        <v>169</v>
      </c>
      <c r="E35" s="253" t="e">
        <f>_xlfn.XLOOKUP($B$35,$C$36:$C$41,#REF!,0)</f>
        <v>#REF!</v>
      </c>
      <c r="F35" s="253"/>
      <c r="G35" s="253">
        <f>_xlfn.XLOOKUP($B$35,$C$36:$C$41,F36:F41,0)</f>
        <v>0</v>
      </c>
      <c r="H35" s="255" t="str">
        <f>_xlfn.XLOOKUP($B$35,$C$36:$C$41,I36:I41,"Select One")</f>
        <v>Includes 1/4 inch stainless steel compression gas connection on the inlet</v>
      </c>
      <c r="I35" s="255"/>
      <c r="J35" s="256"/>
      <c r="K35" s="257"/>
    </row>
    <row r="36" spans="1:11" ht="35" customHeight="1">
      <c r="A36" s="495"/>
      <c r="B36" s="7"/>
      <c r="C36" s="7" t="s">
        <v>168</v>
      </c>
      <c r="D36" s="9" t="s">
        <v>317</v>
      </c>
      <c r="E36" s="8"/>
      <c r="F36" s="8"/>
      <c r="G36" s="8"/>
      <c r="H36" s="153"/>
      <c r="I36" s="49" t="s">
        <v>170</v>
      </c>
      <c r="K36" s="7" t="s">
        <v>76</v>
      </c>
    </row>
    <row r="37" spans="1:11" ht="31.5" hidden="1" customHeight="1">
      <c r="A37" s="495"/>
      <c r="B37" s="7"/>
      <c r="C37" s="217">
        <v>1</v>
      </c>
      <c r="D37" s="217" t="s">
        <v>255</v>
      </c>
      <c r="E37" s="8"/>
      <c r="F37" s="8"/>
      <c r="G37" s="8"/>
      <c r="H37" s="153"/>
      <c r="I37" s="49" t="s">
        <v>256</v>
      </c>
      <c r="K37" s="7" t="s">
        <v>76</v>
      </c>
    </row>
    <row r="38" spans="1:11" ht="31.5" hidden="1" customHeight="1">
      <c r="A38" s="495"/>
      <c r="B38" s="7"/>
      <c r="C38" s="217">
        <v>2</v>
      </c>
      <c r="D38" s="217" t="s">
        <v>257</v>
      </c>
      <c r="E38" s="8"/>
      <c r="F38" s="8"/>
      <c r="G38" s="8"/>
      <c r="H38" s="153"/>
      <c r="I38" s="49" t="s">
        <v>258</v>
      </c>
      <c r="K38" s="7" t="s">
        <v>76</v>
      </c>
    </row>
    <row r="39" spans="1:11" ht="21" hidden="1" customHeight="1">
      <c r="A39" s="495"/>
      <c r="B39" s="7"/>
      <c r="E39"/>
      <c r="F39"/>
      <c r="G39"/>
      <c r="H39"/>
      <c r="I39"/>
      <c r="J39"/>
    </row>
    <row r="40" spans="1:11" ht="21" hidden="1" customHeight="1">
      <c r="A40" s="495"/>
      <c r="B40" s="7"/>
      <c r="E40"/>
      <c r="F40"/>
      <c r="G40"/>
      <c r="H40"/>
      <c r="I40"/>
      <c r="J40"/>
    </row>
    <row r="41" spans="1:11" ht="15" hidden="1" customHeight="1">
      <c r="A41" s="495"/>
      <c r="B41" s="7"/>
      <c r="C41" s="7"/>
      <c r="D41" s="7"/>
      <c r="E41" s="8"/>
      <c r="F41" s="8"/>
      <c r="G41" s="8"/>
      <c r="K41" s="7"/>
    </row>
    <row r="42" spans="1:11" ht="34.5" customHeight="1">
      <c r="A42" s="493" t="s">
        <v>177</v>
      </c>
      <c r="B42" s="183" t="s">
        <v>141</v>
      </c>
      <c r="C42" s="257"/>
      <c r="D42" s="248" t="s">
        <v>1021</v>
      </c>
      <c r="E42" s="253" t="e">
        <f>_xlfn.XLOOKUP($B$42,$C$43:$C$48,#REF!,0)</f>
        <v>#REF!</v>
      </c>
      <c r="F42" s="253"/>
      <c r="G42" s="253">
        <f>_xlfn.XLOOKUP($B$42,$C$43:$C$48,F43:F48,0)</f>
        <v>0</v>
      </c>
      <c r="H42" s="255" t="str">
        <f>_xlfn.XLOOKUP($B$42,$C$43:$C$48,I43:I48,"Select One")</f>
        <v>Select One</v>
      </c>
      <c r="I42" s="255"/>
      <c r="J42" s="256"/>
      <c r="K42" s="257"/>
    </row>
    <row r="43" spans="1:11" ht="27" customHeight="1">
      <c r="A43" s="493"/>
      <c r="B43" s="7"/>
      <c r="C43" s="7" t="s">
        <v>168</v>
      </c>
      <c r="D43" s="7" t="s">
        <v>179</v>
      </c>
      <c r="E43" s="8"/>
      <c r="F43" s="8">
        <f>_xlfn.XLOOKUP($C43,'Configurator Options'!$B$16:$B$25,'Configurator Options'!$E$16:$E$25,0)</f>
        <v>0</v>
      </c>
      <c r="G43" s="8"/>
      <c r="H43" s="153"/>
      <c r="I43" s="108" t="s">
        <v>180</v>
      </c>
      <c r="J43" s="111"/>
      <c r="K43" s="7" t="s">
        <v>76</v>
      </c>
    </row>
    <row r="44" spans="1:11" ht="27" customHeight="1">
      <c r="A44" s="493"/>
      <c r="B44" s="7"/>
      <c r="C44" s="7" t="s">
        <v>124</v>
      </c>
      <c r="D44" s="9" t="s">
        <v>181</v>
      </c>
      <c r="E44" s="8"/>
      <c r="F44" s="8">
        <f>_xlfn.XLOOKUP($C44,'Configurator Options'!$B$16:$B$25,'Configurator Options'!$E$16:$E$25,0)</f>
        <v>571.30999999999995</v>
      </c>
      <c r="G44" s="8"/>
      <c r="H44" s="153"/>
      <c r="I44" s="49" t="s">
        <v>182</v>
      </c>
      <c r="K44" s="7" t="s">
        <v>76</v>
      </c>
    </row>
    <row r="45" spans="1:11" ht="27" customHeight="1">
      <c r="A45" s="493"/>
      <c r="B45" s="7"/>
      <c r="C45" s="7" t="s">
        <v>134</v>
      </c>
      <c r="D45" s="9" t="s">
        <v>183</v>
      </c>
      <c r="E45" s="8"/>
      <c r="F45" s="8">
        <f>_xlfn.XLOOKUP($C45,'Configurator Options'!$B$16:$B$25,'Configurator Options'!$E$16:$E$25,0)</f>
        <v>495.22</v>
      </c>
      <c r="G45" s="8"/>
      <c r="H45" s="153"/>
      <c r="I45" s="49" t="s">
        <v>184</v>
      </c>
      <c r="K45" s="7" t="s">
        <v>76</v>
      </c>
    </row>
    <row r="46" spans="1:11" ht="27" hidden="1" customHeight="1">
      <c r="A46" s="493"/>
      <c r="B46" s="7"/>
      <c r="C46" s="217" t="s">
        <v>131</v>
      </c>
      <c r="D46" s="220" t="s">
        <v>185</v>
      </c>
      <c r="E46" s="8"/>
      <c r="F46" s="8">
        <f>_xlfn.XLOOKUP($C46,'Configurator Options'!$B$16:$B$25,'Configurator Options'!$E$16:$E$25,0)</f>
        <v>950.52</v>
      </c>
      <c r="G46" s="8"/>
      <c r="I46" s="49" t="s">
        <v>186</v>
      </c>
      <c r="J46" s="82" t="str">
        <f>IF($B$42="B", $K$46,"")</f>
        <v/>
      </c>
      <c r="K46" s="7">
        <v>6</v>
      </c>
    </row>
    <row r="47" spans="1:11" ht="27" hidden="1" customHeight="1">
      <c r="A47" s="493"/>
      <c r="B47" s="7"/>
      <c r="E47"/>
      <c r="F47" s="8">
        <f>_xlfn.XLOOKUP($C47,'Configurator Options'!$B$16:$B$25,'Configurator Options'!$E$16:$E$25,0)</f>
        <v>0</v>
      </c>
      <c r="G47"/>
      <c r="H47"/>
      <c r="I47"/>
      <c r="J47"/>
    </row>
    <row r="48" spans="1:11" ht="27" hidden="1" customHeight="1">
      <c r="A48" s="493"/>
      <c r="B48" s="7"/>
      <c r="E48"/>
      <c r="F48" s="8">
        <f>_xlfn.XLOOKUP($C48,'Configurator Options'!$B$16:$B$25,'Configurator Options'!$E$16:$E$25,0)</f>
        <v>0</v>
      </c>
      <c r="G48"/>
      <c r="H48"/>
      <c r="I48"/>
      <c r="J48"/>
    </row>
    <row r="49" spans="1:19" ht="33.75" customHeight="1">
      <c r="A49" s="493" t="s">
        <v>1360</v>
      </c>
      <c r="B49" s="183" t="s">
        <v>1023</v>
      </c>
      <c r="C49" s="257"/>
      <c r="D49" s="248" t="s">
        <v>1361</v>
      </c>
      <c r="E49" s="253" t="e">
        <f>_xlfn.XLOOKUP($B$49,$C$50:$C$60,#REF!,0)</f>
        <v>#REF!</v>
      </c>
      <c r="F49" s="253"/>
      <c r="G49" s="253">
        <f>_xlfn.XLOOKUP($B$49,$C$50:$C$60,F50:F60,0)</f>
        <v>0</v>
      </c>
      <c r="H49" s="255" t="str">
        <f>_xlfn.XLOOKUP($B$49,$C$50:$C$60,I50:I60,"Select One")</f>
        <v xml:space="preserve">, a 12vdc sample pump with barbed fittings and flowmeter with control valve with 1/4 inch quick connect fitting on the outlet. </v>
      </c>
      <c r="I49" s="255"/>
      <c r="J49" s="256"/>
      <c r="K49" s="257"/>
    </row>
    <row r="50" spans="1:19" ht="26.25" hidden="1" customHeight="1">
      <c r="A50" s="493"/>
      <c r="B50" s="7"/>
      <c r="C50" s="217" t="s">
        <v>168</v>
      </c>
      <c r="D50" s="217" t="s">
        <v>179</v>
      </c>
      <c r="E50" s="8"/>
      <c r="F50" s="8">
        <f>_xlfn.XLOOKUP($C50,'Configurator Options'!$B$26:$B$35,'Configurator Options'!$E$26:$E$35,0)</f>
        <v>0</v>
      </c>
      <c r="G50" s="8"/>
      <c r="H50" s="153"/>
      <c r="I50" s="49" t="s">
        <v>180</v>
      </c>
      <c r="K50" s="7" t="s">
        <v>76</v>
      </c>
    </row>
    <row r="51" spans="1:19" ht="26.25" hidden="1" customHeight="1">
      <c r="A51" s="493"/>
      <c r="B51" s="7"/>
      <c r="C51" s="217" t="s">
        <v>189</v>
      </c>
      <c r="D51" s="220" t="s">
        <v>190</v>
      </c>
      <c r="E51" s="8"/>
      <c r="F51" s="8">
        <f>_xlfn.XLOOKUP($C51,'Configurator Options'!$B$26:$B$35,'Configurator Options'!$E$26:$E$35,0)</f>
        <v>0</v>
      </c>
      <c r="G51" s="8"/>
      <c r="H51" s="153"/>
      <c r="I51" s="49" t="s">
        <v>191</v>
      </c>
      <c r="K51" s="7" t="s">
        <v>76</v>
      </c>
    </row>
    <row r="52" spans="1:19" ht="26.25" hidden="1" customHeight="1">
      <c r="A52" s="493"/>
      <c r="B52" s="7"/>
      <c r="C52" s="217" t="s">
        <v>192</v>
      </c>
      <c r="D52" s="220" t="s">
        <v>193</v>
      </c>
      <c r="E52" s="8"/>
      <c r="F52" s="8">
        <f>_xlfn.XLOOKUP($C52,'Configurator Options'!$B$26:$B$35,'Configurator Options'!$E$26:$E$35,0)</f>
        <v>0</v>
      </c>
      <c r="G52" s="8"/>
      <c r="H52" s="153"/>
      <c r="I52" s="49" t="s">
        <v>194</v>
      </c>
      <c r="K52" s="7" t="s">
        <v>76</v>
      </c>
    </row>
    <row r="53" spans="1:19" ht="26.25" hidden="1" customHeight="1">
      <c r="A53" s="493"/>
      <c r="B53" s="7"/>
      <c r="C53" s="217" t="s">
        <v>124</v>
      </c>
      <c r="D53" s="220" t="s">
        <v>195</v>
      </c>
      <c r="E53" s="8"/>
      <c r="F53" s="8">
        <f>_xlfn.XLOOKUP($C53,'Configurator Options'!$B$26:$B$35,'Configurator Options'!$E$26:$E$35,0)</f>
        <v>0</v>
      </c>
      <c r="G53" s="8"/>
      <c r="H53" s="153"/>
      <c r="I53" s="49" t="s">
        <v>196</v>
      </c>
      <c r="K53" s="7" t="s">
        <v>76</v>
      </c>
    </row>
    <row r="54" spans="1:19" ht="26.25" hidden="1" customHeight="1">
      <c r="A54" s="493"/>
      <c r="B54" s="7"/>
      <c r="C54" s="217" t="s">
        <v>197</v>
      </c>
      <c r="D54" s="217" t="s">
        <v>198</v>
      </c>
      <c r="E54" s="8"/>
      <c r="F54" s="8">
        <f>_xlfn.XLOOKUP($C54,'Configurator Options'!$B$26:$B$35,'Configurator Options'!$E$26:$E$35,0)</f>
        <v>0</v>
      </c>
      <c r="G54" s="8"/>
      <c r="H54" s="153"/>
      <c r="I54" s="49" t="s">
        <v>199</v>
      </c>
      <c r="K54" s="7" t="s">
        <v>76</v>
      </c>
    </row>
    <row r="55" spans="1:19" ht="85" hidden="1" customHeight="1">
      <c r="A55" s="493"/>
      <c r="B55" s="7"/>
      <c r="C55" s="163" t="s">
        <v>993</v>
      </c>
      <c r="D55" s="9" t="s">
        <v>1355</v>
      </c>
      <c r="E55" s="8"/>
      <c r="F55" s="8"/>
      <c r="G55" s="8"/>
      <c r="H55" s="153"/>
      <c r="I55" s="49" t="s">
        <v>1009</v>
      </c>
      <c r="K55" s="7" t="s">
        <v>76</v>
      </c>
      <c r="M55" s="147" t="s">
        <v>1093</v>
      </c>
    </row>
    <row r="56" spans="1:19" ht="85" hidden="1" customHeight="1">
      <c r="A56" s="493"/>
      <c r="B56" s="7"/>
      <c r="C56" s="216" t="s">
        <v>994</v>
      </c>
      <c r="D56" s="220" t="s">
        <v>998</v>
      </c>
      <c r="E56" s="8"/>
      <c r="F56" s="8"/>
      <c r="G56" s="8"/>
      <c r="H56" s="153"/>
      <c r="I56" s="49" t="s">
        <v>1035</v>
      </c>
      <c r="K56" s="7" t="s">
        <v>76</v>
      </c>
      <c r="M56" s="347" t="s">
        <v>1094</v>
      </c>
      <c r="N56" s="349"/>
      <c r="O56" s="349"/>
      <c r="P56" s="345"/>
      <c r="Q56" s="345"/>
      <c r="R56" s="345"/>
      <c r="S56" s="502" t="s">
        <v>1097</v>
      </c>
    </row>
    <row r="57" spans="1:19" ht="85" hidden="1" customHeight="1">
      <c r="A57" s="493"/>
      <c r="B57" s="7"/>
      <c r="C57" s="216" t="s">
        <v>995</v>
      </c>
      <c r="D57" s="220" t="s">
        <v>999</v>
      </c>
      <c r="E57" s="8"/>
      <c r="F57" s="8"/>
      <c r="G57" s="8"/>
      <c r="H57" s="153"/>
      <c r="I57" s="49" t="s">
        <v>1038</v>
      </c>
      <c r="K57" s="7" t="s">
        <v>76</v>
      </c>
      <c r="M57" s="347" t="s">
        <v>1094</v>
      </c>
      <c r="N57" s="349"/>
      <c r="O57" s="349"/>
      <c r="P57" s="345"/>
      <c r="Q57" s="345"/>
      <c r="R57" s="345"/>
      <c r="S57" s="502"/>
    </row>
    <row r="58" spans="1:19" ht="48" hidden="1" customHeight="1">
      <c r="A58" s="493"/>
      <c r="B58" s="7"/>
      <c r="C58" s="163" t="s">
        <v>996</v>
      </c>
      <c r="D58" s="9" t="s">
        <v>1356</v>
      </c>
      <c r="E58" s="8"/>
      <c r="F58" s="8"/>
      <c r="G58" s="8"/>
      <c r="H58" s="153"/>
      <c r="I58" s="49" t="s">
        <v>1034</v>
      </c>
      <c r="K58" s="7" t="s">
        <v>76</v>
      </c>
      <c r="M58" s="147" t="s">
        <v>1092</v>
      </c>
    </row>
    <row r="59" spans="1:19" ht="81" customHeight="1">
      <c r="A59" s="493"/>
      <c r="B59" s="7"/>
      <c r="C59" s="163" t="s">
        <v>1023</v>
      </c>
      <c r="D59" s="9" t="s">
        <v>1357</v>
      </c>
      <c r="E59" s="8"/>
      <c r="F59" s="8"/>
      <c r="G59" s="8"/>
      <c r="H59" s="153"/>
      <c r="I59" s="49" t="s">
        <v>1042</v>
      </c>
      <c r="K59" s="7" t="s">
        <v>76</v>
      </c>
      <c r="M59" s="503" t="s">
        <v>1359</v>
      </c>
      <c r="N59" s="504"/>
      <c r="O59" s="504"/>
      <c r="P59" s="504"/>
      <c r="Q59" s="504"/>
      <c r="R59" s="504"/>
      <c r="S59" s="504"/>
    </row>
    <row r="60" spans="1:19" ht="26.25" customHeight="1">
      <c r="A60" s="493"/>
      <c r="B60" s="7"/>
      <c r="D60" s="173" t="s">
        <v>1002</v>
      </c>
      <c r="E60"/>
      <c r="F60" s="8">
        <f>_xlfn.XLOOKUP($C60,'Configurator Options'!$B$26:$B$35,'Configurator Options'!$E$26:$E$35,0)</f>
        <v>0</v>
      </c>
      <c r="G60"/>
      <c r="H60"/>
      <c r="I60"/>
      <c r="J60"/>
      <c r="K60" s="7" t="s">
        <v>76</v>
      </c>
    </row>
    <row r="61" spans="1:19" ht="42" hidden="1" customHeight="1">
      <c r="A61" s="493" t="s">
        <v>200</v>
      </c>
      <c r="B61" s="183" t="s">
        <v>168</v>
      </c>
      <c r="C61" s="257"/>
      <c r="D61" s="248" t="s">
        <v>984</v>
      </c>
      <c r="E61" s="253" t="e">
        <f>_xlfn.XLOOKUP($B$61,$C$62:$C$67,#REF!,0)</f>
        <v>#REF!</v>
      </c>
      <c r="F61" s="253"/>
      <c r="G61" s="253" t="str">
        <f>_xlfn.XLOOKUP($B$61,$C$62:$C$67,F62:F67,0)</f>
        <v>$</v>
      </c>
      <c r="H61" s="255" t="str">
        <f>_xlfn.XLOOKUP($B$61,$C$62:$C$67,I62:I67,"Select One")</f>
        <v xml:space="preserve">, 1/4 inch compression fitting on sample outlet. </v>
      </c>
      <c r="I61" s="255"/>
      <c r="J61" s="256"/>
      <c r="K61" s="257"/>
    </row>
    <row r="62" spans="1:19" ht="25.5" hidden="1" customHeight="1">
      <c r="A62" s="493"/>
      <c r="B62" s="7"/>
      <c r="C62" s="7" t="s">
        <v>168</v>
      </c>
      <c r="D62" s="7" t="s">
        <v>179</v>
      </c>
      <c r="E62" s="8"/>
      <c r="F62" s="8" t="str">
        <f>_xlfn.XLOOKUP($C62,'Configurator Options'!$B$38:$B$47,'Configurator Options'!$E$38:$E$47,0)</f>
        <v>$</v>
      </c>
      <c r="G62" s="8"/>
      <c r="H62" s="153"/>
      <c r="I62" s="49" t="str">
        <f>IF(B68="X",", 1/4 inch compression fitting on sample outlet. ",", 1/4 inch quick connect fitting on sample outlet. ")</f>
        <v xml:space="preserve">, 1/4 inch compression fitting on sample outlet. </v>
      </c>
      <c r="K62" s="7" t="s">
        <v>76</v>
      </c>
    </row>
    <row r="63" spans="1:19" ht="25.5" hidden="1" customHeight="1">
      <c r="A63" s="493"/>
      <c r="B63" s="7"/>
      <c r="C63" s="7" t="s">
        <v>192</v>
      </c>
      <c r="D63" s="9" t="s">
        <v>202</v>
      </c>
      <c r="E63" s="8"/>
      <c r="F63" s="8">
        <f>_xlfn.XLOOKUP($C63,'Configurator Options'!$B$38:$B$47,'Configurator Options'!$E$38:$E$47,0)</f>
        <v>0</v>
      </c>
      <c r="G63" s="8"/>
      <c r="H63" s="153"/>
      <c r="I63" s="49" t="s">
        <v>203</v>
      </c>
      <c r="K63" s="7" t="s">
        <v>76</v>
      </c>
    </row>
    <row r="64" spans="1:19" ht="25.5" hidden="1" customHeight="1">
      <c r="A64" s="493"/>
      <c r="B64" s="7"/>
      <c r="C64" s="7" t="s">
        <v>204</v>
      </c>
      <c r="D64" s="9" t="s">
        <v>205</v>
      </c>
      <c r="E64" s="8"/>
      <c r="F64" s="8">
        <f>_xlfn.XLOOKUP($C64,'Configurator Options'!$B$38:$B$47,'Configurator Options'!$E$38:$E$47,0)</f>
        <v>0</v>
      </c>
      <c r="G64" s="8"/>
      <c r="H64" s="153"/>
      <c r="I64" s="49" t="s">
        <v>206</v>
      </c>
      <c r="K64" s="7" t="s">
        <v>76</v>
      </c>
    </row>
    <row r="65" spans="1:11" ht="25.5" hidden="1" customHeight="1">
      <c r="A65" s="493"/>
      <c r="B65" s="7"/>
      <c r="C65" s="7"/>
      <c r="D65" s="7"/>
      <c r="E65" s="8"/>
      <c r="F65" s="8">
        <f>_xlfn.XLOOKUP($C65,'Configurator Options'!$B$38:$B$47,'Configurator Options'!$E$38:$E$47,0)</f>
        <v>0</v>
      </c>
      <c r="G65" s="8"/>
      <c r="H65" s="153"/>
      <c r="K65" s="7"/>
    </row>
    <row r="66" spans="1:11" ht="25.5" hidden="1" customHeight="1">
      <c r="A66" s="493"/>
      <c r="B66" s="7"/>
      <c r="E66"/>
      <c r="F66" s="8">
        <f>_xlfn.XLOOKUP($C66,'Configurator Options'!$B$38:$B$47,'Configurator Options'!$E$38:$E$47,0)</f>
        <v>0</v>
      </c>
      <c r="G66"/>
      <c r="H66"/>
      <c r="I66"/>
      <c r="J66"/>
    </row>
    <row r="67" spans="1:11" ht="25.5" hidden="1" customHeight="1">
      <c r="A67" s="493"/>
      <c r="B67" s="7"/>
      <c r="E67"/>
      <c r="F67" s="8">
        <f>_xlfn.XLOOKUP($C67,'Configurator Options'!$B$38:$B$47,'Configurator Options'!$E$38:$E$47,0)</f>
        <v>0</v>
      </c>
      <c r="G67"/>
      <c r="H67"/>
      <c r="I67"/>
      <c r="J67"/>
    </row>
    <row r="68" spans="1:11" ht="43.5" hidden="1" customHeight="1">
      <c r="A68" s="493" t="s">
        <v>207</v>
      </c>
      <c r="B68" s="183" t="s">
        <v>168</v>
      </c>
      <c r="C68" s="257"/>
      <c r="D68" s="248" t="s">
        <v>988</v>
      </c>
      <c r="E68" s="253" t="e">
        <f>_xlfn.XLOOKUP($B$68,$C$69:$C$74,#REF!,0)</f>
        <v>#REF!</v>
      </c>
      <c r="F68" s="253"/>
      <c r="G68" s="253">
        <f>_xlfn.XLOOKUP($B$68,$C$69:$C$74,F69:F74,0)</f>
        <v>0</v>
      </c>
      <c r="H68" s="255" t="str">
        <f>_xlfn.XLOOKUP($B$68,$C$69:$C$74,I69:I74,"Select One")</f>
        <v/>
      </c>
      <c r="I68" s="255"/>
      <c r="J68" s="256"/>
      <c r="K68" s="257"/>
    </row>
    <row r="69" spans="1:11" ht="20" hidden="1" customHeight="1">
      <c r="A69" s="493"/>
      <c r="B69" s="7"/>
      <c r="C69" s="7" t="s">
        <v>168</v>
      </c>
      <c r="D69" s="7" t="s">
        <v>179</v>
      </c>
      <c r="E69" s="8"/>
      <c r="F69" s="8">
        <f>_xlfn.XLOOKUP($C69,'Configurator Options'!$B$48:$B$57,'Configurator Options'!$E$48:$E$57,0)</f>
        <v>0</v>
      </c>
      <c r="G69" s="8"/>
      <c r="H69" s="153"/>
      <c r="I69" s="108" t="s">
        <v>180</v>
      </c>
      <c r="K69" s="7" t="s">
        <v>76</v>
      </c>
    </row>
    <row r="70" spans="1:11" ht="20" hidden="1" customHeight="1">
      <c r="A70" s="493"/>
      <c r="B70" s="7"/>
      <c r="C70" s="7" t="s">
        <v>131</v>
      </c>
      <c r="D70" s="7" t="s">
        <v>406</v>
      </c>
      <c r="E70" s="8"/>
      <c r="F70" s="8">
        <f>_xlfn.XLOOKUP($C70,'Configurator Options'!$B$48:$B$57,'Configurator Options'!$E$48:$E$57,0)</f>
        <v>0</v>
      </c>
      <c r="G70" s="8"/>
      <c r="H70" s="153"/>
      <c r="I70" s="49" t="s">
        <v>407</v>
      </c>
      <c r="K70" s="7" t="s">
        <v>76</v>
      </c>
    </row>
    <row r="71" spans="1:11" ht="24.75" hidden="1" customHeight="1">
      <c r="A71" s="493"/>
      <c r="B71" s="7"/>
      <c r="C71" s="7"/>
      <c r="D71" s="173" t="s">
        <v>210</v>
      </c>
      <c r="E71" s="8"/>
      <c r="F71" s="8">
        <f>_xlfn.XLOOKUP($C71,'Configurator Options'!$B$48:$B$57,'Configurator Options'!$E$48:$E$57,0)</f>
        <v>0</v>
      </c>
      <c r="G71" s="8"/>
      <c r="K71" s="7"/>
    </row>
    <row r="72" spans="1:11" ht="24.75" hidden="1" customHeight="1">
      <c r="A72" s="493"/>
      <c r="B72" s="7"/>
      <c r="C72" s="7"/>
      <c r="D72" s="173"/>
      <c r="E72" s="8"/>
      <c r="F72" s="8">
        <f>_xlfn.XLOOKUP($C72,'Configurator Options'!$B$48:$B$57,'Configurator Options'!$E$48:$E$57,0)</f>
        <v>0</v>
      </c>
      <c r="G72" s="8"/>
      <c r="K72" s="7"/>
    </row>
    <row r="73" spans="1:11" ht="15" hidden="1" customHeight="1">
      <c r="A73" s="493"/>
      <c r="B73" s="7"/>
      <c r="C73" s="7"/>
      <c r="D73" s="7"/>
      <c r="E73" s="8"/>
      <c r="F73" s="8">
        <f>_xlfn.XLOOKUP($C73,'Configurator Options'!$B$48:$B$57,'Configurator Options'!$E$48:$E$57,0)</f>
        <v>0</v>
      </c>
      <c r="G73" s="8"/>
      <c r="K73" s="7"/>
    </row>
    <row r="74" spans="1:11" ht="15" hidden="1" customHeight="1">
      <c r="A74" s="493"/>
      <c r="B74" s="7"/>
      <c r="C74" s="7"/>
      <c r="D74" s="7"/>
      <c r="E74" s="8"/>
      <c r="F74" s="8">
        <f>_xlfn.XLOOKUP($C74,'Configurator Options'!$B$48:$B$57,'Configurator Options'!$E$48:$E$57,0)</f>
        <v>0</v>
      </c>
      <c r="G74" s="8"/>
      <c r="K74" s="7"/>
    </row>
    <row r="75" spans="1:11" ht="27" hidden="1" customHeight="1">
      <c r="A75" s="493" t="s">
        <v>212</v>
      </c>
      <c r="B75" s="183" t="s">
        <v>168</v>
      </c>
      <c r="C75" s="42"/>
      <c r="D75" s="42" t="s">
        <v>213</v>
      </c>
      <c r="E75" s="57" t="e">
        <f>_xlfn.XLOOKUP($B$75,$C$76:$C$81,#REF!,0)</f>
        <v>#REF!</v>
      </c>
      <c r="F75" s="57"/>
      <c r="G75" s="57">
        <f>_xlfn.XLOOKUP($B$75,$C$76:$C$81,F76:F81,0)</f>
        <v>0</v>
      </c>
      <c r="H75" s="49" t="str">
        <f>_xlfn.XLOOKUP($B$75,$C$76:$C$81,I76:I81,"Select One")</f>
        <v/>
      </c>
      <c r="K75" s="42"/>
    </row>
    <row r="76" spans="1:11" ht="25.5" hidden="1" customHeight="1">
      <c r="A76" s="493"/>
      <c r="B76" s="7"/>
      <c r="C76" s="7" t="s">
        <v>168</v>
      </c>
      <c r="D76" s="7" t="s">
        <v>179</v>
      </c>
      <c r="E76" s="8"/>
      <c r="F76" s="8">
        <f>_xlfn.XLOOKUP($C76,'Configurator Options'!$B$58:$B$67,'Configurator Options'!$E$58:$E$67,0)</f>
        <v>0</v>
      </c>
      <c r="G76" s="8"/>
      <c r="H76" s="49" t="str">
        <f>_xlfn.XLOOKUP($B$75,$C$76:$C$81,I76:I81,"Select One")</f>
        <v/>
      </c>
      <c r="I76" s="108" t="s">
        <v>180</v>
      </c>
      <c r="K76" s="7" t="s">
        <v>76</v>
      </c>
    </row>
    <row r="77" spans="1:11" ht="25.5" hidden="1" customHeight="1">
      <c r="A77" s="493"/>
      <c r="B77" s="7"/>
      <c r="C77" s="7"/>
      <c r="D77" s="7"/>
      <c r="E77" s="8"/>
      <c r="F77" s="8">
        <f>_xlfn.XLOOKUP($C77,'Configurator Options'!$B$58:$B$67,'Configurator Options'!$E$58:$E$67,0)</f>
        <v>0</v>
      </c>
      <c r="G77" s="8"/>
      <c r="I77" s="108"/>
      <c r="K77" s="7"/>
    </row>
    <row r="78" spans="1:11" ht="25.5" hidden="1" customHeight="1">
      <c r="A78" s="493"/>
      <c r="B78" s="7"/>
      <c r="C78" s="7"/>
      <c r="D78" s="7"/>
      <c r="E78" s="8"/>
      <c r="F78" s="8">
        <f>_xlfn.XLOOKUP($C78,'Configurator Options'!$B$58:$B$67,'Configurator Options'!$E$58:$E$67,0)</f>
        <v>0</v>
      </c>
      <c r="G78" s="8"/>
      <c r="I78" s="108"/>
      <c r="K78" s="7"/>
    </row>
    <row r="79" spans="1:11" ht="15" hidden="1" customHeight="1">
      <c r="A79" s="493"/>
      <c r="B79" s="7"/>
      <c r="C79" s="7"/>
      <c r="D79" s="7"/>
      <c r="E79" s="8"/>
      <c r="F79" s="8">
        <f>_xlfn.XLOOKUP($C79,'Configurator Options'!$B$58:$B$67,'Configurator Options'!$E$58:$E$67,0)</f>
        <v>0</v>
      </c>
      <c r="G79" s="8"/>
      <c r="K79" s="7"/>
    </row>
    <row r="80" spans="1:11" ht="15" hidden="1" customHeight="1">
      <c r="A80" s="493"/>
      <c r="B80" s="7"/>
      <c r="C80" s="7"/>
      <c r="D80" s="7"/>
      <c r="E80" s="8"/>
      <c r="F80" s="8">
        <f>_xlfn.XLOOKUP($C80,'Configurator Options'!$B$58:$B$67,'Configurator Options'!$E$58:$E$67,0)</f>
        <v>0</v>
      </c>
      <c r="G80" s="8"/>
      <c r="K80" s="7"/>
    </row>
    <row r="81" spans="1:13" ht="15" hidden="1" customHeight="1">
      <c r="A81" s="493"/>
      <c r="B81" s="7"/>
      <c r="C81" s="7"/>
      <c r="D81" s="7"/>
      <c r="E81" s="8"/>
      <c r="F81" s="8">
        <f>_xlfn.XLOOKUP($C81,'Configurator Options'!$B$58:$B$67,'Configurator Options'!$E$58:$E$67,0)</f>
        <v>0</v>
      </c>
      <c r="G81" s="8"/>
      <c r="K81" s="7"/>
    </row>
    <row r="82" spans="1:13" ht="33" customHeight="1">
      <c r="A82" s="493" t="s">
        <v>214</v>
      </c>
      <c r="B82" s="183" t="s">
        <v>168</v>
      </c>
      <c r="C82" s="293"/>
      <c r="D82" s="257" t="s">
        <v>214</v>
      </c>
      <c r="E82" s="253" t="e">
        <f>_xlfn.XLOOKUP($B$82,$C$83:$C$86,#REF!,0)</f>
        <v>#REF!</v>
      </c>
      <c r="F82" s="294"/>
      <c r="G82" s="253">
        <f>_xlfn.XLOOKUP($B$82,$C$83:$C$86,F83:F86,0)</f>
        <v>0</v>
      </c>
      <c r="H82" s="255" t="str">
        <f>_xlfn.XLOOKUP($B$82,$C$83:$C$86,I83:I86,"Select One")</f>
        <v xml:space="preserve">Equipped with our standard trace electrochemical sensor (CAT-3SEN). </v>
      </c>
      <c r="I82" s="255"/>
      <c r="J82" s="256"/>
      <c r="K82" s="293"/>
    </row>
    <row r="83" spans="1:13" ht="25.5" customHeight="1">
      <c r="A83" s="493"/>
      <c r="B83" s="7"/>
      <c r="C83" s="7" t="s">
        <v>168</v>
      </c>
      <c r="D83" s="7" t="s">
        <v>452</v>
      </c>
      <c r="E83" s="8"/>
      <c r="F83" s="8">
        <f>_xlfn.XLOOKUP($C83,'Configurator Options'!$B$68:$B$72,'Configurator Options'!$E$68:$E$72,0)</f>
        <v>0</v>
      </c>
      <c r="G83" s="8"/>
      <c r="H83" s="153"/>
      <c r="I83" s="49" t="s">
        <v>491</v>
      </c>
      <c r="K83" s="7" t="s">
        <v>76</v>
      </c>
      <c r="M83" s="518" t="s">
        <v>1358</v>
      </c>
    </row>
    <row r="84" spans="1:13" ht="25.5" hidden="1" customHeight="1">
      <c r="A84" s="493"/>
      <c r="B84" s="7"/>
      <c r="C84" s="7" t="s">
        <v>134</v>
      </c>
      <c r="D84" s="9" t="s">
        <v>454</v>
      </c>
      <c r="E84" s="8"/>
      <c r="F84" s="8">
        <f>_xlfn.XLOOKUP($C84,'Configurator Options'!$B$68:$B$72,'Configurator Options'!$E$68:$E$72,0)</f>
        <v>0</v>
      </c>
      <c r="G84" s="8"/>
      <c r="H84" s="153"/>
      <c r="I84" s="49" t="s">
        <v>492</v>
      </c>
      <c r="K84" s="7" t="s">
        <v>76</v>
      </c>
    </row>
    <row r="85" spans="1:13" ht="25.5" hidden="1" customHeight="1">
      <c r="A85" s="493"/>
      <c r="B85" s="7"/>
      <c r="C85" s="7"/>
      <c r="D85" s="7"/>
      <c r="E85" s="8"/>
      <c r="F85" s="8">
        <f>_xlfn.XLOOKUP($C85,'Configurator Options'!$B$68:$B$72,'Configurator Options'!$E$68:$E$72,0)</f>
        <v>0</v>
      </c>
      <c r="G85" s="8"/>
      <c r="H85" s="153"/>
      <c r="K85" s="7"/>
    </row>
    <row r="86" spans="1:13" ht="25.5" hidden="1" customHeight="1">
      <c r="A86" s="493"/>
      <c r="B86" s="7"/>
      <c r="E86"/>
      <c r="F86" s="8">
        <f>_xlfn.XLOOKUP($C86,'Configurator Options'!$B$68:$B$72,'Configurator Options'!$E$68:$E$72,0)</f>
        <v>0</v>
      </c>
      <c r="G86"/>
      <c r="H86"/>
      <c r="I86"/>
      <c r="J86"/>
    </row>
    <row r="87" spans="1:13" ht="32.25" hidden="1" customHeight="1">
      <c r="A87" s="493" t="s">
        <v>217</v>
      </c>
      <c r="B87" s="183" t="s">
        <v>218</v>
      </c>
      <c r="C87" s="257"/>
      <c r="D87" s="257" t="s">
        <v>217</v>
      </c>
      <c r="E87" s="253" t="e">
        <f>_xlfn.XLOOKUP($B$87,$C$88:$C$95,#REF!,0)</f>
        <v>#REF!</v>
      </c>
      <c r="F87" s="253"/>
      <c r="G87" s="253">
        <f>_xlfn.XLOOKUP($B$87,$C$88:$C$95,F88:F95,0)</f>
        <v>0</v>
      </c>
      <c r="H87" s="255" t="str">
        <f>_xlfn.XLOOKUP($B$87,$C$88:$C$95,I88:I95,"Select One")</f>
        <v/>
      </c>
      <c r="I87" s="255"/>
      <c r="J87" s="256"/>
      <c r="K87" s="257"/>
    </row>
    <row r="88" spans="1:13" ht="28.5" hidden="1" customHeight="1">
      <c r="A88" s="493"/>
      <c r="B88" s="7"/>
      <c r="C88" s="217" t="s">
        <v>218</v>
      </c>
      <c r="D88" s="217" t="s">
        <v>179</v>
      </c>
      <c r="E88" s="8"/>
      <c r="F88" s="8">
        <f>_xlfn.XLOOKUP($C88,'Configurator Options'!$B$73:$B$108,'Configurator Options'!$E$73:$E$108,0)</f>
        <v>0</v>
      </c>
      <c r="G88" s="8"/>
      <c r="H88" s="153"/>
      <c r="I88" s="108" t="s">
        <v>180</v>
      </c>
      <c r="K88" s="7" t="s">
        <v>76</v>
      </c>
    </row>
    <row r="89" spans="1:13" ht="28.5" hidden="1" customHeight="1">
      <c r="A89" s="493"/>
      <c r="B89" s="7"/>
      <c r="C89" s="217" t="s">
        <v>456</v>
      </c>
      <c r="D89" s="220" t="s">
        <v>457</v>
      </c>
      <c r="E89" s="8"/>
      <c r="F89" s="8">
        <f>_xlfn.XLOOKUP($C89,'Configurator Options'!$B$73:$B$108,'Configurator Options'!$E$73:$E$108,0)</f>
        <v>0</v>
      </c>
      <c r="G89" s="8"/>
      <c r="H89" s="153"/>
      <c r="I89" s="49" t="s">
        <v>458</v>
      </c>
      <c r="J89" s="82" t="str">
        <f>IF($B$87="BB",K89,"")</f>
        <v/>
      </c>
      <c r="K89" s="7">
        <v>6</v>
      </c>
    </row>
    <row r="90" spans="1:13" ht="28.5" hidden="1" customHeight="1">
      <c r="A90" s="493"/>
      <c r="B90" s="7"/>
      <c r="C90" s="217"/>
      <c r="D90" s="220"/>
      <c r="E90" s="8"/>
      <c r="F90" s="8">
        <f>_xlfn.XLOOKUP($C90,'Configurator Options'!$B$73:$B$108,'Configurator Options'!$E$73:$E$108,0)</f>
        <v>0</v>
      </c>
      <c r="G90" s="8"/>
      <c r="H90" s="153"/>
      <c r="K90" s="7"/>
    </row>
    <row r="91" spans="1:13" ht="28.5" hidden="1" customHeight="1">
      <c r="A91" s="493"/>
      <c r="B91" s="7"/>
      <c r="C91" s="217"/>
      <c r="D91" s="220"/>
      <c r="E91" s="8"/>
      <c r="F91" s="8">
        <f>_xlfn.XLOOKUP($C91,'Configurator Options'!$B$73:$B$108,'Configurator Options'!$E$73:$E$108,0)</f>
        <v>0</v>
      </c>
      <c r="G91" s="8"/>
      <c r="H91" s="153"/>
      <c r="K91" s="7"/>
    </row>
    <row r="92" spans="1:13" ht="30" hidden="1" customHeight="1">
      <c r="A92" s="493"/>
      <c r="B92" s="7"/>
      <c r="C92" s="217" t="s">
        <v>223</v>
      </c>
      <c r="D92" s="217" t="s">
        <v>493</v>
      </c>
      <c r="E92" s="8"/>
      <c r="F92" s="8">
        <f>_xlfn.XLOOKUP($C92,'Configurator Options'!$B$73:$B$108,'Configurator Options'!$E$73:$E$108,0)</f>
        <v>0</v>
      </c>
      <c r="G92" s="8"/>
      <c r="H92" s="153"/>
      <c r="K92" s="7" t="s">
        <v>76</v>
      </c>
    </row>
    <row r="93" spans="1:13" ht="15" hidden="1" customHeight="1">
      <c r="A93" s="493"/>
      <c r="B93" s="7"/>
      <c r="C93" s="217"/>
      <c r="D93" s="217"/>
      <c r="E93" s="8"/>
      <c r="F93" s="8">
        <f>_xlfn.XLOOKUP($C93,'Configurator Options'!$B$73:$B$108,'Configurator Options'!$E$73:$E$108,0)</f>
        <v>0</v>
      </c>
      <c r="G93" s="8"/>
      <c r="H93" s="153"/>
      <c r="K93" s="7" t="str">
        <f>'2000'!K93</f>
        <v>-</v>
      </c>
    </row>
    <row r="94" spans="1:13" ht="45" hidden="1" customHeight="1">
      <c r="A94" s="493"/>
      <c r="B94" s="7"/>
      <c r="C94" s="217" t="s">
        <v>226</v>
      </c>
      <c r="D94" s="217" t="s">
        <v>497</v>
      </c>
      <c r="E94" s="8"/>
      <c r="F94" s="8">
        <f>_xlfn.XLOOKUP($C94,'Configurator Options'!$B$73:$B$108,'Configurator Options'!$E$73:$E$108,0)</f>
        <v>0</v>
      </c>
      <c r="G94" s="8"/>
      <c r="H94" s="153"/>
      <c r="I94" s="49" t="s">
        <v>498</v>
      </c>
      <c r="K94" s="7" t="s">
        <v>76</v>
      </c>
    </row>
    <row r="95" spans="1:13" ht="15" hidden="1" customHeight="1">
      <c r="A95" s="493"/>
      <c r="B95" s="7"/>
      <c r="C95" s="7"/>
      <c r="D95" s="7"/>
      <c r="E95" s="8"/>
      <c r="F95" s="8">
        <f>_xlfn.XLOOKUP($C95,'Configurator Options'!$B$73:$B$108,'Configurator Options'!$E$73:$E$108,0)</f>
        <v>0</v>
      </c>
      <c r="G95" s="8"/>
      <c r="K95" s="7"/>
    </row>
    <row r="96" spans="1:13" ht="20" customHeight="1">
      <c r="A96" s="493" t="s">
        <v>230</v>
      </c>
      <c r="B96" s="183" t="s">
        <v>168</v>
      </c>
      <c r="C96" s="257"/>
      <c r="D96" s="257" t="s">
        <v>347</v>
      </c>
      <c r="E96" s="253" t="e">
        <f>_xlfn.XLOOKUP($B$97,$C$97:$C$102,#REF!,0)</f>
        <v>#REF!</v>
      </c>
      <c r="F96" s="253"/>
      <c r="G96" s="253">
        <f>_xlfn.XLOOKUP($B$97,$C$97:$C$102,F97:F102,0)</f>
        <v>0</v>
      </c>
      <c r="H96" s="255" t="str">
        <f>_xlfn.XLOOKUP($B$96,$C$97:$C$102,I97:I102,"Select One")</f>
        <v xml:space="preserve">No analog outputs. </v>
      </c>
      <c r="I96" s="255"/>
      <c r="J96" s="256"/>
      <c r="K96" s="257"/>
    </row>
    <row r="97" spans="1:14" ht="20" customHeight="1">
      <c r="A97" s="493"/>
      <c r="B97" s="7"/>
      <c r="C97" s="163" t="s">
        <v>168</v>
      </c>
      <c r="D97" s="7" t="s">
        <v>179</v>
      </c>
      <c r="E97" s="8"/>
      <c r="F97" s="8">
        <f>_xlfn.XLOOKUP($C97,'Configurator Options'!$B$109:$B$118,'Configurator Options'!$E$109:$E$118,0)</f>
        <v>0</v>
      </c>
      <c r="G97" s="8"/>
      <c r="I97" s="49" t="s">
        <v>408</v>
      </c>
      <c r="K97" s="7" t="s">
        <v>76</v>
      </c>
    </row>
    <row r="98" spans="1:14" ht="20" hidden="1" customHeight="1">
      <c r="A98" s="493"/>
      <c r="B98" s="7"/>
      <c r="C98" s="163"/>
      <c r="D98" s="7"/>
      <c r="E98" s="8"/>
      <c r="F98" s="8">
        <f>_xlfn.XLOOKUP($C98,'Configurator Options'!$B$109:$B$118,'Configurator Options'!$E$109:$E$118,0)</f>
        <v>0</v>
      </c>
      <c r="G98" s="8"/>
      <c r="K98" s="7"/>
    </row>
    <row r="99" spans="1:14" ht="20" hidden="1" customHeight="1">
      <c r="A99" s="493"/>
      <c r="B99" s="7"/>
      <c r="C99" s="163"/>
      <c r="D99" s="7"/>
      <c r="E99" s="8"/>
      <c r="F99" s="8">
        <f>_xlfn.XLOOKUP($C99,'Configurator Options'!$B$109:$B$118,'Configurator Options'!$E$109:$E$118,0)</f>
        <v>0</v>
      </c>
      <c r="G99" s="8"/>
      <c r="K99" s="7"/>
    </row>
    <row r="100" spans="1:14" ht="20" hidden="1" customHeight="1">
      <c r="A100" s="493"/>
      <c r="B100" s="7"/>
      <c r="C100" s="163"/>
      <c r="D100" s="7"/>
      <c r="E100" s="8"/>
      <c r="F100" s="8">
        <f>_xlfn.XLOOKUP($C100,'Configurator Options'!$B$109:$B$118,'Configurator Options'!$E$109:$E$118,0)</f>
        <v>0</v>
      </c>
      <c r="G100" s="8"/>
      <c r="K100" s="7"/>
    </row>
    <row r="101" spans="1:14" ht="20" hidden="1" customHeight="1">
      <c r="A101" s="493"/>
      <c r="B101" s="7"/>
      <c r="C101" s="163"/>
      <c r="D101" s="7"/>
      <c r="E101" s="8"/>
      <c r="F101" s="8">
        <f>_xlfn.XLOOKUP($C101,'Configurator Options'!$B$109:$B$118,'Configurator Options'!$E$109:$E$118,0)</f>
        <v>0</v>
      </c>
      <c r="G101" s="8"/>
      <c r="K101" s="7"/>
    </row>
    <row r="102" spans="1:14" ht="15" hidden="1" customHeight="1">
      <c r="A102" s="493"/>
      <c r="B102" s="7"/>
      <c r="C102" s="163"/>
      <c r="D102" s="7"/>
      <c r="E102" s="8"/>
      <c r="F102" s="8">
        <f>_xlfn.XLOOKUP($C102,'Configurator Options'!$B$109:$B$118,'Configurator Options'!$E$109:$E$118,0)</f>
        <v>0</v>
      </c>
      <c r="G102" s="8"/>
      <c r="K102" s="7"/>
    </row>
    <row r="103" spans="1:14" ht="48.75" customHeight="1">
      <c r="B103" s="112">
        <f>COUNTIF(B2:B102,"Select One")</f>
        <v>1</v>
      </c>
      <c r="C103" s="7"/>
      <c r="D103" s="7" t="str">
        <f>IF(B103&lt;&gt;0, "You still have "&amp;B103&amp;" selections to make to complete the configuration.","Configuration Complete - Press CTRL-ALT-F9 to Update Description")</f>
        <v>You still have 1 selections to make to complete the configuration.</v>
      </c>
      <c r="E103" s="8"/>
      <c r="F103" s="8"/>
      <c r="G103" s="8"/>
      <c r="K103" s="7"/>
    </row>
    <row r="104" spans="1:14" ht="23.25" customHeight="1">
      <c r="A104" s="277"/>
      <c r="B104" s="278" t="s">
        <v>237</v>
      </c>
      <c r="C104" s="279" t="str">
        <f>"CAT-"&amp;""&amp;B2&amp;"-"&amp;B6&amp;""&amp;B19&amp;""&amp;B26&amp;"-"&amp;B35&amp;""&amp;B42&amp;""&amp;B49&amp;""&amp;B75&amp;""&amp;B82&amp;"-"&amp;B87&amp;"-"&amp;B96</f>
        <v>CAT-3520-EUSTD-XSelect OneXVBXX-XX-X</v>
      </c>
      <c r="D104" s="279"/>
      <c r="E104" s="280" t="e">
        <f>SUM(E2:E103)</f>
        <v>#REF!</v>
      </c>
      <c r="F104" s="280" t="s">
        <v>238</v>
      </c>
      <c r="G104" s="280">
        <f>SUM(G2:G103)</f>
        <v>3445.05</v>
      </c>
      <c r="H104" s="282"/>
      <c r="I104" s="282"/>
      <c r="J104" s="283">
        <f>MAX(J2:J103)</f>
        <v>4</v>
      </c>
      <c r="K104" s="289" t="str">
        <f>IF(J104=1,"1",IF(J104=2,"2",IF(J104=3,"3",IF(J104=4,"4",IF(J104=5,"5",IF(J104=6,"6",IF(J104=7,"7",IF(J104=8,"8",IF(J104=9,"9",IF(J104=10,"10",IF(J104=11,"11",IF(J104=12,"12",IF(J104="-","-",IF(J104=100,"Call Factory"))))))))))))))</f>
        <v>4</v>
      </c>
      <c r="L104"/>
      <c r="M104"/>
      <c r="N104" s="4"/>
    </row>
    <row r="105" spans="1:14" ht="275" customHeight="1" thickBot="1">
      <c r="B105" s="154" t="s">
        <v>239</v>
      </c>
      <c r="C105" s="411" t="str">
        <f>C104</f>
        <v>CAT-3520-EUSTD-XSelect OneXVBXX-XX-X</v>
      </c>
      <c r="D105" s="156" t="str">
        <f>$H$2&amp;""&amp;$H$6&amp;""&amp;$H$19&amp;""&amp;$H$26&amp;""&amp;$H$35&amp;""&amp;$H$42&amp;""&amp;$H$49&amp;""&amp;$H$75&amp;""&amp;$H$82&amp;""&amp;$H$87&amp;""&amp;$H$96&amp;""&amp;$D$3</f>
        <v>Series 3520 Portable Trace Oxygen Analyzer is equipped with liquid crystal display, built-in NICAD batteries that provide in excess of 48 hours of continued operation (12 hours with pump). Includes two manual isolation valves. Measuring range is "E" 0-1,000 PPM (Displays 0-19,999, calibrated in the 0-1,000 ppm range). Includes a universal AC adapter that provides the ability to recharge the NICAD batteries even while powering the analyzer from the adapter.  Features a standard durable polycarbonate enclosure rated for NEMA1. Includes 1/4 inch stainless steel compression gas connection on the inletSelect One, a 12vdc sample pump with barbed fittings and flowmeter with control valve with 1/4 inch quick connect fitting on the outlet. Equipped with our standard trace electrochemical sensor (CAT-3SEN). No analog outputs. Warranty: 2-year electronics and 1-year sensor</v>
      </c>
      <c r="E105" s="85"/>
      <c r="F105" s="85"/>
      <c r="G105" s="67"/>
      <c r="H105" s="53"/>
      <c r="I105" s="53"/>
      <c r="J105" s="83"/>
    </row>
    <row r="106" spans="1:14" ht="36" customHeight="1" thickBot="1">
      <c r="C106" s="416"/>
      <c r="D106" s="412" t="s">
        <v>1131</v>
      </c>
      <c r="E106" s="67"/>
      <c r="F106" s="67"/>
      <c r="G106" s="67"/>
      <c r="H106" s="53"/>
      <c r="I106" s="53"/>
      <c r="J106" s="83"/>
      <c r="K106" s="226" t="e">
        <f>#REF!*2</f>
        <v>#REF!</v>
      </c>
    </row>
    <row r="107" spans="1:14">
      <c r="D107" s="33" t="str">
        <f>Contents!B1</f>
        <v>Effective Date: 11/07/2025 All Prices and Lead Times Subject to Change Without Notice - Revision 5.4</v>
      </c>
      <c r="H107" s="53"/>
      <c r="I107" s="53"/>
      <c r="J107" s="83"/>
    </row>
    <row r="108" spans="1:14">
      <c r="D108" s="68" t="s">
        <v>366</v>
      </c>
      <c r="H108" s="53"/>
      <c r="I108" s="53"/>
      <c r="J108" s="83"/>
    </row>
    <row r="109" spans="1:14">
      <c r="A109" s="11"/>
      <c r="B109" s="10"/>
      <c r="C109" s="10"/>
      <c r="D109" s="10"/>
      <c r="E109" s="13"/>
      <c r="F109" s="13"/>
      <c r="G109" s="13"/>
    </row>
    <row r="110" spans="1:14" ht="17" thickBot="1">
      <c r="A110" s="11"/>
      <c r="B110" s="10"/>
      <c r="C110" s="248" t="s">
        <v>1120</v>
      </c>
      <c r="D110" s="378" t="s">
        <v>59</v>
      </c>
      <c r="E110" s="13"/>
      <c r="F110" s="13"/>
      <c r="G110" s="13"/>
    </row>
    <row r="111" spans="1:14" ht="18" customHeight="1">
      <c r="A111" s="11"/>
      <c r="B111" s="10"/>
      <c r="C111" s="394"/>
      <c r="D111" s="392" t="str">
        <f>_xlfn.XLOOKUP($C111,Parts!$A$2:$A$301,Parts!$B$2:$B$301,0)</f>
        <v>HS Code: 9027904500</v>
      </c>
      <c r="E111" s="13"/>
      <c r="F111" s="13"/>
      <c r="G111" s="13"/>
    </row>
    <row r="112" spans="1:14" ht="16">
      <c r="A112" s="11"/>
      <c r="B112" s="10"/>
      <c r="C112" s="403"/>
      <c r="D112" s="244" t="s">
        <v>650</v>
      </c>
      <c r="E112" s="13"/>
      <c r="F112" s="13"/>
      <c r="G112" s="13"/>
    </row>
    <row r="113" spans="1:7">
      <c r="A113" s="11"/>
      <c r="B113" s="10"/>
      <c r="C113" s="403" t="s">
        <v>651</v>
      </c>
      <c r="D113" s="398" t="str">
        <f>_xlfn.XLOOKUP($C113,Parts!$A$2:$A$301,Parts!$B$2:$B$301,0)</f>
        <v>Swagelok - High Capacity Sample Filter- 316 stainless steel (SS) body with 316 SS filter element. Recommended when particles are &gt;5 microns. The filter is equipped with 1/4" compression fittings. (Old P/N:295S, 395S)</v>
      </c>
      <c r="E113" s="13"/>
      <c r="F113" s="13"/>
      <c r="G113" s="13"/>
    </row>
    <row r="114" spans="1:7">
      <c r="A114" s="11"/>
      <c r="B114" s="10"/>
      <c r="C114" s="403" t="s">
        <v>654</v>
      </c>
      <c r="D114" s="398" t="str">
        <f>_xlfn.XLOOKUP($C114,Parts!$A$2:$A$301,Parts!$B$2:$B$301,0)</f>
        <v>Coalescing Filter-Filter with aluminum housing. Recommended with samples containing a very light mist and particles &gt; 30 microns. (Old P/N: 2CF, 3CF)</v>
      </c>
      <c r="E114" s="13"/>
      <c r="F114" s="13"/>
      <c r="G114" s="13"/>
    </row>
    <row r="115" spans="1:7">
      <c r="A115" s="11"/>
      <c r="B115" s="10"/>
      <c r="C115" s="403" t="s">
        <v>657</v>
      </c>
      <c r="D115" s="398" t="str">
        <f>_xlfn.XLOOKUP($C115,Parts!$A$2:$A$301,Parts!$B$2:$B$301,0)</f>
        <v>Hoke - High Capacity Sample Filter - 316 stainless steel (SS) body with 316 SS filter element. Recommended when particles are &gt;5 microns. The filter is equipped with 1/4" compression fittings. (Old P/N:295S, 395S)</v>
      </c>
      <c r="E115" s="13"/>
      <c r="F115" s="13"/>
      <c r="G115" s="13"/>
    </row>
    <row r="116" spans="1:7">
      <c r="A116" s="11"/>
      <c r="B116" s="10"/>
      <c r="C116" s="403" t="s">
        <v>659</v>
      </c>
      <c r="D116" s="398" t="str">
        <f>_xlfn.XLOOKUP($C116,Parts!$A$2:$A$301,Parts!$B$2:$B$301,0)</f>
        <v>Swagelok - Spare Filter Elements for CAT-SS-4TF-2 (Old P/N: 2FBX, 3FBX)</v>
      </c>
      <c r="E116" s="13"/>
      <c r="F116" s="13"/>
      <c r="G116" s="13"/>
    </row>
    <row r="117" spans="1:7">
      <c r="A117" s="11"/>
      <c r="B117" s="10"/>
      <c r="C117" s="403" t="s">
        <v>662</v>
      </c>
      <c r="D117" s="398" t="str">
        <f>_xlfn.XLOOKUP($C117,Parts!$A$2:$A$301,Parts!$B$2:$B$301,0)</f>
        <v>Spare Filter Elements for the CAT-AFM20 (Old P/N: 2CFE, 3CFE)</v>
      </c>
      <c r="E117" s="13"/>
      <c r="F117" s="13"/>
      <c r="G117" s="13"/>
    </row>
    <row r="118" spans="1:7">
      <c r="A118" s="11"/>
      <c r="B118" s="10"/>
      <c r="C118" s="403" t="s">
        <v>664</v>
      </c>
      <c r="D118" s="398" t="str">
        <f>_xlfn.XLOOKUP($C118,Parts!$A$2:$A$301,Parts!$B$2:$B$301,0)</f>
        <v>Hoke - Spare Filter Elements for CAT-SS-4TF-2-H (Old P/N: 2FBX, 3FBX)</v>
      </c>
      <c r="E118" s="13"/>
      <c r="F118" s="13"/>
      <c r="G118" s="13"/>
    </row>
    <row r="119" spans="1:7">
      <c r="A119" s="11"/>
      <c r="B119" s="10"/>
      <c r="C119" s="403" t="s">
        <v>666</v>
      </c>
      <c r="D119" s="398" t="str">
        <f>_xlfn.XLOOKUP($C119,Parts!$A$2:$A$301,Parts!$B$2:$B$301,0)</f>
        <v>Replacement filter element for 95A1/4 (Blue) aluminum filter. 300°F (150°C) Max, 'B'=99.99% Gas Filtration at 0.01um, 'Q' Solids and Trace liquids (Low Temp). for use with 95A filter body (Old P/N: 3CF-AL)</v>
      </c>
      <c r="E119" s="13"/>
      <c r="F119" s="13"/>
      <c r="G119" s="13"/>
    </row>
    <row r="120" spans="1:7" ht="16">
      <c r="A120" s="11"/>
      <c r="B120" s="10"/>
      <c r="C120" s="403"/>
      <c r="D120" s="244" t="s">
        <v>668</v>
      </c>
      <c r="E120" s="13"/>
      <c r="F120" s="13"/>
      <c r="G120" s="13"/>
    </row>
    <row r="121" spans="1:7">
      <c r="A121" s="11"/>
      <c r="B121" s="10"/>
      <c r="C121" s="403" t="s">
        <v>669</v>
      </c>
      <c r="D121" s="398" t="str">
        <f>_xlfn.XLOOKUP($C121,Parts!$A$2:$A$301,Parts!$B$2:$B$301,0)</f>
        <v>The kit includes a 0.1-1.2 LPM flowmeter with NO control valve, (2) ¼” straight quick connect fittings, (2) ¼” right angle (elbow) quick connect fittings and (2) ¼” Swagelok compatible compression fittings. Assembly is required. (Replaces old pn: 2FLM, 3FLM, 9FLM, FLM, FLM-QC-QC, FLM-PNL-QC-QC, FLM-QC-QCE, FLM-2C-QC, FLM-QC-2C, FLM-2C-2C)</v>
      </c>
      <c r="E121" s="13"/>
      <c r="F121" s="13"/>
      <c r="G121" s="13"/>
    </row>
    <row r="122" spans="1:7">
      <c r="A122" s="11"/>
      <c r="B122" s="10"/>
      <c r="C122" s="403" t="s">
        <v>671</v>
      </c>
      <c r="D122" s="398" t="str">
        <f>_xlfn.XLOOKUP($C122,Parts!$A$2:$A$301,Parts!$B$2:$B$301,0)</f>
        <v>The kit includes a 0.1-1.2 LPM flowmeter with control valve, (2) ¼” straight quick connect fittings, (2) ¼” right angle (elbow) quick connect fittings and (2) ¼” Swagelok compatible compression fittings. Assembly is required. (Replaces old pn: 2FLMC, 3FLMC, 9FLMC, FLMC, FLMC-QC-QC, FLMC-PNL-QC-QC, FLMC-QC-QCE, FLMC-2C-QC, FLMC-QC-2C, FLMC-2C-2C)</v>
      </c>
      <c r="E122" s="13"/>
      <c r="F122" s="13"/>
      <c r="G122" s="13"/>
    </row>
    <row r="123" spans="1:7" ht="16">
      <c r="A123" s="11"/>
      <c r="B123" s="10"/>
      <c r="C123" s="403"/>
      <c r="D123" s="405" t="s">
        <v>676</v>
      </c>
      <c r="E123" s="13"/>
      <c r="F123" s="13"/>
      <c r="G123" s="13"/>
    </row>
    <row r="124" spans="1:7">
      <c r="A124" s="11"/>
      <c r="B124" s="10"/>
      <c r="C124" s="403" t="s">
        <v>685</v>
      </c>
      <c r="D124" s="398" t="str">
        <f>_xlfn.XLOOKUP($C124,Parts!$A$2:$A$301,Parts!$B$2:$B$301,0)</f>
        <v>Power Supply, Desktop, Universal Input (90-264V), 12V @
&gt;= 1A with 2.1 x 5.5 mm Ctr. Pos. for Battery Charger for Series 2520, 3520</v>
      </c>
      <c r="E124" s="13"/>
      <c r="F124" s="13"/>
      <c r="G124" s="13"/>
    </row>
    <row r="125" spans="1:7" ht="16">
      <c r="A125" s="11"/>
      <c r="B125" s="10"/>
      <c r="C125" s="403"/>
      <c r="D125" s="244" t="s">
        <v>694</v>
      </c>
      <c r="E125" s="13"/>
      <c r="F125" s="13"/>
      <c r="G125" s="13"/>
    </row>
    <row r="126" spans="1:7">
      <c r="A126" s="11"/>
      <c r="B126" s="10"/>
      <c r="C126" s="403" t="s">
        <v>586</v>
      </c>
      <c r="D126" s="398" t="str">
        <f>_xlfn.XLOOKUP($C126,Parts!$A$2:$A$301,Parts!$B$2:$B$301,0)</f>
        <v>Pressure Regulator- Aluminum body with a maximum pressure input of 100 psig (7.03kg/cm2 ), (non-relieving) together with a stainless-steel needle valve. (Old P/N: 2LPRV, 3LPRV, ZR- LPR)</v>
      </c>
      <c r="E126" s="13"/>
      <c r="F126" s="13"/>
      <c r="G126" s="13"/>
    </row>
    <row r="127" spans="1:7" ht="16">
      <c r="A127" s="11"/>
      <c r="B127" s="10"/>
      <c r="C127" s="403"/>
      <c r="D127" s="244" t="s">
        <v>700</v>
      </c>
      <c r="E127" s="13"/>
      <c r="F127" s="13"/>
      <c r="G127" s="13"/>
    </row>
    <row r="128" spans="1:7">
      <c r="A128" s="11"/>
      <c r="B128" s="10"/>
      <c r="C128" s="403" t="s">
        <v>701</v>
      </c>
      <c r="D128" s="398" t="str">
        <f>_xlfn.XLOOKUP($C128,Parts!$A$2:$A$301,Parts!$B$2:$B$301,0)</f>
        <v>Sample pump - Identical to the PMP-24 with the exception that the pump is powered from 12VDC. (Old P/N: 2PMP- 12)</v>
      </c>
      <c r="E128" s="13"/>
      <c r="F128" s="13"/>
      <c r="G128" s="13"/>
    </row>
    <row r="129" spans="1:7" ht="16">
      <c r="A129" s="11"/>
      <c r="B129" s="10"/>
      <c r="C129" s="403"/>
      <c r="D129" s="244" t="s">
        <v>720</v>
      </c>
      <c r="E129" s="13"/>
      <c r="F129" s="13"/>
      <c r="G129" s="13"/>
    </row>
    <row r="130" spans="1:7">
      <c r="A130" s="11"/>
      <c r="B130" s="10"/>
      <c r="C130" s="403" t="s">
        <v>728</v>
      </c>
      <c r="D130" s="398" t="str">
        <f>_xlfn.XLOOKUP($C130,Parts!$A$2:$A$301,Parts!$B$2:$B$301,0)</f>
        <v>Replacement Sensor for the Series 3XXX Trace Oxygen Analyzers and Transmitters. Warranty: One year from purchase date.</v>
      </c>
      <c r="E130" s="13"/>
      <c r="F130" s="13"/>
      <c r="G130" s="13"/>
    </row>
    <row r="131" spans="1:7">
      <c r="A131" s="11"/>
      <c r="B131" s="10"/>
      <c r="C131" s="403" t="s">
        <v>731</v>
      </c>
      <c r="D131" s="398" t="str">
        <f>_xlfn.XLOOKUP($C131,Parts!$A$2:$A$301,Parts!$B$2:$B$301,0)</f>
        <v>Replacement Sensor for the Series 3XXX Trace Oxygen Analyzers and Transmitters -Carbon Dioxide Resistant. Warranty: One year from purchase date.</v>
      </c>
      <c r="E131" s="13"/>
      <c r="F131" s="13"/>
      <c r="G131" s="13"/>
    </row>
    <row r="132" spans="1:7" ht="16">
      <c r="A132" s="11"/>
      <c r="B132" s="10"/>
      <c r="C132" s="403"/>
      <c r="D132" s="405" t="s">
        <v>736</v>
      </c>
      <c r="E132" s="13"/>
      <c r="F132" s="13"/>
      <c r="G132" s="13"/>
    </row>
    <row r="133" spans="1:7">
      <c r="A133" s="11"/>
      <c r="B133" s="10"/>
      <c r="C133" s="403" t="s">
        <v>759</v>
      </c>
      <c r="D133" s="398" t="str">
        <f>_xlfn.XLOOKUP($C133,Parts!$A$2:$A$301,Parts!$B$2:$B$301,0)</f>
        <v>Replacement sensor housing for the Series 3520 includes manual isolation valves and ¼ compression fitting on the inlet and ¼ quick connect elbow on the outlet,  no  sensor included.</v>
      </c>
      <c r="E133" s="13"/>
      <c r="F133" s="13"/>
      <c r="G133" s="13"/>
    </row>
    <row r="134" spans="1:7">
      <c r="A134" s="11"/>
      <c r="B134" s="10"/>
      <c r="C134" s="403" t="s">
        <v>761</v>
      </c>
      <c r="D134" s="398" t="str">
        <f>_xlfn.XLOOKUP($C134,Parts!$A$2:$A$301,Parts!$B$2:$B$301,0)</f>
        <v>Replacement sensor housing for the Series 3520 includes manual isolation valves and ¼ compression fitting on the inlet and ¼ quick connect elbow on the outlet,  with the standard CAT-3SEN sensor included.</v>
      </c>
      <c r="E134" s="13"/>
      <c r="F134" s="13"/>
      <c r="G134" s="13"/>
    </row>
    <row r="135" spans="1:7">
      <c r="A135" s="11"/>
      <c r="B135" s="10"/>
      <c r="C135" s="403" t="s">
        <v>763</v>
      </c>
      <c r="D135" s="398" t="str">
        <f>_xlfn.XLOOKUP($C135,Parts!$A$2:$A$301,Parts!$B$2:$B$301,0)</f>
        <v>Replacement sensor housing for the Series 3520 includes manual isolation valves and ¼ compression fitting on the inlet and ¼ quick connect elbow on the outlet,  with the CO2 resistance CAT-3SEN-CO2 sensor included.</v>
      </c>
      <c r="E135" s="13"/>
      <c r="F135" s="13"/>
      <c r="G135" s="13"/>
    </row>
    <row r="136" spans="1:7" ht="16">
      <c r="A136" s="11"/>
      <c r="B136" s="10"/>
      <c r="C136" s="403"/>
      <c r="D136" s="405" t="s">
        <v>779</v>
      </c>
      <c r="E136" s="13"/>
      <c r="F136" s="13"/>
      <c r="G136" s="13"/>
    </row>
    <row r="137" spans="1:7">
      <c r="A137" s="11"/>
      <c r="B137" s="10"/>
      <c r="C137" s="403" t="s">
        <v>780</v>
      </c>
      <c r="D137" s="398" t="str">
        <f>_xlfn.XLOOKUP($C137,Parts!$A$2:$A$301,Parts!$B$2:$B$301,0)</f>
        <v>Stainless Steel Flow Control Needle (Old P/N: 2FLV, 3FLV, ZR-FLV)</v>
      </c>
      <c r="E137" s="13"/>
      <c r="F137" s="13"/>
      <c r="G137" s="13"/>
    </row>
    <row r="138" spans="1:7">
      <c r="A138" s="11"/>
      <c r="B138" s="10"/>
      <c r="C138" s="403"/>
      <c r="D138" s="398" t="str">
        <f>_xlfn.XLOOKUP($C138,Parts!$A$2:$A$301,Parts!$B$2:$B$301,0)</f>
        <v>HS Code: 9027904500</v>
      </c>
      <c r="E138" s="13"/>
      <c r="F138" s="13"/>
      <c r="G138" s="13"/>
    </row>
    <row r="139" spans="1:7" ht="16">
      <c r="A139" s="11"/>
      <c r="B139" s="10"/>
      <c r="C139" s="403" t="s">
        <v>813</v>
      </c>
      <c r="D139" s="244" t="s">
        <v>794</v>
      </c>
      <c r="E139" s="13"/>
      <c r="F139" s="13"/>
      <c r="G139" s="13"/>
    </row>
    <row r="140" spans="1:7">
      <c r="A140" s="11"/>
      <c r="B140" s="10"/>
      <c r="C140" s="403" t="s">
        <v>816</v>
      </c>
      <c r="D140" s="398" t="str">
        <f>_xlfn.XLOOKUP($C140,Parts!$A$2:$A$301,Parts!$B$2:$B$301,0)</f>
        <v>Switch, Flow Switch, 120cc set point | Acrylic Body, Normally Open with Leads up, Normally Closed with leads down. Max flow is around 5x the set point. No fittings</v>
      </c>
      <c r="E140" s="13"/>
      <c r="F140" s="13"/>
      <c r="G140" s="13"/>
    </row>
    <row r="141" spans="1:7">
      <c r="A141" s="11"/>
      <c r="B141" s="10"/>
      <c r="C141" s="403" t="s">
        <v>818</v>
      </c>
      <c r="D141" s="398" t="str">
        <f>_xlfn.XLOOKUP($C141,Parts!$A$2:$A$301,Parts!$B$2:$B$301,0)</f>
        <v>Toggle Switch for Pump (2520, 3520)</v>
      </c>
      <c r="E141" s="13"/>
      <c r="F141" s="13"/>
      <c r="G141" s="13"/>
    </row>
    <row r="142" spans="1:7">
      <c r="A142" s="11"/>
      <c r="B142" s="10"/>
      <c r="C142" s="403" t="s">
        <v>821</v>
      </c>
      <c r="D142" s="398" t="str">
        <f>_xlfn.XLOOKUP($C142,Parts!$A$2:$A$301,Parts!$B$2:$B$301,0)</f>
        <v>Toggle Switch for On-Off-MOM (2520, 3520)</v>
      </c>
      <c r="E142" s="13"/>
      <c r="F142" s="13"/>
      <c r="G142" s="13"/>
    </row>
    <row r="143" spans="1:7">
      <c r="A143" s="11"/>
      <c r="B143" s="10"/>
      <c r="C143" s="403" t="s">
        <v>823</v>
      </c>
      <c r="D143" s="398" t="str">
        <f>_xlfn.XLOOKUP($C143,Parts!$A$2:$A$301,Parts!$B$2:$B$301,0)</f>
        <v>Connector, Jack, with SWITCH (2520, 3520)</v>
      </c>
      <c r="E143" s="13"/>
      <c r="F143" s="13"/>
      <c r="G143" s="13"/>
    </row>
    <row r="144" spans="1:7">
      <c r="A144" s="11"/>
      <c r="B144" s="10"/>
      <c r="C144" s="403" t="s">
        <v>825</v>
      </c>
      <c r="D144" s="398" t="str">
        <f>_xlfn.XLOOKUP($C144,Parts!$A$2:$A$301,Parts!$B$2:$B$301,0)</f>
        <v>Dial 10 Turn Counting (2520, 3520)</v>
      </c>
      <c r="E144" s="13"/>
      <c r="F144" s="13"/>
      <c r="G144" s="13"/>
    </row>
    <row r="145" spans="1:7">
      <c r="A145" s="11"/>
      <c r="B145" s="10"/>
      <c r="C145" s="403" t="s">
        <v>810</v>
      </c>
      <c r="D145" s="398" t="str">
        <f>_xlfn.XLOOKUP($C145,Parts!$A$2:$A$301,Parts!$B$2:$B$301,0)</f>
        <v xml:space="preserve">Meter, Panel, Digital LCD | 3.5 Digit, Bezel 2VDC+/-5VDC </v>
      </c>
      <c r="E145" s="13"/>
      <c r="F145" s="13"/>
      <c r="G145" s="13"/>
    </row>
    <row r="146" spans="1:7">
      <c r="A146" s="11"/>
      <c r="B146" s="10"/>
      <c r="C146" s="403" t="s">
        <v>813</v>
      </c>
      <c r="D146" s="398" t="str">
        <f>_xlfn.XLOOKUP($C146,Parts!$A$2:$A$301,Parts!$B$2:$B$301,0)</f>
        <v>Meter, Panel, Digital LCD | 4.5 Digit, 5V powered (no -5V!), 0-2V input</v>
      </c>
      <c r="E146" s="13"/>
      <c r="F146" s="13"/>
      <c r="G146" s="13"/>
    </row>
    <row r="147" spans="1:7">
      <c r="A147" s="11"/>
      <c r="B147" s="10"/>
      <c r="C147" s="403"/>
      <c r="D147" s="398" t="str">
        <f>_xlfn.XLOOKUP($C147,Parts!$A$2:$A$301,Parts!$B$2:$B$301,0)</f>
        <v>HS Code: 9027904500</v>
      </c>
      <c r="E147" s="13"/>
      <c r="F147" s="13"/>
      <c r="G147" s="13"/>
    </row>
    <row r="148" spans="1:7">
      <c r="A148" s="11"/>
      <c r="B148" s="10"/>
      <c r="C148" s="403"/>
      <c r="D148" s="398" t="str">
        <f>_xlfn.XLOOKUP($C148,Parts!$A$2:$A$301,Parts!$B$2:$B$301,0)</f>
        <v>HS Code: 9027904500</v>
      </c>
      <c r="E148" s="13"/>
      <c r="F148" s="13"/>
      <c r="G148" s="13"/>
    </row>
    <row r="149" spans="1:7" ht="16" thickBot="1">
      <c r="A149" s="11"/>
      <c r="B149" s="10"/>
      <c r="C149" s="404"/>
      <c r="D149" s="399" t="str">
        <f>_xlfn.XLOOKUP($C149,Parts!$A$2:$A$301,Parts!$B$2:$B$301,0)</f>
        <v>HS Code: 9027904500</v>
      </c>
      <c r="E149" s="13"/>
      <c r="F149" s="13"/>
      <c r="G149" s="13"/>
    </row>
    <row r="150" spans="1:7">
      <c r="A150" s="11"/>
      <c r="B150" s="10"/>
      <c r="C150" s="147"/>
      <c r="D150" s="147" t="str">
        <f>_xlfn.XLOOKUP($C150,Parts!$A$2:$A$301,Parts!$B$2:$B$301,0)</f>
        <v>HS Code: 9027904500</v>
      </c>
      <c r="E150" s="13"/>
      <c r="F150" s="13"/>
      <c r="G150" s="13"/>
    </row>
    <row r="151" spans="1:7">
      <c r="A151" s="11"/>
      <c r="B151" s="10"/>
      <c r="C151" s="10"/>
      <c r="D151" s="10"/>
      <c r="E151" s="13"/>
      <c r="F151" s="13"/>
      <c r="G151" s="13"/>
    </row>
    <row r="152" spans="1:7">
      <c r="A152" s="11"/>
      <c r="B152" s="10"/>
      <c r="C152" s="10"/>
      <c r="D152" s="10"/>
      <c r="E152" s="13"/>
      <c r="F152" s="13"/>
      <c r="G152" s="13"/>
    </row>
    <row r="153" spans="1:7">
      <c r="A153" s="11"/>
      <c r="B153" s="10"/>
      <c r="C153" s="10"/>
      <c r="D153" s="10"/>
      <c r="E153" s="13"/>
      <c r="F153" s="13"/>
      <c r="G153" s="13"/>
    </row>
    <row r="154" spans="1:7">
      <c r="A154" s="11"/>
      <c r="B154" s="10"/>
      <c r="C154" s="10"/>
      <c r="D154" s="10"/>
      <c r="E154" s="13"/>
      <c r="F154" s="13"/>
      <c r="G154" s="13"/>
    </row>
    <row r="155" spans="1:7">
      <c r="A155" s="11"/>
      <c r="B155" s="10"/>
      <c r="C155" s="10"/>
      <c r="D155" s="10"/>
      <c r="E155" s="13"/>
      <c r="F155" s="13"/>
      <c r="G155" s="13"/>
    </row>
    <row r="156" spans="1:7">
      <c r="A156" s="11"/>
      <c r="B156" s="10"/>
      <c r="C156" s="10"/>
      <c r="D156" s="10"/>
      <c r="E156" s="13"/>
      <c r="F156" s="13"/>
      <c r="G156" s="13"/>
    </row>
    <row r="157" spans="1:7">
      <c r="A157" s="11"/>
      <c r="B157" s="10"/>
      <c r="C157" s="10"/>
      <c r="D157" s="10"/>
      <c r="E157" s="13"/>
      <c r="F157" s="13"/>
      <c r="G157" s="13"/>
    </row>
    <row r="158" spans="1:7">
      <c r="A158" s="11"/>
      <c r="B158" s="10"/>
      <c r="C158" s="10"/>
      <c r="D158" s="10"/>
      <c r="E158" s="13"/>
      <c r="F158" s="13"/>
      <c r="G158" s="13"/>
    </row>
    <row r="159" spans="1:7">
      <c r="A159" s="11"/>
      <c r="B159" s="10"/>
      <c r="C159" s="10"/>
      <c r="D159" s="10"/>
      <c r="E159" s="13"/>
      <c r="F159" s="13"/>
      <c r="G159" s="13"/>
    </row>
    <row r="160" spans="1:7">
      <c r="A160" s="11"/>
      <c r="B160" s="10"/>
      <c r="C160" s="10"/>
      <c r="D160" s="10"/>
      <c r="E160" s="13"/>
      <c r="F160" s="13"/>
      <c r="G160" s="13"/>
    </row>
    <row r="161" spans="1:7">
      <c r="A161" s="11"/>
      <c r="B161" s="10"/>
      <c r="C161" s="10"/>
      <c r="D161" s="10"/>
      <c r="E161" s="13"/>
      <c r="F161" s="13"/>
      <c r="G161" s="13"/>
    </row>
    <row r="162" spans="1:7">
      <c r="A162" s="11"/>
      <c r="B162" s="10"/>
      <c r="C162" s="10"/>
      <c r="D162" s="10"/>
      <c r="E162" s="13"/>
      <c r="F162" s="13"/>
      <c r="G162" s="13"/>
    </row>
    <row r="163" spans="1:7">
      <c r="A163" s="11"/>
      <c r="B163" s="10"/>
      <c r="C163" s="10"/>
      <c r="D163" s="10"/>
      <c r="E163" s="13"/>
      <c r="F163" s="13"/>
      <c r="G163" s="13"/>
    </row>
    <row r="164" spans="1:7">
      <c r="A164" s="11"/>
      <c r="B164" s="10"/>
      <c r="C164" s="10"/>
      <c r="D164" s="10"/>
      <c r="E164" s="13"/>
      <c r="F164" s="13"/>
      <c r="G164" s="13"/>
    </row>
    <row r="165" spans="1:7">
      <c r="A165" s="11"/>
      <c r="B165" s="10"/>
      <c r="C165" s="10"/>
      <c r="D165" s="10"/>
      <c r="E165" s="13"/>
      <c r="F165" s="13"/>
      <c r="G165" s="13"/>
    </row>
    <row r="166" spans="1:7">
      <c r="A166" s="11"/>
      <c r="B166" s="10"/>
      <c r="C166" s="10"/>
      <c r="D166" s="10"/>
      <c r="E166" s="13"/>
      <c r="F166" s="13"/>
      <c r="G166" s="13"/>
    </row>
    <row r="167" spans="1:7">
      <c r="A167" s="11"/>
      <c r="B167" s="10"/>
      <c r="C167" s="10"/>
      <c r="D167" s="10"/>
      <c r="E167" s="13"/>
      <c r="F167" s="13"/>
      <c r="G167" s="13"/>
    </row>
    <row r="168" spans="1:7">
      <c r="A168" s="11"/>
      <c r="B168" s="10"/>
      <c r="C168" s="10"/>
      <c r="D168" s="10"/>
      <c r="E168" s="13"/>
      <c r="F168" s="13"/>
      <c r="G168" s="13"/>
    </row>
    <row r="169" spans="1:7">
      <c r="A169" s="11"/>
      <c r="B169" s="10"/>
      <c r="C169" s="10"/>
      <c r="D169" s="10"/>
      <c r="E169" s="13"/>
      <c r="F169" s="13"/>
      <c r="G169" s="13"/>
    </row>
    <row r="170" spans="1:7">
      <c r="A170" s="11"/>
      <c r="B170" s="10"/>
      <c r="C170" s="10"/>
      <c r="D170" s="10"/>
      <c r="E170" s="13"/>
      <c r="F170" s="13"/>
      <c r="G170" s="13"/>
    </row>
    <row r="171" spans="1:7">
      <c r="A171" s="11"/>
      <c r="B171" s="10"/>
      <c r="C171" s="10"/>
      <c r="D171" s="10"/>
      <c r="E171" s="13"/>
      <c r="F171" s="13"/>
      <c r="G171" s="13"/>
    </row>
    <row r="172" spans="1:7">
      <c r="A172" s="11"/>
      <c r="B172" s="10"/>
      <c r="C172" s="10"/>
      <c r="D172" s="10"/>
      <c r="E172" s="13"/>
      <c r="F172" s="13"/>
      <c r="G172" s="13"/>
    </row>
    <row r="173" spans="1:7">
      <c r="A173" s="11"/>
      <c r="B173" s="10"/>
      <c r="C173" s="10"/>
      <c r="D173" s="10"/>
      <c r="E173" s="13"/>
      <c r="F173" s="13"/>
      <c r="G173" s="13"/>
    </row>
    <row r="174" spans="1:7">
      <c r="A174" s="11"/>
      <c r="B174" s="10"/>
      <c r="C174" s="10"/>
      <c r="D174" s="10"/>
      <c r="E174" s="13"/>
      <c r="F174" s="13"/>
      <c r="G174" s="13"/>
    </row>
    <row r="175" spans="1:7">
      <c r="A175" s="11"/>
      <c r="B175" s="10"/>
      <c r="C175" s="10"/>
      <c r="D175" s="10"/>
      <c r="E175" s="13"/>
      <c r="F175" s="13"/>
      <c r="G175" s="13"/>
    </row>
    <row r="176" spans="1:7">
      <c r="A176" s="11"/>
      <c r="B176" s="10"/>
      <c r="C176" s="10"/>
      <c r="D176" s="10"/>
      <c r="E176" s="13"/>
      <c r="F176" s="13"/>
      <c r="G176" s="13"/>
    </row>
    <row r="177" spans="1:7">
      <c r="A177" s="11"/>
      <c r="B177" s="10"/>
      <c r="C177" s="10"/>
      <c r="D177" s="10"/>
      <c r="E177" s="13"/>
      <c r="F177" s="13"/>
      <c r="G177" s="13"/>
    </row>
    <row r="178" spans="1:7">
      <c r="A178" s="11"/>
      <c r="B178" s="10"/>
      <c r="C178" s="10"/>
      <c r="D178" s="10"/>
      <c r="E178" s="13"/>
      <c r="F178" s="13"/>
      <c r="G178" s="13"/>
    </row>
    <row r="179" spans="1:7">
      <c r="A179" s="11"/>
      <c r="B179" s="10"/>
      <c r="C179" s="10"/>
      <c r="D179" s="10"/>
      <c r="E179" s="13"/>
      <c r="F179" s="13"/>
      <c r="G179" s="13"/>
    </row>
    <row r="180" spans="1:7">
      <c r="A180" s="11"/>
      <c r="B180" s="10"/>
      <c r="C180" s="10"/>
      <c r="D180" s="10"/>
      <c r="E180" s="13"/>
      <c r="F180" s="13"/>
      <c r="G180" s="13"/>
    </row>
    <row r="181" spans="1:7">
      <c r="A181" s="11"/>
      <c r="B181" s="10"/>
      <c r="C181" s="10"/>
      <c r="D181" s="10"/>
      <c r="E181" s="13"/>
      <c r="F181" s="13"/>
      <c r="G181" s="13"/>
    </row>
    <row r="182" spans="1:7">
      <c r="A182" s="11"/>
      <c r="B182" s="10"/>
      <c r="C182" s="10"/>
      <c r="D182" s="10"/>
      <c r="E182" s="13"/>
      <c r="F182" s="13"/>
      <c r="G182" s="13"/>
    </row>
    <row r="183" spans="1:7">
      <c r="A183" s="11"/>
      <c r="B183" s="10"/>
      <c r="C183" s="10"/>
      <c r="D183" s="10"/>
      <c r="E183" s="13"/>
      <c r="F183" s="13"/>
      <c r="G183" s="13"/>
    </row>
    <row r="184" spans="1:7">
      <c r="A184" s="11"/>
      <c r="B184" s="10"/>
      <c r="C184" s="10"/>
      <c r="D184" s="10"/>
      <c r="E184" s="13"/>
      <c r="F184" s="13"/>
      <c r="G184" s="13"/>
    </row>
    <row r="185" spans="1:7">
      <c r="A185" s="11"/>
      <c r="B185" s="10"/>
      <c r="C185" s="10"/>
      <c r="D185" s="10"/>
      <c r="E185" s="13"/>
      <c r="F185" s="13"/>
      <c r="G185" s="13"/>
    </row>
    <row r="186" spans="1:7">
      <c r="A186" s="11"/>
      <c r="B186" s="10"/>
      <c r="C186" s="10"/>
      <c r="D186" s="10"/>
      <c r="E186" s="13"/>
      <c r="F186" s="13"/>
      <c r="G186" s="13"/>
    </row>
    <row r="187" spans="1:7">
      <c r="A187" s="11"/>
      <c r="B187" s="10"/>
      <c r="C187" s="10"/>
      <c r="D187" s="10"/>
      <c r="E187" s="13"/>
      <c r="F187" s="13"/>
      <c r="G187" s="13"/>
    </row>
    <row r="188" spans="1:7">
      <c r="A188" s="11"/>
      <c r="B188" s="10"/>
      <c r="C188" s="10"/>
      <c r="D188" s="10"/>
      <c r="E188" s="13"/>
      <c r="F188" s="13"/>
      <c r="G188" s="13"/>
    </row>
    <row r="189" spans="1:7">
      <c r="A189" s="11"/>
      <c r="B189" s="10"/>
      <c r="C189" s="10"/>
      <c r="D189" s="10"/>
      <c r="E189" s="13"/>
      <c r="F189" s="13"/>
      <c r="G189" s="13"/>
    </row>
    <row r="190" spans="1:7">
      <c r="A190" s="11"/>
      <c r="B190" s="10"/>
      <c r="C190" s="10"/>
      <c r="D190" s="10"/>
      <c r="E190" s="13"/>
      <c r="F190" s="13"/>
      <c r="G190" s="13"/>
    </row>
    <row r="191" spans="1:7">
      <c r="A191" s="11"/>
      <c r="B191" s="10"/>
      <c r="C191" s="10"/>
      <c r="D191" s="10"/>
      <c r="E191" s="13"/>
      <c r="F191" s="13"/>
      <c r="G191" s="13"/>
    </row>
    <row r="192" spans="1:7">
      <c r="A192" s="11"/>
      <c r="B192" s="10"/>
      <c r="C192" s="10"/>
      <c r="D192" s="10"/>
      <c r="E192" s="13"/>
      <c r="F192" s="13"/>
      <c r="G192" s="13"/>
    </row>
    <row r="193" spans="1:7">
      <c r="A193" s="11"/>
      <c r="B193" s="10"/>
      <c r="C193" s="10"/>
      <c r="D193" s="10"/>
      <c r="E193" s="13"/>
      <c r="F193" s="13"/>
      <c r="G193" s="13"/>
    </row>
    <row r="194" spans="1:7">
      <c r="A194" s="11"/>
      <c r="B194" s="10"/>
      <c r="C194" s="10"/>
      <c r="D194" s="10"/>
      <c r="E194" s="13"/>
      <c r="F194" s="13"/>
      <c r="G194" s="13"/>
    </row>
    <row r="195" spans="1:7">
      <c r="A195" s="11"/>
      <c r="B195" s="10"/>
      <c r="C195" s="10"/>
      <c r="D195" s="10"/>
      <c r="E195" s="13"/>
      <c r="F195" s="13"/>
      <c r="G195" s="13"/>
    </row>
    <row r="196" spans="1:7">
      <c r="A196" s="11"/>
      <c r="B196" s="10"/>
      <c r="C196" s="10"/>
      <c r="D196" s="10"/>
      <c r="E196" s="13"/>
      <c r="F196" s="13"/>
      <c r="G196" s="13"/>
    </row>
    <row r="197" spans="1:7">
      <c r="A197" s="11"/>
      <c r="B197" s="10"/>
      <c r="C197" s="10"/>
      <c r="D197" s="10"/>
      <c r="E197" s="13"/>
      <c r="F197" s="13"/>
      <c r="G197" s="13"/>
    </row>
    <row r="198" spans="1:7">
      <c r="A198" s="11"/>
      <c r="B198" s="10"/>
      <c r="C198" s="10"/>
      <c r="D198" s="10"/>
      <c r="E198" s="13"/>
      <c r="F198" s="13"/>
      <c r="G198" s="13"/>
    </row>
    <row r="199" spans="1:7">
      <c r="A199" s="11"/>
      <c r="B199" s="10"/>
      <c r="C199" s="10"/>
      <c r="D199" s="10"/>
      <c r="E199" s="13"/>
      <c r="F199" s="13"/>
      <c r="G199" s="13"/>
    </row>
    <row r="200" spans="1:7">
      <c r="A200" s="11"/>
      <c r="B200" s="10"/>
      <c r="C200" s="10"/>
      <c r="D200" s="10"/>
      <c r="E200" s="13"/>
      <c r="F200" s="13"/>
      <c r="G200" s="13"/>
    </row>
    <row r="201" spans="1:7">
      <c r="A201" s="11"/>
      <c r="B201" s="10"/>
      <c r="C201" s="10"/>
      <c r="D201" s="10"/>
      <c r="E201" s="13"/>
      <c r="F201" s="13"/>
      <c r="G201" s="13"/>
    </row>
    <row r="202" spans="1:7">
      <c r="A202" s="11"/>
      <c r="B202" s="10"/>
      <c r="C202" s="10"/>
      <c r="D202" s="10"/>
      <c r="E202" s="13"/>
      <c r="F202" s="13"/>
      <c r="G202" s="13"/>
    </row>
    <row r="203" spans="1:7">
      <c r="A203" s="11"/>
      <c r="B203" s="10"/>
      <c r="C203" s="10"/>
      <c r="D203" s="10"/>
      <c r="E203" s="13"/>
      <c r="F203" s="13"/>
      <c r="G203" s="13"/>
    </row>
    <row r="204" spans="1:7">
      <c r="A204" s="11"/>
      <c r="B204" s="10"/>
      <c r="C204" s="10"/>
      <c r="D204" s="10"/>
      <c r="E204" s="13"/>
      <c r="F204" s="13"/>
      <c r="G204" s="13"/>
    </row>
    <row r="205" spans="1:7">
      <c r="A205" s="11"/>
      <c r="B205" s="10"/>
      <c r="C205" s="10"/>
      <c r="D205" s="10"/>
      <c r="E205" s="13"/>
      <c r="F205" s="13"/>
      <c r="G205" s="13"/>
    </row>
    <row r="206" spans="1:7">
      <c r="A206" s="11"/>
      <c r="B206" s="10"/>
      <c r="C206" s="10"/>
      <c r="D206" s="10"/>
      <c r="E206" s="13"/>
      <c r="F206" s="13"/>
      <c r="G206" s="13"/>
    </row>
    <row r="207" spans="1:7">
      <c r="A207" s="11"/>
      <c r="B207" s="10"/>
      <c r="C207" s="10"/>
      <c r="D207" s="10"/>
      <c r="E207" s="13"/>
      <c r="F207" s="13"/>
      <c r="G207" s="13"/>
    </row>
    <row r="208" spans="1:7">
      <c r="A208" s="11"/>
      <c r="B208" s="10"/>
      <c r="C208" s="10"/>
      <c r="D208" s="10"/>
      <c r="E208" s="13"/>
      <c r="F208" s="13"/>
      <c r="G208" s="13"/>
    </row>
    <row r="209" spans="1:7">
      <c r="A209" s="11"/>
      <c r="B209" s="10"/>
      <c r="C209" s="10"/>
      <c r="D209" s="10"/>
      <c r="E209" s="13"/>
      <c r="F209" s="13"/>
      <c r="G209" s="13"/>
    </row>
    <row r="210" spans="1:7">
      <c r="A210" s="11"/>
      <c r="B210" s="10"/>
      <c r="C210" s="10"/>
      <c r="D210" s="10"/>
      <c r="E210" s="13"/>
      <c r="F210" s="13"/>
      <c r="G210" s="13"/>
    </row>
    <row r="211" spans="1:7">
      <c r="A211" s="11"/>
      <c r="B211" s="10"/>
      <c r="C211" s="10"/>
      <c r="D211" s="10"/>
      <c r="E211" s="13"/>
      <c r="F211" s="13"/>
      <c r="G211" s="13"/>
    </row>
    <row r="212" spans="1:7">
      <c r="A212" s="11"/>
      <c r="B212" s="10"/>
      <c r="C212" s="10"/>
      <c r="D212" s="10"/>
      <c r="E212" s="13"/>
      <c r="F212" s="13"/>
      <c r="G212" s="13"/>
    </row>
    <row r="213" spans="1:7">
      <c r="A213" s="11"/>
      <c r="B213" s="10"/>
      <c r="C213" s="10"/>
      <c r="D213" s="10"/>
      <c r="E213" s="13"/>
      <c r="F213" s="13"/>
      <c r="G213" s="13"/>
    </row>
    <row r="214" spans="1:7">
      <c r="A214" s="11"/>
      <c r="B214" s="10"/>
      <c r="C214" s="10"/>
      <c r="D214" s="10"/>
      <c r="E214" s="13"/>
      <c r="F214" s="13"/>
      <c r="G214" s="13"/>
    </row>
    <row r="215" spans="1:7">
      <c r="A215" s="11"/>
      <c r="B215" s="10"/>
      <c r="C215" s="10"/>
      <c r="D215" s="10"/>
      <c r="E215" s="13"/>
      <c r="F215" s="13"/>
      <c r="G215" s="13"/>
    </row>
    <row r="216" spans="1:7">
      <c r="A216" s="11"/>
      <c r="B216" s="10"/>
      <c r="C216" s="10"/>
      <c r="D216" s="10"/>
      <c r="E216" s="13"/>
      <c r="F216" s="13"/>
      <c r="G216" s="13"/>
    </row>
    <row r="217" spans="1:7">
      <c r="A217" s="11"/>
      <c r="B217" s="10"/>
      <c r="C217" s="10"/>
      <c r="D217" s="10"/>
      <c r="E217" s="13"/>
      <c r="F217" s="13"/>
      <c r="G217" s="13"/>
    </row>
    <row r="218" spans="1:7">
      <c r="A218" s="11"/>
      <c r="B218" s="10"/>
      <c r="C218" s="10"/>
      <c r="D218" s="10"/>
      <c r="E218" s="13"/>
      <c r="F218" s="13"/>
      <c r="G218" s="13"/>
    </row>
    <row r="219" spans="1:7">
      <c r="A219" s="11"/>
      <c r="B219" s="10"/>
      <c r="C219" s="10"/>
      <c r="D219" s="10"/>
      <c r="E219" s="13"/>
      <c r="F219" s="13"/>
      <c r="G219" s="13"/>
    </row>
    <row r="220" spans="1:7">
      <c r="A220" s="11"/>
      <c r="B220" s="10"/>
      <c r="C220" s="10"/>
      <c r="D220" s="10"/>
      <c r="E220" s="13"/>
      <c r="F220" s="13"/>
      <c r="G220" s="13"/>
    </row>
    <row r="221" spans="1:7">
      <c r="A221" s="11"/>
      <c r="B221" s="10"/>
      <c r="C221" s="10"/>
      <c r="D221" s="10"/>
      <c r="E221" s="13"/>
      <c r="F221" s="13"/>
      <c r="G221" s="13"/>
    </row>
    <row r="222" spans="1:7">
      <c r="A222" s="11"/>
      <c r="B222" s="10"/>
      <c r="C222" s="10"/>
      <c r="D222" s="10"/>
      <c r="E222" s="13"/>
      <c r="F222" s="13"/>
      <c r="G222" s="13"/>
    </row>
    <row r="223" spans="1:7">
      <c r="A223" s="11"/>
      <c r="B223" s="10"/>
      <c r="C223" s="10"/>
      <c r="D223" s="10"/>
      <c r="E223" s="13"/>
      <c r="F223" s="13"/>
      <c r="G223" s="13"/>
    </row>
    <row r="224" spans="1:7">
      <c r="A224" s="11"/>
      <c r="B224" s="10"/>
      <c r="C224" s="10"/>
      <c r="D224" s="10"/>
      <c r="E224" s="13"/>
      <c r="F224" s="13"/>
      <c r="G224" s="13"/>
    </row>
    <row r="225" spans="1:7">
      <c r="A225" s="11"/>
      <c r="B225" s="10"/>
      <c r="C225" s="10"/>
      <c r="D225" s="10"/>
      <c r="E225" s="13"/>
      <c r="F225" s="13"/>
      <c r="G225" s="13"/>
    </row>
    <row r="226" spans="1:7">
      <c r="A226" s="11"/>
      <c r="B226" s="10"/>
      <c r="C226" s="10"/>
      <c r="D226" s="10"/>
      <c r="E226" s="13"/>
      <c r="F226" s="13"/>
      <c r="G226" s="13"/>
    </row>
    <row r="227" spans="1:7">
      <c r="A227" s="11"/>
      <c r="B227" s="10"/>
      <c r="C227" s="10"/>
      <c r="D227" s="10"/>
      <c r="E227" s="13"/>
      <c r="F227" s="13"/>
      <c r="G227" s="13"/>
    </row>
    <row r="228" spans="1:7">
      <c r="A228" s="11"/>
      <c r="B228" s="10"/>
      <c r="C228" s="10"/>
      <c r="D228" s="10"/>
      <c r="E228" s="13"/>
      <c r="F228" s="13"/>
      <c r="G228" s="13"/>
    </row>
    <row r="229" spans="1:7">
      <c r="A229" s="11"/>
      <c r="B229" s="10"/>
      <c r="C229" s="10"/>
      <c r="D229" s="10"/>
      <c r="E229" s="13"/>
      <c r="F229" s="13"/>
      <c r="G229" s="13"/>
    </row>
    <row r="230" spans="1:7">
      <c r="A230" s="11"/>
      <c r="B230" s="10"/>
      <c r="C230" s="10"/>
      <c r="D230" s="10"/>
      <c r="E230" s="13"/>
      <c r="F230" s="13"/>
      <c r="G230" s="13"/>
    </row>
    <row r="231" spans="1:7">
      <c r="A231" s="11"/>
      <c r="B231" s="10"/>
      <c r="C231" s="10"/>
      <c r="D231" s="10"/>
      <c r="E231" s="13"/>
      <c r="F231" s="13"/>
      <c r="G231" s="13"/>
    </row>
    <row r="232" spans="1:7">
      <c r="A232" s="11"/>
      <c r="B232" s="10"/>
      <c r="C232" s="10"/>
      <c r="D232" s="10"/>
      <c r="E232" s="13"/>
      <c r="F232" s="13"/>
      <c r="G232" s="13"/>
    </row>
    <row r="233" spans="1:7">
      <c r="A233" s="11"/>
      <c r="B233" s="10"/>
      <c r="C233" s="10"/>
      <c r="D233" s="10"/>
      <c r="E233" s="13"/>
      <c r="F233" s="13"/>
      <c r="G233" s="13"/>
    </row>
    <row r="234" spans="1:7">
      <c r="A234" s="11"/>
      <c r="B234" s="10"/>
      <c r="C234" s="10"/>
      <c r="D234" s="10"/>
      <c r="E234" s="13"/>
      <c r="F234" s="13"/>
      <c r="G234" s="13"/>
    </row>
    <row r="235" spans="1:7">
      <c r="A235" s="11"/>
      <c r="B235" s="10"/>
      <c r="C235" s="10"/>
      <c r="D235" s="10"/>
      <c r="E235" s="13"/>
      <c r="F235" s="13"/>
      <c r="G235" s="13"/>
    </row>
    <row r="236" spans="1:7">
      <c r="A236" s="11"/>
      <c r="B236" s="10"/>
      <c r="C236" s="10"/>
      <c r="D236" s="10"/>
      <c r="E236" s="13"/>
      <c r="F236" s="13"/>
      <c r="G236" s="13"/>
    </row>
    <row r="237" spans="1:7">
      <c r="A237" s="11"/>
      <c r="B237" s="10"/>
      <c r="C237" s="10"/>
      <c r="D237" s="10"/>
      <c r="E237" s="13"/>
      <c r="F237" s="13"/>
      <c r="G237" s="13"/>
    </row>
    <row r="238" spans="1:7">
      <c r="A238" s="11"/>
      <c r="B238" s="10"/>
      <c r="C238" s="10"/>
      <c r="D238" s="10"/>
      <c r="E238" s="13"/>
      <c r="F238" s="13"/>
      <c r="G238" s="13"/>
    </row>
    <row r="239" spans="1:7">
      <c r="A239" s="11"/>
      <c r="B239" s="10"/>
      <c r="C239" s="10"/>
      <c r="D239" s="10"/>
      <c r="E239" s="13"/>
      <c r="F239" s="13"/>
      <c r="G239" s="13"/>
    </row>
    <row r="240" spans="1:7">
      <c r="A240" s="11"/>
      <c r="B240" s="10"/>
      <c r="C240" s="10"/>
      <c r="D240" s="10"/>
      <c r="E240" s="13"/>
      <c r="F240" s="13"/>
      <c r="G240" s="13"/>
    </row>
    <row r="241" spans="1:7">
      <c r="A241" s="11"/>
      <c r="B241" s="10"/>
      <c r="C241" s="10"/>
      <c r="D241" s="10"/>
      <c r="E241" s="13"/>
      <c r="F241" s="13"/>
      <c r="G241" s="13"/>
    </row>
    <row r="242" spans="1:7">
      <c r="A242" s="11"/>
      <c r="B242" s="10"/>
      <c r="C242" s="10"/>
      <c r="D242" s="10"/>
      <c r="E242" s="13"/>
      <c r="F242" s="13"/>
      <c r="G242" s="13"/>
    </row>
    <row r="243" spans="1:7">
      <c r="A243" s="11"/>
      <c r="B243" s="10"/>
      <c r="C243" s="10"/>
      <c r="D243" s="10"/>
      <c r="E243" s="13"/>
      <c r="F243" s="13"/>
      <c r="G243" s="13"/>
    </row>
    <row r="244" spans="1:7">
      <c r="A244" s="11"/>
      <c r="B244" s="10"/>
      <c r="C244" s="10"/>
      <c r="D244" s="10"/>
      <c r="E244" s="13"/>
      <c r="F244" s="13"/>
      <c r="G244" s="13"/>
    </row>
    <row r="245" spans="1:7">
      <c r="A245" s="11"/>
      <c r="B245" s="10"/>
      <c r="C245" s="10"/>
      <c r="D245" s="10"/>
      <c r="E245" s="13"/>
      <c r="F245" s="13"/>
      <c r="G245" s="13"/>
    </row>
    <row r="246" spans="1:7">
      <c r="A246" s="11"/>
      <c r="B246" s="10"/>
      <c r="C246" s="10"/>
      <c r="D246" s="10"/>
      <c r="E246" s="13"/>
      <c r="F246" s="13"/>
      <c r="G246" s="13"/>
    </row>
    <row r="247" spans="1:7">
      <c r="A247" s="11"/>
      <c r="B247" s="10"/>
      <c r="C247" s="10"/>
      <c r="D247" s="10"/>
      <c r="E247" s="13"/>
      <c r="F247" s="13"/>
      <c r="G247" s="13"/>
    </row>
    <row r="248" spans="1:7">
      <c r="A248" s="11"/>
      <c r="B248" s="10"/>
      <c r="C248" s="10"/>
      <c r="D248" s="10"/>
      <c r="E248" s="13"/>
      <c r="F248" s="13"/>
      <c r="G248" s="13"/>
    </row>
    <row r="249" spans="1:7">
      <c r="A249" s="11"/>
      <c r="B249" s="10"/>
      <c r="C249" s="10"/>
      <c r="D249" s="10"/>
      <c r="E249" s="13"/>
      <c r="F249" s="13"/>
      <c r="G249" s="13"/>
    </row>
    <row r="250" spans="1:7">
      <c r="A250" s="11"/>
      <c r="B250" s="10"/>
      <c r="C250" s="10"/>
      <c r="D250" s="10"/>
      <c r="E250" s="13"/>
      <c r="F250" s="13"/>
      <c r="G250" s="13"/>
    </row>
    <row r="251" spans="1:7">
      <c r="A251" s="11"/>
      <c r="B251" s="10"/>
      <c r="C251" s="10"/>
      <c r="D251" s="10"/>
      <c r="E251" s="13"/>
      <c r="F251" s="13"/>
      <c r="G251" s="13"/>
    </row>
    <row r="252" spans="1:7">
      <c r="A252" s="11"/>
      <c r="B252" s="10"/>
      <c r="C252" s="10"/>
      <c r="D252" s="10"/>
      <c r="E252" s="13"/>
      <c r="F252" s="13"/>
      <c r="G252" s="13"/>
    </row>
    <row r="253" spans="1:7">
      <c r="A253" s="11"/>
      <c r="B253" s="10"/>
      <c r="C253" s="10"/>
      <c r="D253" s="10"/>
      <c r="E253" s="13"/>
      <c r="F253" s="13"/>
      <c r="G253" s="13"/>
    </row>
    <row r="254" spans="1:7">
      <c r="A254" s="11"/>
      <c r="B254" s="10"/>
      <c r="C254" s="10"/>
      <c r="D254" s="10"/>
      <c r="E254" s="13"/>
      <c r="F254" s="13"/>
      <c r="G254" s="13"/>
    </row>
    <row r="255" spans="1:7">
      <c r="A255" s="11"/>
      <c r="B255" s="10"/>
      <c r="C255" s="10"/>
      <c r="D255" s="10"/>
      <c r="E255" s="13"/>
      <c r="F255" s="13"/>
      <c r="G255" s="13"/>
    </row>
    <row r="256" spans="1:7">
      <c r="A256" s="11"/>
      <c r="B256" s="10"/>
      <c r="C256" s="10"/>
      <c r="D256" s="10"/>
      <c r="E256" s="13"/>
      <c r="F256" s="13"/>
      <c r="G256" s="13"/>
    </row>
    <row r="257" spans="1:7">
      <c r="A257" s="11"/>
      <c r="B257" s="10"/>
      <c r="C257" s="10"/>
      <c r="D257" s="10"/>
      <c r="E257" s="13"/>
      <c r="F257" s="13"/>
      <c r="G257" s="13"/>
    </row>
    <row r="258" spans="1:7">
      <c r="A258" s="11"/>
      <c r="B258" s="10"/>
      <c r="C258" s="10"/>
      <c r="D258" s="10"/>
      <c r="E258" s="13"/>
      <c r="F258" s="13"/>
      <c r="G258" s="13"/>
    </row>
    <row r="259" spans="1:7">
      <c r="A259" s="11"/>
      <c r="B259" s="10"/>
      <c r="C259" s="10"/>
      <c r="D259" s="10"/>
      <c r="E259" s="13"/>
      <c r="F259" s="13"/>
      <c r="G259" s="13"/>
    </row>
    <row r="260" spans="1:7">
      <c r="A260" s="11"/>
      <c r="B260" s="10"/>
      <c r="C260" s="10"/>
      <c r="D260" s="10"/>
      <c r="E260" s="13"/>
      <c r="F260" s="13"/>
      <c r="G260" s="13"/>
    </row>
    <row r="261" spans="1:7">
      <c r="A261" s="11"/>
      <c r="B261" s="10"/>
      <c r="C261" s="10"/>
      <c r="D261" s="10"/>
      <c r="E261" s="13"/>
      <c r="F261" s="13"/>
      <c r="G261" s="13"/>
    </row>
    <row r="262" spans="1:7">
      <c r="A262" s="11"/>
      <c r="B262" s="10"/>
      <c r="C262" s="10"/>
      <c r="D262" s="10"/>
      <c r="E262" s="13"/>
      <c r="F262" s="13"/>
      <c r="G262" s="13"/>
    </row>
    <row r="263" spans="1:7">
      <c r="A263" s="11"/>
      <c r="B263" s="10"/>
      <c r="C263" s="10"/>
      <c r="D263" s="10"/>
      <c r="E263" s="13"/>
      <c r="F263" s="13"/>
      <c r="G263" s="13"/>
    </row>
    <row r="264" spans="1:7">
      <c r="A264" s="11"/>
      <c r="B264" s="10"/>
      <c r="C264" s="10"/>
      <c r="D264" s="10"/>
      <c r="E264" s="13"/>
      <c r="F264" s="13"/>
      <c r="G264" s="13"/>
    </row>
    <row r="265" spans="1:7">
      <c r="A265" s="11"/>
      <c r="B265" s="10"/>
      <c r="C265" s="10"/>
      <c r="D265" s="10"/>
      <c r="E265" s="13"/>
      <c r="F265" s="13"/>
      <c r="G265" s="13"/>
    </row>
    <row r="266" spans="1:7">
      <c r="A266" s="11"/>
      <c r="B266" s="10"/>
      <c r="C266" s="10"/>
      <c r="D266" s="10"/>
      <c r="E266" s="13"/>
      <c r="F266" s="13"/>
      <c r="G266" s="13"/>
    </row>
    <row r="267" spans="1:7">
      <c r="A267" s="11"/>
      <c r="B267" s="10"/>
      <c r="C267" s="10"/>
      <c r="D267" s="10"/>
      <c r="E267" s="13"/>
      <c r="F267" s="13"/>
      <c r="G267" s="13"/>
    </row>
    <row r="268" spans="1:7">
      <c r="A268" s="11"/>
      <c r="B268" s="10"/>
      <c r="C268" s="10"/>
      <c r="D268" s="10"/>
      <c r="E268" s="13"/>
      <c r="F268" s="13"/>
      <c r="G268" s="13"/>
    </row>
    <row r="269" spans="1:7">
      <c r="A269" s="11"/>
      <c r="B269" s="10"/>
      <c r="C269" s="10"/>
      <c r="D269" s="10"/>
      <c r="E269" s="13"/>
      <c r="F269" s="13"/>
      <c r="G269" s="13"/>
    </row>
    <row r="270" spans="1:7">
      <c r="A270" s="11"/>
      <c r="B270" s="10"/>
      <c r="C270" s="10"/>
      <c r="D270" s="10"/>
      <c r="E270" s="13"/>
      <c r="F270" s="13"/>
      <c r="G270" s="13"/>
    </row>
    <row r="271" spans="1:7">
      <c r="A271" s="11"/>
      <c r="B271" s="10"/>
      <c r="C271" s="10"/>
      <c r="D271" s="10"/>
      <c r="E271" s="13"/>
      <c r="F271" s="13"/>
      <c r="G271" s="13"/>
    </row>
    <row r="272" spans="1:7">
      <c r="A272" s="11"/>
      <c r="B272" s="10"/>
      <c r="C272" s="10"/>
      <c r="D272" s="10"/>
      <c r="E272" s="13"/>
      <c r="F272" s="13"/>
      <c r="G272" s="13"/>
    </row>
    <row r="273" spans="1:7">
      <c r="A273" s="11"/>
      <c r="B273" s="10"/>
      <c r="C273" s="10"/>
      <c r="D273" s="10"/>
      <c r="E273" s="13"/>
      <c r="F273" s="13"/>
      <c r="G273" s="13"/>
    </row>
    <row r="274" spans="1:7">
      <c r="A274" s="11"/>
      <c r="B274" s="10"/>
      <c r="C274" s="10"/>
      <c r="D274" s="10"/>
      <c r="E274" s="13"/>
      <c r="F274" s="13"/>
      <c r="G274" s="13"/>
    </row>
    <row r="275" spans="1:7">
      <c r="A275" s="11"/>
      <c r="B275" s="10"/>
      <c r="C275" s="10"/>
      <c r="D275" s="10"/>
      <c r="E275" s="13"/>
      <c r="F275" s="13"/>
      <c r="G275" s="13"/>
    </row>
    <row r="276" spans="1:7">
      <c r="A276" s="11"/>
      <c r="B276" s="10"/>
      <c r="C276" s="10"/>
      <c r="D276" s="10"/>
      <c r="E276" s="13"/>
      <c r="F276" s="13"/>
      <c r="G276" s="13"/>
    </row>
    <row r="277" spans="1:7">
      <c r="A277" s="11"/>
      <c r="B277" s="10"/>
      <c r="C277" s="10"/>
      <c r="D277" s="10"/>
      <c r="E277" s="13"/>
      <c r="F277" s="13"/>
      <c r="G277" s="13"/>
    </row>
    <row r="278" spans="1:7">
      <c r="A278" s="11"/>
      <c r="B278" s="10"/>
      <c r="C278" s="10"/>
      <c r="D278" s="10"/>
      <c r="E278" s="13"/>
      <c r="F278" s="13"/>
      <c r="G278" s="13"/>
    </row>
    <row r="279" spans="1:7">
      <c r="A279" s="11"/>
      <c r="B279" s="10"/>
      <c r="C279" s="10"/>
      <c r="D279" s="10"/>
      <c r="E279" s="13"/>
      <c r="F279" s="13"/>
      <c r="G279" s="13"/>
    </row>
    <row r="280" spans="1:7">
      <c r="A280" s="11"/>
      <c r="B280" s="10"/>
      <c r="C280" s="10"/>
      <c r="D280" s="10"/>
      <c r="E280" s="13"/>
      <c r="F280" s="13"/>
      <c r="G280" s="13"/>
    </row>
    <row r="281" spans="1:7">
      <c r="A281" s="11"/>
      <c r="B281" s="10"/>
      <c r="C281" s="10"/>
      <c r="D281" s="10"/>
      <c r="E281" s="13"/>
      <c r="F281" s="13"/>
      <c r="G281" s="13"/>
    </row>
    <row r="282" spans="1:7">
      <c r="A282" s="11"/>
      <c r="B282" s="10"/>
      <c r="C282" s="10"/>
      <c r="D282" s="10"/>
      <c r="E282" s="13"/>
      <c r="F282" s="13"/>
      <c r="G282" s="13"/>
    </row>
    <row r="283" spans="1:7">
      <c r="A283" s="11"/>
      <c r="B283" s="10"/>
      <c r="C283" s="10"/>
      <c r="D283" s="10"/>
      <c r="E283" s="13"/>
      <c r="F283" s="13"/>
      <c r="G283" s="13"/>
    </row>
    <row r="284" spans="1:7">
      <c r="A284" s="11"/>
      <c r="B284" s="10"/>
      <c r="C284" s="10"/>
      <c r="D284" s="10"/>
      <c r="E284" s="13"/>
      <c r="F284" s="13"/>
      <c r="G284" s="13"/>
    </row>
    <row r="285" spans="1:7">
      <c r="A285" s="11"/>
      <c r="B285" s="10"/>
      <c r="C285" s="10"/>
      <c r="D285" s="10"/>
      <c r="E285" s="13"/>
      <c r="F285" s="13"/>
      <c r="G285" s="13"/>
    </row>
    <row r="286" spans="1:7">
      <c r="A286" s="11"/>
      <c r="B286" s="10"/>
      <c r="C286" s="10"/>
      <c r="D286" s="10"/>
      <c r="E286" s="13"/>
      <c r="F286" s="13"/>
      <c r="G286" s="13"/>
    </row>
    <row r="287" spans="1:7">
      <c r="A287" s="11"/>
      <c r="B287" s="10"/>
      <c r="C287" s="10"/>
      <c r="D287" s="10"/>
      <c r="E287" s="13"/>
      <c r="F287" s="13"/>
      <c r="G287" s="13"/>
    </row>
    <row r="288" spans="1:7">
      <c r="A288" s="11"/>
      <c r="B288" s="10"/>
      <c r="C288" s="10"/>
      <c r="D288" s="10"/>
      <c r="E288" s="13"/>
      <c r="F288" s="13"/>
      <c r="G288" s="13"/>
    </row>
    <row r="289" spans="1:7">
      <c r="A289" s="11"/>
      <c r="B289" s="10"/>
      <c r="C289" s="10"/>
      <c r="D289" s="10"/>
      <c r="E289" s="13"/>
      <c r="F289" s="13"/>
      <c r="G289" s="13"/>
    </row>
    <row r="290" spans="1:7">
      <c r="A290" s="11"/>
      <c r="B290" s="10"/>
      <c r="C290" s="10"/>
      <c r="D290" s="10"/>
      <c r="E290" s="13"/>
      <c r="F290" s="13"/>
      <c r="G290" s="13"/>
    </row>
    <row r="291" spans="1:7">
      <c r="A291" s="11"/>
      <c r="B291" s="10"/>
      <c r="C291" s="10"/>
      <c r="D291" s="10"/>
      <c r="E291" s="13"/>
      <c r="F291" s="13"/>
      <c r="G291" s="13"/>
    </row>
    <row r="292" spans="1:7">
      <c r="A292" s="11"/>
      <c r="B292" s="10"/>
      <c r="C292" s="10"/>
      <c r="D292" s="10"/>
      <c r="E292" s="13"/>
      <c r="F292" s="13"/>
      <c r="G292" s="13"/>
    </row>
    <row r="293" spans="1:7">
      <c r="A293" s="11"/>
      <c r="B293" s="10"/>
      <c r="C293" s="10"/>
      <c r="D293" s="10"/>
      <c r="E293" s="13"/>
      <c r="F293" s="13"/>
      <c r="G293" s="13"/>
    </row>
    <row r="294" spans="1:7">
      <c r="A294" s="11"/>
      <c r="B294" s="10"/>
      <c r="C294" s="10"/>
      <c r="D294" s="10"/>
      <c r="E294" s="13"/>
      <c r="F294" s="13"/>
      <c r="G294" s="13"/>
    </row>
    <row r="295" spans="1:7">
      <c r="A295" s="11"/>
      <c r="B295" s="10"/>
      <c r="C295" s="10"/>
      <c r="D295" s="10"/>
      <c r="E295" s="13"/>
      <c r="F295" s="13"/>
      <c r="G295" s="13"/>
    </row>
    <row r="296" spans="1:7">
      <c r="A296" s="11"/>
      <c r="B296" s="10"/>
      <c r="C296" s="10"/>
      <c r="D296" s="10"/>
      <c r="E296" s="13"/>
      <c r="F296" s="13"/>
      <c r="G296" s="13"/>
    </row>
    <row r="297" spans="1:7">
      <c r="A297" s="11"/>
      <c r="B297" s="10"/>
      <c r="C297" s="10"/>
      <c r="D297" s="10"/>
      <c r="E297" s="13"/>
      <c r="F297" s="13"/>
      <c r="G297" s="13"/>
    </row>
    <row r="298" spans="1:7">
      <c r="A298" s="11"/>
      <c r="B298" s="10"/>
      <c r="C298" s="10"/>
      <c r="D298" s="10"/>
      <c r="E298" s="13"/>
      <c r="F298" s="13"/>
      <c r="G298" s="13"/>
    </row>
    <row r="299" spans="1:7">
      <c r="A299" s="11"/>
      <c r="B299" s="10"/>
      <c r="C299" s="10"/>
      <c r="D299" s="10"/>
      <c r="E299" s="13"/>
      <c r="F299" s="13"/>
      <c r="G299" s="13"/>
    </row>
    <row r="300" spans="1:7">
      <c r="A300" s="11"/>
      <c r="B300" s="10"/>
      <c r="C300" s="10"/>
      <c r="D300" s="10"/>
      <c r="E300" s="13"/>
      <c r="F300" s="13"/>
      <c r="G300" s="13"/>
    </row>
    <row r="301" spans="1:7">
      <c r="A301" s="11"/>
      <c r="B301" s="10"/>
      <c r="C301" s="10"/>
      <c r="D301" s="10"/>
      <c r="E301" s="13"/>
      <c r="F301" s="13"/>
      <c r="G301" s="13"/>
    </row>
    <row r="302" spans="1:7">
      <c r="A302" s="11"/>
      <c r="B302" s="10"/>
      <c r="C302" s="10"/>
      <c r="D302" s="10"/>
      <c r="E302" s="13"/>
      <c r="F302" s="13"/>
      <c r="G302" s="13"/>
    </row>
    <row r="303" spans="1:7">
      <c r="A303" s="11"/>
      <c r="B303" s="10"/>
      <c r="C303" s="10"/>
      <c r="D303" s="10"/>
      <c r="E303" s="13"/>
      <c r="F303" s="13"/>
      <c r="G303" s="13"/>
    </row>
    <row r="304" spans="1:7">
      <c r="A304" s="11"/>
      <c r="B304" s="10"/>
      <c r="C304" s="10"/>
      <c r="D304" s="10"/>
      <c r="E304" s="13"/>
      <c r="F304" s="13"/>
      <c r="G304" s="13"/>
    </row>
    <row r="305" spans="1:7">
      <c r="A305" s="11"/>
      <c r="B305" s="10"/>
      <c r="C305" s="10"/>
      <c r="D305" s="10"/>
      <c r="E305" s="13"/>
      <c r="F305" s="13"/>
      <c r="G305" s="13"/>
    </row>
    <row r="306" spans="1:7">
      <c r="A306" s="11"/>
      <c r="B306" s="10"/>
      <c r="C306" s="10"/>
      <c r="D306" s="10"/>
      <c r="E306" s="13"/>
      <c r="F306" s="13"/>
      <c r="G306" s="13"/>
    </row>
    <row r="307" spans="1:7">
      <c r="A307" s="11"/>
      <c r="B307" s="10"/>
      <c r="C307" s="10"/>
      <c r="D307" s="10"/>
      <c r="E307" s="13"/>
      <c r="F307" s="13"/>
      <c r="G307" s="13"/>
    </row>
    <row r="308" spans="1:7">
      <c r="A308" s="11"/>
      <c r="B308" s="10"/>
      <c r="C308" s="10"/>
      <c r="D308" s="10"/>
      <c r="E308" s="13"/>
      <c r="F308" s="13"/>
      <c r="G308" s="13"/>
    </row>
    <row r="309" spans="1:7">
      <c r="A309" s="11"/>
      <c r="B309" s="10"/>
      <c r="C309" s="10"/>
      <c r="D309" s="10"/>
      <c r="E309" s="13"/>
      <c r="F309" s="13"/>
      <c r="G309" s="13"/>
    </row>
    <row r="310" spans="1:7">
      <c r="A310" s="11"/>
      <c r="B310" s="10"/>
      <c r="C310" s="10"/>
      <c r="D310" s="10"/>
      <c r="E310" s="13"/>
      <c r="F310" s="13"/>
      <c r="G310" s="13"/>
    </row>
    <row r="311" spans="1:7">
      <c r="A311" s="11"/>
      <c r="B311" s="10"/>
      <c r="C311" s="10"/>
      <c r="D311" s="10"/>
      <c r="E311" s="13"/>
      <c r="F311" s="13"/>
      <c r="G311" s="13"/>
    </row>
    <row r="312" spans="1:7">
      <c r="A312" s="11"/>
      <c r="B312" s="10"/>
      <c r="C312" s="10"/>
      <c r="D312" s="10"/>
      <c r="E312" s="13"/>
      <c r="F312" s="13"/>
      <c r="G312" s="13"/>
    </row>
    <row r="313" spans="1:7">
      <c r="A313" s="11"/>
      <c r="B313" s="10"/>
      <c r="C313" s="10"/>
      <c r="D313" s="10"/>
      <c r="E313" s="13"/>
      <c r="F313" s="13"/>
      <c r="G313" s="13"/>
    </row>
    <row r="314" spans="1:7">
      <c r="A314" s="11"/>
      <c r="B314" s="10"/>
      <c r="C314" s="10"/>
      <c r="D314" s="10"/>
      <c r="E314" s="13"/>
      <c r="F314" s="13"/>
      <c r="G314" s="13"/>
    </row>
    <row r="315" spans="1:7">
      <c r="A315" s="11"/>
      <c r="B315" s="10"/>
      <c r="C315" s="10"/>
      <c r="D315" s="10"/>
      <c r="E315" s="13"/>
      <c r="F315" s="13"/>
      <c r="G315" s="13"/>
    </row>
    <row r="316" spans="1:7">
      <c r="A316" s="11"/>
      <c r="B316" s="10"/>
      <c r="C316" s="10"/>
      <c r="D316" s="10"/>
      <c r="E316" s="13"/>
      <c r="F316" s="13"/>
      <c r="G316" s="13"/>
    </row>
    <row r="317" spans="1:7">
      <c r="A317" s="11"/>
      <c r="B317" s="10"/>
      <c r="C317" s="10"/>
      <c r="D317" s="10"/>
      <c r="E317" s="13"/>
      <c r="F317" s="13"/>
      <c r="G317" s="13"/>
    </row>
    <row r="318" spans="1:7">
      <c r="A318" s="11"/>
      <c r="B318" s="10"/>
      <c r="C318" s="10"/>
      <c r="D318" s="10"/>
      <c r="E318" s="13"/>
      <c r="F318" s="13"/>
      <c r="G318" s="13"/>
    </row>
    <row r="319" spans="1:7">
      <c r="A319" s="11"/>
      <c r="B319" s="10"/>
      <c r="C319" s="10"/>
      <c r="D319" s="10"/>
      <c r="E319" s="13"/>
      <c r="F319" s="13"/>
      <c r="G319" s="13"/>
    </row>
    <row r="320" spans="1:7">
      <c r="A320" s="11"/>
      <c r="B320" s="10"/>
      <c r="C320" s="10"/>
      <c r="D320" s="10"/>
      <c r="E320" s="13"/>
      <c r="F320" s="13"/>
      <c r="G320" s="13"/>
    </row>
    <row r="321" spans="1:7">
      <c r="A321" s="11"/>
      <c r="B321" s="10"/>
      <c r="C321" s="10"/>
      <c r="D321" s="10"/>
      <c r="E321" s="13"/>
      <c r="F321" s="13"/>
      <c r="G321" s="13"/>
    </row>
    <row r="322" spans="1:7">
      <c r="A322" s="11"/>
      <c r="B322" s="10"/>
      <c r="C322" s="10"/>
      <c r="D322" s="10"/>
      <c r="E322" s="13"/>
      <c r="F322" s="13"/>
      <c r="G322" s="13"/>
    </row>
    <row r="323" spans="1:7">
      <c r="A323" s="11"/>
      <c r="B323" s="10"/>
      <c r="C323" s="10"/>
      <c r="D323" s="10"/>
      <c r="E323" s="13"/>
      <c r="F323" s="13"/>
      <c r="G323" s="13"/>
    </row>
    <row r="324" spans="1:7">
      <c r="A324" s="11"/>
      <c r="B324" s="10"/>
      <c r="C324" s="10"/>
      <c r="D324" s="10"/>
      <c r="E324" s="13"/>
      <c r="F324" s="13"/>
      <c r="G324" s="13"/>
    </row>
    <row r="325" spans="1:7">
      <c r="A325" s="11"/>
      <c r="B325" s="10"/>
      <c r="C325" s="10"/>
      <c r="D325" s="10"/>
      <c r="E325" s="13"/>
      <c r="F325" s="13"/>
      <c r="G325" s="13"/>
    </row>
    <row r="326" spans="1:7">
      <c r="A326" s="11"/>
      <c r="B326" s="10"/>
      <c r="C326" s="10"/>
      <c r="D326" s="10"/>
      <c r="E326" s="13"/>
      <c r="F326" s="13"/>
      <c r="G326" s="13"/>
    </row>
    <row r="327" spans="1:7">
      <c r="A327" s="11"/>
      <c r="B327" s="10"/>
      <c r="C327" s="10"/>
      <c r="D327" s="10"/>
      <c r="E327" s="13"/>
      <c r="F327" s="13"/>
      <c r="G327" s="13"/>
    </row>
    <row r="328" spans="1:7">
      <c r="A328" s="11"/>
      <c r="B328" s="10"/>
      <c r="C328" s="10"/>
      <c r="D328" s="10"/>
      <c r="E328" s="13"/>
      <c r="F328" s="13"/>
      <c r="G328" s="13"/>
    </row>
    <row r="329" spans="1:7">
      <c r="A329" s="11"/>
      <c r="B329" s="10"/>
      <c r="C329" s="10"/>
      <c r="D329" s="10"/>
      <c r="E329" s="13"/>
      <c r="F329" s="13"/>
      <c r="G329" s="13"/>
    </row>
    <row r="330" spans="1:7">
      <c r="A330" s="11"/>
      <c r="B330" s="10"/>
      <c r="C330" s="10"/>
      <c r="D330" s="10"/>
      <c r="E330" s="13"/>
      <c r="F330" s="13"/>
      <c r="G330" s="13"/>
    </row>
    <row r="331" spans="1:7">
      <c r="A331" s="11"/>
      <c r="B331" s="10"/>
      <c r="C331" s="10"/>
      <c r="D331" s="10"/>
      <c r="E331" s="13"/>
      <c r="F331" s="13"/>
      <c r="G331" s="13"/>
    </row>
    <row r="332" spans="1:7">
      <c r="A332" s="11"/>
      <c r="B332" s="10"/>
      <c r="C332" s="10"/>
      <c r="D332" s="10"/>
      <c r="E332" s="13"/>
      <c r="F332" s="13"/>
      <c r="G332" s="13"/>
    </row>
    <row r="333" spans="1:7">
      <c r="A333" s="11"/>
      <c r="B333" s="10"/>
      <c r="C333" s="10"/>
      <c r="D333" s="10"/>
      <c r="E333" s="13"/>
      <c r="F333" s="13"/>
      <c r="G333" s="13"/>
    </row>
    <row r="334" spans="1:7">
      <c r="A334" s="11"/>
      <c r="B334" s="10"/>
      <c r="C334" s="10"/>
      <c r="D334" s="10"/>
      <c r="E334" s="13"/>
      <c r="F334" s="13"/>
      <c r="G334" s="13"/>
    </row>
    <row r="335" spans="1:7">
      <c r="A335" s="11"/>
      <c r="B335" s="10"/>
      <c r="C335" s="10"/>
      <c r="D335" s="10"/>
      <c r="E335" s="13"/>
      <c r="F335" s="13"/>
      <c r="G335" s="13"/>
    </row>
    <row r="336" spans="1:7">
      <c r="A336" s="11"/>
      <c r="B336" s="10"/>
      <c r="C336" s="10"/>
      <c r="D336" s="10"/>
      <c r="E336" s="13"/>
      <c r="F336" s="13"/>
      <c r="G336" s="13"/>
    </row>
    <row r="337" spans="1:7">
      <c r="A337" s="11"/>
      <c r="B337" s="10"/>
      <c r="C337" s="10"/>
      <c r="D337" s="10"/>
      <c r="E337" s="13"/>
      <c r="F337" s="13"/>
      <c r="G337" s="13"/>
    </row>
    <row r="338" spans="1:7">
      <c r="A338" s="11"/>
      <c r="B338" s="10"/>
      <c r="C338" s="10"/>
      <c r="D338" s="10"/>
      <c r="E338" s="13"/>
      <c r="F338" s="13"/>
      <c r="G338" s="13"/>
    </row>
    <row r="339" spans="1:7">
      <c r="A339" s="11"/>
      <c r="B339" s="10"/>
      <c r="C339" s="10"/>
      <c r="D339" s="10"/>
      <c r="E339" s="13"/>
      <c r="F339" s="13"/>
      <c r="G339" s="13"/>
    </row>
    <row r="340" spans="1:7">
      <c r="A340" s="11"/>
      <c r="B340" s="10"/>
      <c r="C340" s="10"/>
      <c r="D340" s="10"/>
      <c r="E340" s="13"/>
      <c r="F340" s="13"/>
      <c r="G340" s="13"/>
    </row>
    <row r="341" spans="1:7">
      <c r="A341" s="11"/>
      <c r="B341" s="10"/>
      <c r="C341" s="10"/>
      <c r="D341" s="10"/>
      <c r="E341" s="13"/>
      <c r="F341" s="13"/>
      <c r="G341" s="13"/>
    </row>
    <row r="342" spans="1:7">
      <c r="A342" s="11"/>
      <c r="B342" s="10"/>
      <c r="C342" s="10"/>
      <c r="D342" s="10"/>
      <c r="E342" s="13"/>
      <c r="F342" s="13"/>
      <c r="G342" s="13"/>
    </row>
    <row r="343" spans="1:7">
      <c r="A343" s="11"/>
      <c r="B343" s="10"/>
      <c r="C343" s="10"/>
      <c r="D343" s="10"/>
      <c r="E343" s="13"/>
      <c r="F343" s="13"/>
      <c r="G343" s="13"/>
    </row>
    <row r="344" spans="1:7">
      <c r="A344" s="11"/>
      <c r="B344" s="10"/>
      <c r="C344" s="10"/>
      <c r="D344" s="10"/>
      <c r="E344" s="13"/>
      <c r="F344" s="13"/>
      <c r="G344" s="13"/>
    </row>
    <row r="345" spans="1:7">
      <c r="A345" s="11"/>
      <c r="B345" s="10"/>
      <c r="C345" s="10"/>
      <c r="D345" s="10"/>
      <c r="E345" s="13"/>
      <c r="F345" s="13"/>
      <c r="G345" s="13"/>
    </row>
    <row r="346" spans="1:7">
      <c r="A346" s="11"/>
      <c r="B346" s="10"/>
      <c r="C346" s="10"/>
      <c r="D346" s="10"/>
      <c r="E346" s="13"/>
      <c r="F346" s="13"/>
      <c r="G346" s="13"/>
    </row>
    <row r="347" spans="1:7">
      <c r="A347" s="11"/>
      <c r="B347" s="10"/>
      <c r="C347" s="10"/>
      <c r="D347" s="10"/>
      <c r="E347" s="13"/>
      <c r="F347" s="13"/>
      <c r="G347" s="13"/>
    </row>
    <row r="348" spans="1:7">
      <c r="A348" s="11"/>
      <c r="B348" s="10"/>
      <c r="C348" s="10"/>
      <c r="D348" s="10"/>
      <c r="E348" s="13"/>
      <c r="F348" s="13"/>
      <c r="G348" s="13"/>
    </row>
    <row r="349" spans="1:7">
      <c r="A349" s="11"/>
      <c r="B349" s="10"/>
      <c r="C349" s="10"/>
      <c r="D349" s="10"/>
      <c r="E349" s="13"/>
      <c r="F349" s="13"/>
      <c r="G349" s="13"/>
    </row>
    <row r="350" spans="1:7">
      <c r="A350" s="11"/>
      <c r="B350" s="10"/>
      <c r="C350" s="10"/>
      <c r="D350" s="10"/>
      <c r="E350" s="13"/>
      <c r="F350" s="13"/>
      <c r="G350" s="13"/>
    </row>
    <row r="351" spans="1:7">
      <c r="A351" s="11"/>
      <c r="B351" s="10"/>
      <c r="C351" s="10"/>
      <c r="D351" s="10"/>
      <c r="E351" s="13"/>
      <c r="F351" s="13"/>
      <c r="G351" s="13"/>
    </row>
    <row r="352" spans="1:7">
      <c r="A352" s="11"/>
      <c r="B352" s="10"/>
      <c r="C352" s="10"/>
      <c r="D352" s="10"/>
      <c r="E352" s="13"/>
      <c r="F352" s="13"/>
      <c r="G352" s="13"/>
    </row>
    <row r="353" spans="1:7">
      <c r="A353" s="11"/>
      <c r="B353" s="10"/>
      <c r="C353" s="10"/>
      <c r="D353" s="10"/>
      <c r="E353" s="13"/>
      <c r="F353" s="13"/>
      <c r="G353" s="13"/>
    </row>
    <row r="354" spans="1:7">
      <c r="A354" s="11"/>
      <c r="B354" s="10"/>
      <c r="C354" s="10"/>
      <c r="D354" s="10"/>
      <c r="E354" s="13"/>
      <c r="F354" s="13"/>
      <c r="G354" s="13"/>
    </row>
    <row r="355" spans="1:7">
      <c r="A355" s="11"/>
      <c r="B355" s="10"/>
      <c r="C355" s="10"/>
      <c r="D355" s="10"/>
      <c r="E355" s="13"/>
      <c r="F355" s="13"/>
      <c r="G355" s="13"/>
    </row>
    <row r="356" spans="1:7">
      <c r="A356" s="11"/>
      <c r="B356" s="10"/>
      <c r="C356" s="10"/>
      <c r="D356" s="10"/>
      <c r="E356" s="13"/>
      <c r="F356" s="13"/>
      <c r="G356" s="13"/>
    </row>
    <row r="357" spans="1:7">
      <c r="A357" s="11"/>
      <c r="B357" s="10"/>
      <c r="C357" s="10"/>
      <c r="D357" s="10"/>
      <c r="E357" s="13"/>
      <c r="F357" s="13"/>
      <c r="G357" s="13"/>
    </row>
    <row r="358" spans="1:7">
      <c r="A358" s="11"/>
      <c r="B358" s="10"/>
      <c r="C358" s="10"/>
      <c r="D358" s="10"/>
      <c r="E358" s="13"/>
      <c r="F358" s="13"/>
      <c r="G358" s="13"/>
    </row>
    <row r="359" spans="1:7">
      <c r="A359" s="11"/>
      <c r="B359" s="10"/>
      <c r="C359" s="10"/>
      <c r="D359" s="10"/>
      <c r="E359" s="13"/>
      <c r="F359" s="13"/>
      <c r="G359" s="13"/>
    </row>
    <row r="360" spans="1:7">
      <c r="A360" s="11"/>
      <c r="B360" s="10"/>
      <c r="C360" s="10"/>
      <c r="D360" s="10"/>
      <c r="E360" s="13"/>
      <c r="F360" s="13"/>
      <c r="G360" s="13"/>
    </row>
    <row r="361" spans="1:7">
      <c r="A361" s="11"/>
      <c r="B361" s="10"/>
      <c r="C361" s="10"/>
      <c r="D361" s="10"/>
      <c r="E361" s="13"/>
      <c r="F361" s="13"/>
      <c r="G361" s="13"/>
    </row>
    <row r="362" spans="1:7">
      <c r="A362" s="11"/>
      <c r="B362" s="10"/>
      <c r="C362" s="10"/>
      <c r="D362" s="10"/>
      <c r="E362" s="13"/>
      <c r="F362" s="13"/>
      <c r="G362" s="13"/>
    </row>
    <row r="363" spans="1:7">
      <c r="A363" s="11"/>
      <c r="B363" s="10"/>
      <c r="C363" s="10"/>
      <c r="D363" s="10"/>
      <c r="E363" s="13"/>
      <c r="F363" s="13"/>
      <c r="G363" s="13"/>
    </row>
    <row r="364" spans="1:7">
      <c r="A364" s="11"/>
      <c r="B364" s="10"/>
      <c r="C364" s="10"/>
      <c r="D364" s="10"/>
      <c r="E364" s="13"/>
      <c r="F364" s="13"/>
      <c r="G364" s="13"/>
    </row>
    <row r="365" spans="1:7">
      <c r="A365" s="11"/>
      <c r="B365" s="10"/>
      <c r="C365" s="10"/>
      <c r="D365" s="10"/>
      <c r="E365" s="13"/>
      <c r="F365" s="13"/>
      <c r="G365" s="13"/>
    </row>
    <row r="366" spans="1:7">
      <c r="A366" s="11"/>
      <c r="B366" s="10"/>
      <c r="C366" s="10"/>
      <c r="D366" s="10"/>
      <c r="E366" s="13"/>
      <c r="F366" s="13"/>
      <c r="G366" s="13"/>
    </row>
    <row r="367" spans="1:7">
      <c r="A367" s="11"/>
      <c r="B367" s="10"/>
      <c r="C367" s="10"/>
      <c r="D367" s="10"/>
      <c r="E367" s="13"/>
      <c r="F367" s="13"/>
      <c r="G367" s="13"/>
    </row>
    <row r="368" spans="1:7">
      <c r="A368" s="11"/>
      <c r="B368" s="10"/>
      <c r="C368" s="10"/>
      <c r="D368" s="10"/>
      <c r="E368" s="13"/>
      <c r="F368" s="13"/>
      <c r="G368" s="13"/>
    </row>
    <row r="369" spans="1:7">
      <c r="A369" s="11"/>
      <c r="B369" s="10"/>
      <c r="C369" s="10"/>
      <c r="D369" s="10"/>
      <c r="E369" s="13"/>
      <c r="F369" s="13"/>
      <c r="G369" s="13"/>
    </row>
    <row r="370" spans="1:7">
      <c r="A370" s="11"/>
      <c r="B370" s="10"/>
      <c r="C370" s="10"/>
      <c r="D370" s="10"/>
      <c r="E370" s="13"/>
      <c r="F370" s="13"/>
      <c r="G370" s="13"/>
    </row>
    <row r="371" spans="1:7">
      <c r="A371" s="11"/>
      <c r="B371" s="10"/>
      <c r="C371" s="10"/>
      <c r="D371" s="10"/>
      <c r="E371" s="13"/>
      <c r="F371" s="13"/>
      <c r="G371" s="13"/>
    </row>
    <row r="372" spans="1:7">
      <c r="A372" s="11"/>
      <c r="B372" s="10"/>
      <c r="C372" s="10"/>
      <c r="D372" s="10"/>
      <c r="E372" s="13"/>
      <c r="F372" s="13"/>
      <c r="G372" s="13"/>
    </row>
    <row r="373" spans="1:7">
      <c r="A373" s="11"/>
      <c r="B373" s="10"/>
      <c r="C373" s="10"/>
      <c r="D373" s="10"/>
      <c r="E373" s="13"/>
      <c r="F373" s="13"/>
      <c r="G373" s="13"/>
    </row>
    <row r="374" spans="1:7">
      <c r="A374" s="11"/>
      <c r="B374" s="10"/>
      <c r="C374" s="10"/>
      <c r="D374" s="10"/>
      <c r="E374" s="13"/>
      <c r="F374" s="13"/>
      <c r="G374" s="13"/>
    </row>
    <row r="375" spans="1:7">
      <c r="A375" s="11"/>
      <c r="B375" s="10"/>
      <c r="C375" s="10"/>
      <c r="D375" s="10"/>
      <c r="E375" s="13"/>
      <c r="F375" s="13"/>
      <c r="G375" s="13"/>
    </row>
    <row r="376" spans="1:7">
      <c r="A376" s="11"/>
      <c r="B376" s="10"/>
      <c r="C376" s="10"/>
      <c r="D376" s="10"/>
      <c r="E376" s="13"/>
      <c r="F376" s="13"/>
      <c r="G376" s="13"/>
    </row>
    <row r="377" spans="1:7">
      <c r="A377" s="11"/>
      <c r="B377" s="10"/>
      <c r="C377" s="10"/>
      <c r="D377" s="10"/>
      <c r="E377" s="13"/>
      <c r="F377" s="13"/>
      <c r="G377" s="13"/>
    </row>
    <row r="378" spans="1:7">
      <c r="A378" s="11"/>
      <c r="B378" s="10"/>
      <c r="C378" s="10"/>
      <c r="D378" s="10"/>
      <c r="E378" s="13"/>
      <c r="F378" s="13"/>
      <c r="G378" s="13"/>
    </row>
    <row r="379" spans="1:7">
      <c r="A379" s="11"/>
      <c r="B379" s="10"/>
      <c r="C379" s="10"/>
      <c r="D379" s="10"/>
      <c r="E379" s="13"/>
      <c r="F379" s="13"/>
      <c r="G379" s="13"/>
    </row>
    <row r="380" spans="1:7">
      <c r="A380" s="11"/>
      <c r="B380" s="10"/>
      <c r="C380" s="10"/>
      <c r="D380" s="10"/>
      <c r="E380" s="13"/>
      <c r="F380" s="13"/>
      <c r="G380" s="13"/>
    </row>
    <row r="381" spans="1:7">
      <c r="A381" s="11"/>
      <c r="B381" s="10"/>
      <c r="C381" s="10"/>
      <c r="D381" s="10"/>
      <c r="E381" s="13"/>
      <c r="F381" s="13"/>
      <c r="G381" s="13"/>
    </row>
    <row r="382" spans="1:7">
      <c r="A382" s="11"/>
      <c r="B382" s="10"/>
      <c r="C382" s="10"/>
      <c r="D382" s="10"/>
      <c r="E382" s="13"/>
      <c r="F382" s="13"/>
      <c r="G382" s="13"/>
    </row>
    <row r="383" spans="1:7">
      <c r="A383" s="11"/>
      <c r="B383" s="10"/>
      <c r="C383" s="10"/>
      <c r="D383" s="10"/>
      <c r="E383" s="13"/>
      <c r="F383" s="13"/>
      <c r="G383" s="13"/>
    </row>
    <row r="384" spans="1:7">
      <c r="A384" s="11"/>
      <c r="B384" s="10"/>
      <c r="C384" s="10"/>
      <c r="D384" s="10"/>
      <c r="E384" s="13"/>
      <c r="F384" s="13"/>
      <c r="G384" s="13"/>
    </row>
    <row r="385" spans="1:7">
      <c r="A385" s="11"/>
      <c r="B385" s="10"/>
      <c r="C385" s="10"/>
      <c r="D385" s="10"/>
      <c r="E385" s="13"/>
      <c r="F385" s="13"/>
      <c r="G385" s="13"/>
    </row>
    <row r="386" spans="1:7">
      <c r="A386" s="11"/>
      <c r="B386" s="10"/>
      <c r="C386" s="10"/>
      <c r="D386" s="10"/>
      <c r="E386" s="13"/>
      <c r="F386" s="13"/>
      <c r="G386" s="13"/>
    </row>
    <row r="387" spans="1:7">
      <c r="A387" s="11"/>
      <c r="B387" s="10"/>
      <c r="C387" s="10"/>
      <c r="D387" s="10"/>
      <c r="E387" s="13"/>
      <c r="F387" s="13"/>
      <c r="G387" s="13"/>
    </row>
    <row r="388" spans="1:7">
      <c r="A388" s="11"/>
      <c r="B388" s="10"/>
      <c r="C388" s="10"/>
      <c r="D388" s="10"/>
      <c r="E388" s="13"/>
      <c r="F388" s="13"/>
      <c r="G388" s="13"/>
    </row>
    <row r="389" spans="1:7">
      <c r="A389" s="11"/>
      <c r="B389" s="10"/>
      <c r="C389" s="10"/>
      <c r="D389" s="10"/>
      <c r="E389" s="13"/>
      <c r="F389" s="13"/>
      <c r="G389" s="13"/>
    </row>
    <row r="390" spans="1:7">
      <c r="A390" s="11"/>
      <c r="B390" s="10"/>
      <c r="C390" s="10"/>
      <c r="D390" s="10"/>
      <c r="E390" s="13"/>
      <c r="F390" s="13"/>
      <c r="G390" s="13"/>
    </row>
    <row r="391" spans="1:7">
      <c r="A391" s="11"/>
      <c r="B391" s="10"/>
      <c r="C391" s="10"/>
      <c r="D391" s="10"/>
      <c r="E391" s="13"/>
      <c r="F391" s="13"/>
      <c r="G391" s="13"/>
    </row>
    <row r="392" spans="1:7">
      <c r="A392" s="11"/>
      <c r="B392" s="10"/>
      <c r="C392" s="10"/>
      <c r="D392" s="10"/>
      <c r="E392" s="13"/>
      <c r="F392" s="13"/>
      <c r="G392" s="13"/>
    </row>
    <row r="393" spans="1:7">
      <c r="A393" s="11"/>
      <c r="B393" s="10"/>
      <c r="C393" s="10"/>
      <c r="D393" s="10"/>
      <c r="E393" s="13"/>
      <c r="F393" s="13"/>
      <c r="G393" s="13"/>
    </row>
    <row r="394" spans="1:7">
      <c r="A394" s="11"/>
      <c r="B394" s="10"/>
      <c r="C394" s="10"/>
      <c r="D394" s="10"/>
      <c r="E394" s="13"/>
      <c r="F394" s="13"/>
      <c r="G394" s="13"/>
    </row>
    <row r="395" spans="1:7">
      <c r="A395" s="11"/>
      <c r="B395" s="10"/>
      <c r="C395" s="10"/>
      <c r="D395" s="10"/>
      <c r="E395" s="13"/>
      <c r="F395" s="13"/>
      <c r="G395" s="13"/>
    </row>
    <row r="396" spans="1:7">
      <c r="A396" s="11"/>
      <c r="B396" s="10"/>
      <c r="C396" s="10"/>
      <c r="D396" s="10"/>
      <c r="E396" s="13"/>
      <c r="F396" s="13"/>
      <c r="G396" s="13"/>
    </row>
    <row r="397" spans="1:7">
      <c r="A397" s="11"/>
      <c r="B397" s="10"/>
      <c r="C397" s="10"/>
      <c r="D397" s="10"/>
      <c r="E397" s="13"/>
      <c r="F397" s="13"/>
      <c r="G397" s="13"/>
    </row>
    <row r="398" spans="1:7">
      <c r="A398" s="11"/>
      <c r="B398" s="10"/>
      <c r="C398" s="10"/>
      <c r="D398" s="10"/>
      <c r="E398" s="13"/>
      <c r="F398" s="13"/>
      <c r="G398" s="13"/>
    </row>
    <row r="399" spans="1:7">
      <c r="A399" s="11"/>
      <c r="B399" s="10"/>
      <c r="C399" s="10"/>
      <c r="D399" s="10"/>
      <c r="E399" s="13"/>
      <c r="F399" s="13"/>
      <c r="G399" s="13"/>
    </row>
    <row r="400" spans="1:7">
      <c r="A400" s="11"/>
      <c r="B400" s="10"/>
      <c r="C400" s="10"/>
      <c r="D400" s="10"/>
      <c r="E400" s="13"/>
      <c r="F400" s="13"/>
      <c r="G400" s="13"/>
    </row>
    <row r="401" spans="1:7">
      <c r="A401" s="11"/>
      <c r="B401" s="10"/>
      <c r="C401" s="10"/>
      <c r="D401" s="10"/>
      <c r="E401" s="13"/>
      <c r="F401" s="13"/>
      <c r="G401" s="13"/>
    </row>
    <row r="402" spans="1:7">
      <c r="A402" s="11"/>
      <c r="B402" s="10"/>
      <c r="C402" s="10"/>
      <c r="D402" s="10"/>
      <c r="E402" s="13"/>
      <c r="F402" s="13"/>
      <c r="G402" s="13"/>
    </row>
    <row r="403" spans="1:7">
      <c r="A403" s="11"/>
      <c r="B403" s="10"/>
      <c r="C403" s="10"/>
      <c r="D403" s="10"/>
      <c r="E403" s="13"/>
      <c r="F403" s="13"/>
      <c r="G403" s="13"/>
    </row>
    <row r="404" spans="1:7">
      <c r="A404" s="11"/>
      <c r="B404" s="10"/>
      <c r="C404" s="10"/>
      <c r="D404" s="10"/>
      <c r="E404" s="13"/>
      <c r="F404" s="13"/>
      <c r="G404" s="13"/>
    </row>
    <row r="405" spans="1:7">
      <c r="A405" s="11"/>
      <c r="B405" s="10"/>
      <c r="C405" s="10"/>
      <c r="D405" s="10"/>
      <c r="E405" s="13"/>
      <c r="F405" s="13"/>
      <c r="G405" s="13"/>
    </row>
    <row r="406" spans="1:7">
      <c r="A406" s="11"/>
      <c r="B406" s="10"/>
      <c r="C406" s="10"/>
      <c r="D406" s="10"/>
      <c r="E406" s="13"/>
      <c r="F406" s="13"/>
      <c r="G406" s="13"/>
    </row>
    <row r="407" spans="1:7">
      <c r="A407" s="11"/>
      <c r="B407" s="10"/>
      <c r="C407" s="10"/>
      <c r="D407" s="10"/>
      <c r="E407" s="13"/>
      <c r="F407" s="13"/>
      <c r="G407" s="13"/>
    </row>
    <row r="408" spans="1:7">
      <c r="A408" s="11"/>
      <c r="B408" s="10"/>
      <c r="C408" s="10"/>
      <c r="D408" s="10"/>
      <c r="E408" s="13"/>
      <c r="F408" s="13"/>
      <c r="G408" s="13"/>
    </row>
    <row r="409" spans="1:7">
      <c r="A409" s="11"/>
      <c r="B409" s="10"/>
      <c r="C409" s="10"/>
      <c r="D409" s="10"/>
      <c r="E409" s="13"/>
      <c r="F409" s="13"/>
      <c r="G409" s="13"/>
    </row>
    <row r="410" spans="1:7">
      <c r="A410" s="11"/>
      <c r="B410" s="10"/>
      <c r="C410" s="10"/>
      <c r="D410" s="10"/>
      <c r="E410" s="13"/>
      <c r="F410" s="13"/>
      <c r="G410" s="13"/>
    </row>
    <row r="411" spans="1:7">
      <c r="A411" s="11"/>
      <c r="B411" s="10"/>
      <c r="C411" s="10"/>
      <c r="D411" s="10"/>
      <c r="E411" s="13"/>
      <c r="F411" s="13"/>
      <c r="G411" s="13"/>
    </row>
    <row r="412" spans="1:7">
      <c r="A412" s="11"/>
      <c r="B412" s="10"/>
      <c r="C412" s="10"/>
      <c r="D412" s="10"/>
      <c r="E412" s="13"/>
      <c r="F412" s="13"/>
      <c r="G412" s="13"/>
    </row>
    <row r="413" spans="1:7">
      <c r="A413" s="11"/>
      <c r="B413" s="10"/>
      <c r="C413" s="10"/>
      <c r="D413" s="10"/>
      <c r="E413" s="13"/>
      <c r="F413" s="13"/>
      <c r="G413" s="13"/>
    </row>
    <row r="414" spans="1:7">
      <c r="A414" s="11"/>
      <c r="B414" s="10"/>
      <c r="C414" s="10"/>
      <c r="D414" s="10"/>
      <c r="E414" s="13"/>
      <c r="F414" s="13"/>
      <c r="G414" s="13"/>
    </row>
    <row r="415" spans="1:7">
      <c r="A415" s="11"/>
      <c r="B415" s="10"/>
      <c r="C415" s="10"/>
      <c r="D415" s="10"/>
      <c r="E415" s="13"/>
      <c r="F415" s="13"/>
      <c r="G415" s="13"/>
    </row>
    <row r="416" spans="1:7">
      <c r="A416" s="11"/>
      <c r="B416" s="10"/>
      <c r="C416" s="10"/>
      <c r="D416" s="10"/>
      <c r="E416" s="13"/>
      <c r="F416" s="13"/>
      <c r="G416" s="13"/>
    </row>
    <row r="417" spans="1:7">
      <c r="A417" s="11"/>
      <c r="B417" s="10"/>
      <c r="C417" s="10"/>
      <c r="D417" s="10"/>
      <c r="E417" s="13"/>
      <c r="F417" s="13"/>
      <c r="G417" s="13"/>
    </row>
    <row r="418" spans="1:7">
      <c r="A418" s="11"/>
      <c r="B418" s="10"/>
      <c r="C418" s="10"/>
      <c r="D418" s="10"/>
      <c r="E418" s="13"/>
      <c r="F418" s="13"/>
      <c r="G418" s="13"/>
    </row>
    <row r="419" spans="1:7">
      <c r="A419" s="11"/>
      <c r="B419" s="10"/>
      <c r="C419" s="10"/>
      <c r="D419" s="10"/>
      <c r="E419" s="13"/>
      <c r="F419" s="13"/>
      <c r="G419" s="13"/>
    </row>
    <row r="420" spans="1:7">
      <c r="A420" s="11"/>
      <c r="B420" s="10"/>
      <c r="C420" s="10"/>
      <c r="D420" s="10"/>
      <c r="E420" s="13"/>
      <c r="F420" s="13"/>
      <c r="G420" s="13"/>
    </row>
    <row r="421" spans="1:7">
      <c r="A421" s="11"/>
      <c r="B421" s="10"/>
      <c r="C421" s="10"/>
      <c r="D421" s="10"/>
      <c r="E421" s="13"/>
      <c r="F421" s="13"/>
      <c r="G421" s="13"/>
    </row>
    <row r="422" spans="1:7">
      <c r="A422" s="11"/>
      <c r="B422" s="10"/>
      <c r="C422" s="10"/>
      <c r="D422" s="10"/>
      <c r="E422" s="13"/>
      <c r="F422" s="13"/>
      <c r="G422" s="13"/>
    </row>
    <row r="423" spans="1:7">
      <c r="A423" s="11"/>
      <c r="B423" s="10"/>
      <c r="C423" s="10"/>
      <c r="D423" s="10"/>
      <c r="E423" s="13"/>
      <c r="F423" s="13"/>
      <c r="G423" s="13"/>
    </row>
    <row r="424" spans="1:7">
      <c r="A424" s="11"/>
      <c r="B424" s="10"/>
      <c r="C424" s="10"/>
      <c r="D424" s="10"/>
      <c r="E424" s="13"/>
      <c r="F424" s="13"/>
      <c r="G424" s="13"/>
    </row>
    <row r="425" spans="1:7">
      <c r="A425" s="11"/>
      <c r="B425" s="10"/>
      <c r="C425" s="10"/>
      <c r="D425" s="10"/>
      <c r="E425" s="13"/>
      <c r="F425" s="13"/>
      <c r="G425" s="13"/>
    </row>
    <row r="426" spans="1:7">
      <c r="A426" s="11"/>
      <c r="B426" s="10"/>
      <c r="C426" s="10"/>
      <c r="D426" s="10"/>
      <c r="E426" s="13"/>
      <c r="F426" s="13"/>
      <c r="G426" s="13"/>
    </row>
    <row r="427" spans="1:7">
      <c r="A427" s="11"/>
      <c r="B427" s="10"/>
      <c r="C427" s="10"/>
      <c r="D427" s="10"/>
      <c r="E427" s="13"/>
      <c r="F427" s="13"/>
      <c r="G427" s="13"/>
    </row>
    <row r="428" spans="1:7">
      <c r="A428" s="11"/>
      <c r="B428" s="10"/>
      <c r="C428" s="10"/>
      <c r="D428" s="10"/>
      <c r="E428" s="13"/>
      <c r="F428" s="13"/>
      <c r="G428" s="13"/>
    </row>
    <row r="429" spans="1:7">
      <c r="A429" s="11"/>
      <c r="B429" s="10"/>
      <c r="C429" s="10"/>
      <c r="D429" s="10"/>
      <c r="E429" s="13"/>
      <c r="F429" s="13"/>
      <c r="G429" s="13"/>
    </row>
    <row r="430" spans="1:7">
      <c r="A430" s="11"/>
      <c r="B430" s="10"/>
      <c r="C430" s="10"/>
      <c r="D430" s="10"/>
      <c r="E430" s="13"/>
      <c r="F430" s="13"/>
      <c r="G430" s="13"/>
    </row>
    <row r="431" spans="1:7">
      <c r="A431" s="11"/>
      <c r="B431" s="10"/>
      <c r="C431" s="10"/>
      <c r="D431" s="10"/>
      <c r="E431" s="13"/>
      <c r="F431" s="13"/>
      <c r="G431" s="13"/>
    </row>
    <row r="432" spans="1:7">
      <c r="A432" s="11"/>
      <c r="B432" s="10"/>
      <c r="C432" s="10"/>
      <c r="D432" s="10"/>
      <c r="E432" s="13"/>
      <c r="F432" s="13"/>
      <c r="G432" s="13"/>
    </row>
    <row r="433" spans="1:7">
      <c r="A433" s="11"/>
      <c r="B433" s="10"/>
      <c r="C433" s="10"/>
      <c r="D433" s="10"/>
      <c r="E433" s="13"/>
      <c r="F433" s="13"/>
      <c r="G433" s="13"/>
    </row>
    <row r="434" spans="1:7">
      <c r="A434" s="11"/>
      <c r="B434" s="10"/>
      <c r="C434" s="10"/>
      <c r="D434" s="10"/>
      <c r="E434" s="13"/>
      <c r="F434" s="13"/>
      <c r="G434" s="13"/>
    </row>
    <row r="435" spans="1:7">
      <c r="A435" s="11"/>
      <c r="B435" s="10"/>
      <c r="C435" s="10"/>
      <c r="D435" s="10"/>
      <c r="E435" s="13"/>
      <c r="F435" s="13"/>
      <c r="G435" s="13"/>
    </row>
    <row r="436" spans="1:7">
      <c r="A436" s="11"/>
      <c r="B436" s="10"/>
      <c r="C436" s="10"/>
      <c r="D436" s="10"/>
      <c r="E436" s="13"/>
      <c r="F436" s="13"/>
      <c r="G436" s="13"/>
    </row>
    <row r="437" spans="1:7">
      <c r="A437" s="11"/>
      <c r="B437" s="10"/>
      <c r="C437" s="10"/>
      <c r="D437" s="10"/>
      <c r="E437" s="13"/>
      <c r="F437" s="13"/>
      <c r="G437" s="13"/>
    </row>
    <row r="438" spans="1:7">
      <c r="A438" s="11"/>
      <c r="B438" s="10"/>
      <c r="C438" s="10"/>
      <c r="D438" s="10"/>
      <c r="E438" s="13"/>
      <c r="F438" s="13"/>
      <c r="G438" s="13"/>
    </row>
    <row r="439" spans="1:7">
      <c r="A439" s="11"/>
      <c r="B439" s="10"/>
      <c r="C439" s="10"/>
      <c r="D439" s="10"/>
      <c r="E439" s="13"/>
      <c r="F439" s="13"/>
      <c r="G439" s="13"/>
    </row>
    <row r="440" spans="1:7">
      <c r="A440" s="11"/>
      <c r="B440" s="10"/>
      <c r="C440" s="10"/>
      <c r="D440" s="10"/>
      <c r="E440" s="13"/>
      <c r="F440" s="13"/>
      <c r="G440" s="13"/>
    </row>
    <row r="441" spans="1:7">
      <c r="A441" s="11"/>
      <c r="B441" s="10"/>
      <c r="C441" s="10"/>
      <c r="D441" s="10"/>
      <c r="E441" s="13"/>
      <c r="F441" s="13"/>
      <c r="G441" s="13"/>
    </row>
    <row r="442" spans="1:7">
      <c r="A442" s="11"/>
      <c r="B442" s="10"/>
      <c r="C442" s="10"/>
      <c r="D442" s="10"/>
      <c r="E442" s="13"/>
      <c r="F442" s="13"/>
      <c r="G442" s="13"/>
    </row>
    <row r="443" spans="1:7">
      <c r="A443" s="11"/>
      <c r="B443" s="10"/>
      <c r="C443" s="10"/>
      <c r="D443" s="10"/>
      <c r="E443" s="13"/>
      <c r="F443" s="13"/>
      <c r="G443" s="13"/>
    </row>
    <row r="444" spans="1:7">
      <c r="A444" s="11"/>
      <c r="B444" s="10"/>
      <c r="C444" s="10"/>
      <c r="D444" s="10"/>
      <c r="E444" s="13"/>
      <c r="F444" s="13"/>
      <c r="G444" s="13"/>
    </row>
    <row r="445" spans="1:7">
      <c r="A445" s="11"/>
      <c r="B445" s="10"/>
      <c r="C445" s="10"/>
      <c r="D445" s="10"/>
      <c r="E445" s="13"/>
      <c r="F445" s="13"/>
      <c r="G445" s="13"/>
    </row>
    <row r="446" spans="1:7">
      <c r="A446" s="11"/>
      <c r="B446" s="10"/>
      <c r="C446" s="10"/>
      <c r="D446" s="10"/>
      <c r="E446" s="13"/>
      <c r="F446" s="13"/>
      <c r="G446" s="13"/>
    </row>
    <row r="447" spans="1:7">
      <c r="A447" s="11"/>
      <c r="B447" s="10"/>
      <c r="C447" s="10"/>
      <c r="D447" s="10"/>
      <c r="E447" s="13"/>
      <c r="F447" s="13"/>
      <c r="G447" s="13"/>
    </row>
    <row r="448" spans="1:7">
      <c r="A448" s="11"/>
      <c r="B448" s="10"/>
      <c r="C448" s="10"/>
      <c r="D448" s="10"/>
      <c r="E448" s="13"/>
      <c r="F448" s="13"/>
      <c r="G448" s="13"/>
    </row>
    <row r="449" spans="1:7">
      <c r="A449" s="11"/>
      <c r="B449" s="10"/>
      <c r="C449" s="10"/>
      <c r="D449" s="10"/>
      <c r="E449" s="13"/>
      <c r="F449" s="13"/>
      <c r="G449" s="13"/>
    </row>
    <row r="450" spans="1:7">
      <c r="A450" s="11"/>
      <c r="B450" s="10"/>
      <c r="C450" s="10"/>
      <c r="D450" s="10"/>
      <c r="E450" s="13"/>
      <c r="F450" s="13"/>
      <c r="G450" s="13"/>
    </row>
    <row r="451" spans="1:7">
      <c r="A451" s="11"/>
      <c r="B451" s="10"/>
      <c r="C451" s="10"/>
      <c r="D451" s="10"/>
      <c r="E451" s="13"/>
      <c r="F451" s="13"/>
      <c r="G451" s="13"/>
    </row>
    <row r="452" spans="1:7">
      <c r="A452" s="11"/>
      <c r="B452" s="10"/>
      <c r="C452" s="10"/>
      <c r="D452" s="10"/>
      <c r="E452" s="13"/>
      <c r="F452" s="13"/>
      <c r="G452" s="13"/>
    </row>
    <row r="453" spans="1:7">
      <c r="A453" s="11"/>
      <c r="B453" s="10"/>
      <c r="C453" s="10"/>
      <c r="D453" s="10"/>
      <c r="E453" s="13"/>
      <c r="F453" s="13"/>
      <c r="G453" s="13"/>
    </row>
    <row r="454" spans="1:7">
      <c r="A454" s="11"/>
      <c r="B454" s="10"/>
      <c r="C454" s="10"/>
      <c r="D454" s="10"/>
      <c r="E454" s="13"/>
      <c r="F454" s="13"/>
      <c r="G454" s="13"/>
    </row>
    <row r="455" spans="1:7">
      <c r="A455" s="11"/>
      <c r="B455" s="10"/>
      <c r="C455" s="10"/>
      <c r="D455" s="10"/>
      <c r="E455" s="13"/>
      <c r="F455" s="13"/>
      <c r="G455" s="13"/>
    </row>
    <row r="456" spans="1:7">
      <c r="A456" s="11"/>
      <c r="B456" s="10"/>
      <c r="C456" s="10"/>
      <c r="D456" s="10"/>
      <c r="E456" s="13"/>
      <c r="F456" s="13"/>
      <c r="G456" s="13"/>
    </row>
    <row r="457" spans="1:7">
      <c r="A457" s="11"/>
      <c r="B457" s="10"/>
      <c r="C457" s="10"/>
      <c r="D457" s="10"/>
      <c r="E457" s="13"/>
      <c r="F457" s="13"/>
      <c r="G457" s="13"/>
    </row>
    <row r="458" spans="1:7">
      <c r="A458" s="11"/>
      <c r="B458" s="10"/>
      <c r="C458" s="10"/>
      <c r="D458" s="10"/>
      <c r="E458" s="13"/>
      <c r="F458" s="13"/>
      <c r="G458" s="13"/>
    </row>
    <row r="459" spans="1:7">
      <c r="A459" s="11"/>
      <c r="B459" s="10"/>
      <c r="C459" s="10"/>
      <c r="D459" s="10"/>
      <c r="E459" s="13"/>
      <c r="F459" s="13"/>
      <c r="G459" s="13"/>
    </row>
    <row r="460" spans="1:7">
      <c r="A460" s="11"/>
      <c r="B460" s="10"/>
      <c r="C460" s="10"/>
      <c r="D460" s="10"/>
      <c r="E460" s="13"/>
      <c r="F460" s="13"/>
      <c r="G460" s="13"/>
    </row>
    <row r="461" spans="1:7">
      <c r="A461" s="11"/>
      <c r="B461" s="10"/>
      <c r="C461" s="10"/>
      <c r="D461" s="10"/>
      <c r="E461" s="13"/>
      <c r="F461" s="13"/>
      <c r="G461" s="13"/>
    </row>
    <row r="462" spans="1:7">
      <c r="A462" s="11"/>
      <c r="B462" s="10"/>
      <c r="C462" s="10"/>
      <c r="D462" s="10"/>
      <c r="E462" s="13"/>
      <c r="F462" s="13"/>
      <c r="G462" s="13"/>
    </row>
    <row r="463" spans="1:7">
      <c r="A463" s="11"/>
      <c r="B463" s="10"/>
      <c r="C463" s="10"/>
      <c r="D463" s="10"/>
      <c r="E463" s="13"/>
      <c r="F463" s="13"/>
      <c r="G463" s="13"/>
    </row>
    <row r="464" spans="1:7">
      <c r="A464" s="11"/>
      <c r="B464" s="10"/>
      <c r="C464" s="10"/>
      <c r="D464" s="10"/>
      <c r="E464" s="13"/>
      <c r="F464" s="13"/>
      <c r="G464" s="13"/>
    </row>
    <row r="465" spans="1:7">
      <c r="A465" s="11"/>
      <c r="B465" s="10"/>
      <c r="C465" s="10"/>
      <c r="D465" s="10"/>
      <c r="E465" s="13"/>
      <c r="F465" s="13"/>
      <c r="G465" s="13"/>
    </row>
    <row r="466" spans="1:7">
      <c r="A466" s="11"/>
      <c r="B466" s="10"/>
      <c r="C466" s="10"/>
      <c r="D466" s="10"/>
      <c r="E466" s="13"/>
      <c r="F466" s="13"/>
      <c r="G466" s="13"/>
    </row>
    <row r="467" spans="1:7">
      <c r="A467" s="11"/>
      <c r="B467" s="10"/>
      <c r="C467" s="10"/>
      <c r="D467" s="10"/>
      <c r="E467" s="13"/>
      <c r="F467" s="13"/>
      <c r="G467" s="13"/>
    </row>
    <row r="468" spans="1:7">
      <c r="A468" s="11"/>
      <c r="B468" s="10"/>
      <c r="C468" s="10"/>
      <c r="D468" s="10"/>
      <c r="E468" s="13"/>
      <c r="F468" s="13"/>
      <c r="G468" s="13"/>
    </row>
    <row r="469" spans="1:7">
      <c r="A469" s="11"/>
      <c r="B469" s="10"/>
      <c r="C469" s="10"/>
      <c r="D469" s="10"/>
      <c r="E469" s="13"/>
      <c r="F469" s="13"/>
      <c r="G469" s="13"/>
    </row>
    <row r="470" spans="1:7">
      <c r="A470" s="11"/>
      <c r="B470" s="10"/>
      <c r="C470" s="10"/>
      <c r="D470" s="10"/>
      <c r="E470" s="13"/>
      <c r="F470" s="13"/>
      <c r="G470" s="13"/>
    </row>
    <row r="471" spans="1:7">
      <c r="A471" s="11"/>
      <c r="B471" s="10"/>
      <c r="C471" s="10"/>
      <c r="D471" s="10"/>
      <c r="E471" s="13"/>
      <c r="F471" s="13"/>
      <c r="G471" s="13"/>
    </row>
    <row r="472" spans="1:7">
      <c r="A472" s="11"/>
      <c r="B472" s="10"/>
      <c r="C472" s="10"/>
      <c r="D472" s="10"/>
      <c r="E472" s="13"/>
      <c r="F472" s="13"/>
      <c r="G472" s="13"/>
    </row>
    <row r="473" spans="1:7">
      <c r="A473" s="11"/>
      <c r="B473" s="10"/>
      <c r="C473" s="10"/>
      <c r="D473" s="10"/>
      <c r="E473" s="13"/>
      <c r="F473" s="13"/>
      <c r="G473" s="13"/>
    </row>
    <row r="474" spans="1:7">
      <c r="A474" s="11"/>
      <c r="B474" s="10"/>
      <c r="C474" s="10"/>
      <c r="D474" s="10"/>
      <c r="E474" s="13"/>
      <c r="F474" s="13"/>
      <c r="G474" s="13"/>
    </row>
    <row r="475" spans="1:7">
      <c r="A475" s="11"/>
      <c r="B475" s="10"/>
      <c r="C475" s="10"/>
      <c r="D475" s="10"/>
      <c r="E475" s="13"/>
      <c r="F475" s="13"/>
      <c r="G475" s="13"/>
    </row>
    <row r="476" spans="1:7">
      <c r="A476" s="11"/>
      <c r="B476" s="10"/>
      <c r="C476" s="10"/>
      <c r="D476" s="10"/>
      <c r="E476" s="13"/>
      <c r="F476" s="13"/>
      <c r="G476" s="13"/>
    </row>
    <row r="477" spans="1:7">
      <c r="A477" s="11"/>
      <c r="B477" s="10"/>
      <c r="C477" s="10"/>
      <c r="D477" s="10"/>
      <c r="E477" s="13"/>
      <c r="F477" s="13"/>
      <c r="G477" s="13"/>
    </row>
    <row r="478" spans="1:7">
      <c r="A478" s="11"/>
      <c r="B478" s="10"/>
      <c r="C478" s="10"/>
      <c r="D478" s="10"/>
      <c r="E478" s="13"/>
      <c r="F478" s="13"/>
      <c r="G478" s="13"/>
    </row>
    <row r="479" spans="1:7">
      <c r="A479" s="11"/>
      <c r="B479" s="10"/>
      <c r="C479" s="10"/>
      <c r="D479" s="10"/>
      <c r="E479" s="13"/>
      <c r="F479" s="13"/>
      <c r="G479" s="13"/>
    </row>
    <row r="480" spans="1:7">
      <c r="A480" s="11"/>
      <c r="B480" s="10"/>
      <c r="C480" s="10"/>
      <c r="D480" s="10"/>
      <c r="E480" s="13"/>
      <c r="F480" s="13"/>
      <c r="G480" s="13"/>
    </row>
    <row r="481" spans="1:7">
      <c r="A481" s="11"/>
      <c r="B481" s="10"/>
      <c r="C481" s="10"/>
      <c r="D481" s="10"/>
      <c r="E481" s="13"/>
      <c r="F481" s="13"/>
      <c r="G481" s="13"/>
    </row>
    <row r="482" spans="1:7">
      <c r="A482" s="11"/>
      <c r="B482" s="10"/>
      <c r="C482" s="10"/>
      <c r="D482" s="10"/>
      <c r="E482" s="13"/>
      <c r="F482" s="13"/>
      <c r="G482" s="13"/>
    </row>
    <row r="483" spans="1:7">
      <c r="A483" s="11"/>
      <c r="B483" s="10"/>
      <c r="C483" s="10"/>
      <c r="D483" s="10"/>
      <c r="E483" s="13"/>
      <c r="F483" s="13"/>
      <c r="G483" s="13"/>
    </row>
    <row r="484" spans="1:7">
      <c r="A484" s="11"/>
      <c r="B484" s="10"/>
      <c r="C484" s="10"/>
      <c r="D484" s="10"/>
      <c r="E484" s="13"/>
      <c r="F484" s="13"/>
      <c r="G484" s="13"/>
    </row>
    <row r="485" spans="1:7">
      <c r="A485" s="11"/>
      <c r="B485" s="10"/>
      <c r="C485" s="10"/>
      <c r="D485" s="10"/>
      <c r="E485" s="13"/>
      <c r="F485" s="13"/>
      <c r="G485" s="13"/>
    </row>
    <row r="486" spans="1:7">
      <c r="A486" s="11"/>
      <c r="B486" s="10"/>
      <c r="C486" s="10"/>
      <c r="D486" s="10"/>
      <c r="E486" s="13"/>
      <c r="F486" s="13"/>
      <c r="G486" s="13"/>
    </row>
    <row r="487" spans="1:7">
      <c r="A487" s="11"/>
      <c r="B487" s="10"/>
      <c r="C487" s="10"/>
      <c r="D487" s="10"/>
      <c r="E487" s="13"/>
      <c r="F487" s="13"/>
      <c r="G487" s="13"/>
    </row>
    <row r="488" spans="1:7">
      <c r="A488" s="11"/>
      <c r="B488" s="10"/>
      <c r="C488" s="10"/>
      <c r="D488" s="10"/>
      <c r="E488" s="13"/>
      <c r="F488" s="13"/>
      <c r="G488" s="13"/>
    </row>
    <row r="489" spans="1:7">
      <c r="A489" s="11"/>
      <c r="B489" s="10"/>
      <c r="C489" s="10"/>
      <c r="D489" s="10"/>
      <c r="E489" s="13"/>
      <c r="F489" s="13"/>
      <c r="G489" s="13"/>
    </row>
    <row r="490" spans="1:7">
      <c r="A490" s="11"/>
      <c r="B490" s="10"/>
      <c r="C490" s="10"/>
      <c r="D490" s="10"/>
      <c r="E490" s="13"/>
      <c r="F490" s="13"/>
      <c r="G490" s="13"/>
    </row>
    <row r="491" spans="1:7">
      <c r="A491" s="11"/>
      <c r="B491" s="10"/>
      <c r="C491" s="10"/>
      <c r="D491" s="10"/>
      <c r="E491" s="13"/>
      <c r="F491" s="13"/>
      <c r="G491" s="13"/>
    </row>
    <row r="492" spans="1:7">
      <c r="A492" s="11"/>
      <c r="B492" s="10"/>
      <c r="C492" s="10"/>
      <c r="D492" s="10"/>
      <c r="E492" s="13"/>
      <c r="F492" s="13"/>
      <c r="G492" s="13"/>
    </row>
    <row r="493" spans="1:7">
      <c r="A493" s="11"/>
      <c r="B493" s="10"/>
      <c r="C493" s="10"/>
      <c r="D493" s="10"/>
      <c r="E493" s="13"/>
      <c r="F493" s="13"/>
      <c r="G493" s="13"/>
    </row>
    <row r="494" spans="1:7">
      <c r="A494" s="11"/>
      <c r="B494" s="10"/>
      <c r="C494" s="10"/>
      <c r="D494" s="10"/>
      <c r="E494" s="13"/>
      <c r="F494" s="13"/>
      <c r="G494" s="13"/>
    </row>
    <row r="495" spans="1:7">
      <c r="A495" s="11"/>
      <c r="B495" s="10"/>
      <c r="C495" s="10"/>
      <c r="D495" s="10"/>
      <c r="E495" s="13"/>
      <c r="F495" s="13"/>
      <c r="G495" s="13"/>
    </row>
    <row r="496" spans="1:7">
      <c r="A496" s="11"/>
      <c r="B496" s="10"/>
      <c r="C496" s="10"/>
      <c r="D496" s="10"/>
      <c r="E496" s="13"/>
      <c r="F496" s="13"/>
      <c r="G496" s="13"/>
    </row>
    <row r="497" spans="1:7">
      <c r="A497" s="11"/>
      <c r="B497" s="10"/>
      <c r="C497" s="10"/>
      <c r="D497" s="10"/>
      <c r="E497" s="13"/>
      <c r="F497" s="13"/>
      <c r="G497" s="13"/>
    </row>
    <row r="498" spans="1:7">
      <c r="A498" s="11"/>
      <c r="B498" s="10"/>
      <c r="C498" s="10"/>
      <c r="D498" s="10"/>
      <c r="E498" s="13"/>
      <c r="F498" s="13"/>
      <c r="G498" s="13"/>
    </row>
    <row r="499" spans="1:7">
      <c r="A499" s="11"/>
      <c r="B499" s="10"/>
      <c r="C499" s="10"/>
      <c r="D499" s="10"/>
      <c r="E499" s="13"/>
      <c r="F499" s="13"/>
      <c r="G499" s="13"/>
    </row>
    <row r="500" spans="1:7">
      <c r="A500" s="11"/>
      <c r="B500" s="10"/>
      <c r="C500" s="10"/>
      <c r="D500" s="10"/>
      <c r="E500" s="13"/>
      <c r="F500" s="13"/>
      <c r="G500" s="13"/>
    </row>
    <row r="501" spans="1:7">
      <c r="A501" s="11"/>
      <c r="B501" s="10"/>
      <c r="C501" s="10"/>
      <c r="D501" s="10"/>
      <c r="E501" s="13"/>
      <c r="F501" s="13"/>
      <c r="G501" s="13"/>
    </row>
    <row r="502" spans="1:7">
      <c r="A502" s="11"/>
      <c r="B502" s="10"/>
      <c r="C502" s="10"/>
      <c r="D502" s="10"/>
      <c r="E502" s="13"/>
      <c r="F502" s="13"/>
      <c r="G502" s="13"/>
    </row>
    <row r="503" spans="1:7">
      <c r="A503" s="11"/>
      <c r="B503" s="10"/>
      <c r="C503" s="10"/>
      <c r="D503" s="10"/>
      <c r="E503" s="13"/>
      <c r="F503" s="13"/>
      <c r="G503" s="13"/>
    </row>
    <row r="504" spans="1:7">
      <c r="A504" s="11"/>
      <c r="B504" s="10"/>
      <c r="C504" s="10"/>
      <c r="D504" s="10"/>
      <c r="E504" s="13"/>
      <c r="F504" s="13"/>
      <c r="G504" s="13"/>
    </row>
    <row r="505" spans="1:7">
      <c r="A505" s="11"/>
      <c r="B505" s="10"/>
      <c r="C505" s="10"/>
      <c r="D505" s="10"/>
      <c r="E505" s="13"/>
      <c r="F505" s="13"/>
      <c r="G505" s="13"/>
    </row>
    <row r="506" spans="1:7">
      <c r="A506" s="11"/>
      <c r="B506" s="10"/>
      <c r="C506" s="10"/>
      <c r="D506" s="10"/>
      <c r="E506" s="13"/>
      <c r="F506" s="13"/>
      <c r="G506" s="13"/>
    </row>
    <row r="507" spans="1:7">
      <c r="A507" s="11"/>
      <c r="B507" s="10"/>
      <c r="C507" s="10"/>
      <c r="D507" s="10"/>
      <c r="E507" s="13"/>
      <c r="F507" s="13"/>
      <c r="G507" s="13"/>
    </row>
    <row r="508" spans="1:7">
      <c r="A508" s="11"/>
      <c r="B508" s="10"/>
      <c r="C508" s="10"/>
      <c r="D508" s="10"/>
      <c r="E508" s="13"/>
      <c r="F508" s="13"/>
      <c r="G508" s="13"/>
    </row>
    <row r="509" spans="1:7">
      <c r="A509" s="11"/>
      <c r="B509" s="10"/>
      <c r="C509" s="10"/>
      <c r="D509" s="10"/>
      <c r="E509" s="13"/>
      <c r="F509" s="13"/>
      <c r="G509" s="13"/>
    </row>
    <row r="510" spans="1:7">
      <c r="A510" s="11"/>
      <c r="B510" s="10"/>
      <c r="C510" s="10"/>
      <c r="D510" s="10"/>
      <c r="E510" s="13"/>
      <c r="F510" s="13"/>
      <c r="G510" s="13"/>
    </row>
    <row r="511" spans="1:7">
      <c r="A511" s="11"/>
      <c r="B511" s="10"/>
      <c r="C511" s="10"/>
      <c r="D511" s="10"/>
      <c r="E511" s="13"/>
      <c r="F511" s="13"/>
      <c r="G511" s="13"/>
    </row>
    <row r="512" spans="1:7">
      <c r="A512" s="11"/>
      <c r="B512" s="10"/>
      <c r="C512" s="10"/>
      <c r="D512" s="10"/>
      <c r="E512" s="13"/>
      <c r="F512" s="13"/>
      <c r="G512" s="13"/>
    </row>
    <row r="513" spans="1:7">
      <c r="A513" s="11"/>
      <c r="B513" s="10"/>
      <c r="C513" s="10"/>
      <c r="D513" s="10"/>
      <c r="E513" s="13"/>
      <c r="F513" s="13"/>
      <c r="G513" s="13"/>
    </row>
    <row r="514" spans="1:7">
      <c r="A514" s="11"/>
      <c r="B514" s="10"/>
      <c r="C514" s="10"/>
      <c r="D514" s="10"/>
      <c r="E514" s="13"/>
      <c r="F514" s="13"/>
      <c r="G514" s="13"/>
    </row>
    <row r="515" spans="1:7">
      <c r="A515" s="11"/>
      <c r="B515" s="10"/>
      <c r="C515" s="10"/>
      <c r="D515" s="10"/>
      <c r="E515" s="13"/>
      <c r="F515" s="13"/>
      <c r="G515" s="13"/>
    </row>
    <row r="516" spans="1:7">
      <c r="A516" s="11"/>
      <c r="B516" s="10"/>
      <c r="C516" s="10"/>
      <c r="D516" s="10"/>
      <c r="E516" s="13"/>
      <c r="F516" s="13"/>
      <c r="G516" s="13"/>
    </row>
    <row r="517" spans="1:7">
      <c r="A517" s="11"/>
      <c r="B517" s="10"/>
      <c r="C517" s="10"/>
      <c r="D517" s="10"/>
      <c r="E517" s="13"/>
      <c r="F517" s="13"/>
      <c r="G517" s="13"/>
    </row>
    <row r="518" spans="1:7">
      <c r="A518" s="11"/>
      <c r="B518" s="10"/>
      <c r="C518" s="10"/>
      <c r="D518" s="10"/>
      <c r="E518" s="13"/>
      <c r="F518" s="13"/>
      <c r="G518" s="13"/>
    </row>
    <row r="519" spans="1:7">
      <c r="A519" s="11"/>
      <c r="B519" s="10"/>
      <c r="C519" s="10"/>
      <c r="D519" s="10"/>
      <c r="E519" s="13"/>
      <c r="F519" s="13"/>
      <c r="G519" s="13"/>
    </row>
    <row r="520" spans="1:7">
      <c r="A520" s="11"/>
      <c r="B520" s="10"/>
      <c r="C520" s="10"/>
      <c r="D520" s="10"/>
      <c r="E520" s="13"/>
      <c r="F520" s="13"/>
      <c r="G520" s="13"/>
    </row>
    <row r="521" spans="1:7">
      <c r="A521" s="11"/>
      <c r="B521" s="10"/>
      <c r="C521" s="10"/>
      <c r="D521" s="10"/>
      <c r="E521" s="13"/>
      <c r="F521" s="13"/>
      <c r="G521" s="13"/>
    </row>
    <row r="522" spans="1:7">
      <c r="A522" s="11"/>
      <c r="B522" s="10"/>
      <c r="C522" s="10"/>
      <c r="D522" s="10"/>
      <c r="E522" s="13"/>
      <c r="F522" s="13"/>
      <c r="G522" s="13"/>
    </row>
    <row r="523" spans="1:7">
      <c r="A523" s="11"/>
      <c r="B523" s="10"/>
      <c r="C523" s="10"/>
      <c r="D523" s="10"/>
      <c r="E523" s="13"/>
      <c r="F523" s="13"/>
      <c r="G523" s="13"/>
    </row>
    <row r="524" spans="1:7">
      <c r="A524" s="11"/>
      <c r="B524" s="10"/>
      <c r="C524" s="10"/>
      <c r="D524" s="10"/>
      <c r="E524" s="13"/>
      <c r="F524" s="13"/>
      <c r="G524" s="13"/>
    </row>
    <row r="525" spans="1:7">
      <c r="A525" s="11"/>
      <c r="B525" s="10"/>
      <c r="C525" s="10"/>
      <c r="D525" s="10"/>
      <c r="E525" s="13"/>
      <c r="F525" s="13"/>
      <c r="G525" s="13"/>
    </row>
    <row r="526" spans="1:7">
      <c r="A526" s="11"/>
      <c r="B526" s="10"/>
      <c r="C526" s="10"/>
      <c r="D526" s="10"/>
      <c r="E526" s="13"/>
      <c r="F526" s="13"/>
      <c r="G526" s="13"/>
    </row>
    <row r="527" spans="1:7">
      <c r="A527" s="11"/>
      <c r="B527" s="10"/>
      <c r="C527" s="10"/>
      <c r="D527" s="10"/>
      <c r="E527" s="13"/>
      <c r="F527" s="13"/>
      <c r="G527" s="13"/>
    </row>
    <row r="528" spans="1:7">
      <c r="A528" s="11"/>
      <c r="B528" s="10"/>
      <c r="C528" s="10"/>
      <c r="D528" s="10"/>
      <c r="E528" s="13"/>
      <c r="F528" s="13"/>
      <c r="G528" s="13"/>
    </row>
    <row r="529" spans="1:7">
      <c r="A529" s="11"/>
      <c r="B529" s="10"/>
      <c r="C529" s="10"/>
      <c r="D529" s="10"/>
      <c r="E529" s="13"/>
      <c r="F529" s="13"/>
      <c r="G529" s="13"/>
    </row>
    <row r="530" spans="1:7">
      <c r="A530" s="11"/>
      <c r="B530" s="10"/>
      <c r="C530" s="10"/>
      <c r="D530" s="10"/>
      <c r="E530" s="13"/>
      <c r="F530" s="13"/>
      <c r="G530" s="13"/>
    </row>
    <row r="531" spans="1:7">
      <c r="A531" s="11"/>
      <c r="B531" s="10"/>
      <c r="C531" s="10"/>
      <c r="D531" s="10"/>
      <c r="E531" s="13"/>
      <c r="F531" s="13"/>
      <c r="G531" s="13"/>
    </row>
    <row r="532" spans="1:7">
      <c r="A532" s="11"/>
      <c r="B532" s="10"/>
      <c r="C532" s="10"/>
      <c r="D532" s="10"/>
      <c r="E532" s="13"/>
      <c r="F532" s="13"/>
      <c r="G532" s="13"/>
    </row>
    <row r="533" spans="1:7">
      <c r="A533" s="11"/>
      <c r="B533" s="10"/>
      <c r="C533" s="10"/>
      <c r="D533" s="10"/>
      <c r="E533" s="13"/>
      <c r="F533" s="13"/>
      <c r="G533" s="13"/>
    </row>
    <row r="534" spans="1:7">
      <c r="A534" s="11"/>
      <c r="B534" s="10"/>
      <c r="C534" s="10"/>
      <c r="D534" s="10"/>
      <c r="E534" s="13"/>
      <c r="F534" s="13"/>
      <c r="G534" s="13"/>
    </row>
    <row r="535" spans="1:7">
      <c r="A535" s="11"/>
      <c r="B535" s="10"/>
      <c r="C535" s="10"/>
      <c r="D535" s="10"/>
      <c r="E535" s="13"/>
      <c r="F535" s="13"/>
      <c r="G535" s="13"/>
    </row>
    <row r="536" spans="1:7">
      <c r="A536" s="11"/>
      <c r="B536" s="10"/>
      <c r="C536" s="10"/>
      <c r="D536" s="10"/>
      <c r="E536" s="13"/>
      <c r="F536" s="13"/>
      <c r="G536" s="13"/>
    </row>
    <row r="537" spans="1:7">
      <c r="A537" s="11"/>
      <c r="B537" s="10"/>
      <c r="C537" s="10"/>
      <c r="D537" s="10"/>
      <c r="E537" s="13"/>
      <c r="F537" s="13"/>
      <c r="G537" s="13"/>
    </row>
    <row r="538" spans="1:7">
      <c r="A538" s="11"/>
      <c r="B538" s="10"/>
      <c r="C538" s="10"/>
      <c r="D538" s="10"/>
      <c r="E538" s="13"/>
      <c r="F538" s="13"/>
      <c r="G538" s="13"/>
    </row>
    <row r="539" spans="1:7">
      <c r="A539" s="11"/>
      <c r="B539" s="10"/>
      <c r="C539" s="10"/>
      <c r="D539" s="10"/>
      <c r="E539" s="13"/>
      <c r="F539" s="13"/>
      <c r="G539" s="13"/>
    </row>
    <row r="540" spans="1:7">
      <c r="A540" s="11"/>
      <c r="B540" s="10"/>
      <c r="C540" s="10"/>
      <c r="D540" s="10"/>
      <c r="E540" s="13"/>
      <c r="F540" s="13"/>
      <c r="G540" s="13"/>
    </row>
    <row r="541" spans="1:7">
      <c r="A541" s="11"/>
      <c r="B541" s="10"/>
      <c r="C541" s="10"/>
      <c r="D541" s="10"/>
      <c r="E541" s="13"/>
      <c r="F541" s="13"/>
      <c r="G541" s="13"/>
    </row>
    <row r="542" spans="1:7">
      <c r="A542" s="11"/>
      <c r="B542" s="10"/>
      <c r="C542" s="10"/>
      <c r="D542" s="10"/>
      <c r="E542" s="13"/>
      <c r="F542" s="13"/>
      <c r="G542" s="13"/>
    </row>
    <row r="543" spans="1:7">
      <c r="A543" s="11"/>
      <c r="B543" s="10"/>
      <c r="C543" s="10"/>
      <c r="D543" s="10"/>
      <c r="E543" s="13"/>
      <c r="F543" s="13"/>
      <c r="G543" s="13"/>
    </row>
    <row r="544" spans="1:7">
      <c r="A544" s="11"/>
      <c r="B544" s="10"/>
      <c r="C544" s="10"/>
      <c r="D544" s="10"/>
      <c r="E544" s="13"/>
      <c r="F544" s="13"/>
      <c r="G544" s="13"/>
    </row>
    <row r="545" spans="1:7">
      <c r="A545" s="11"/>
      <c r="B545" s="10"/>
      <c r="C545" s="10"/>
      <c r="D545" s="10"/>
      <c r="E545" s="13"/>
      <c r="F545" s="13"/>
      <c r="G545" s="13"/>
    </row>
    <row r="546" spans="1:7">
      <c r="A546" s="11"/>
      <c r="B546" s="10"/>
      <c r="C546" s="10"/>
      <c r="D546" s="10"/>
      <c r="E546" s="13"/>
      <c r="F546" s="13"/>
      <c r="G546" s="13"/>
    </row>
    <row r="547" spans="1:7">
      <c r="A547" s="11"/>
      <c r="B547" s="10"/>
      <c r="C547" s="10"/>
      <c r="D547" s="10"/>
      <c r="E547" s="13"/>
      <c r="F547" s="13"/>
      <c r="G547" s="13"/>
    </row>
    <row r="548" spans="1:7">
      <c r="A548" s="11"/>
      <c r="B548" s="10"/>
      <c r="C548" s="10"/>
      <c r="D548" s="10"/>
      <c r="E548" s="13"/>
      <c r="F548" s="13"/>
      <c r="G548" s="13"/>
    </row>
    <row r="549" spans="1:7">
      <c r="A549" s="11"/>
      <c r="B549" s="10"/>
      <c r="C549" s="10"/>
      <c r="D549" s="10"/>
      <c r="E549" s="13"/>
      <c r="F549" s="13"/>
      <c r="G549" s="13"/>
    </row>
    <row r="550" spans="1:7">
      <c r="A550" s="11"/>
      <c r="B550" s="10"/>
      <c r="C550" s="10"/>
      <c r="D550" s="10"/>
      <c r="E550" s="13"/>
      <c r="F550" s="13"/>
      <c r="G550" s="13"/>
    </row>
    <row r="551" spans="1:7">
      <c r="A551" s="11"/>
      <c r="B551" s="10"/>
      <c r="C551" s="10"/>
      <c r="D551" s="10"/>
      <c r="E551" s="13"/>
      <c r="F551" s="13"/>
      <c r="G551" s="13"/>
    </row>
    <row r="552" spans="1:7">
      <c r="A552" s="11"/>
      <c r="B552" s="10"/>
      <c r="C552" s="10"/>
      <c r="D552" s="10"/>
      <c r="E552" s="13"/>
      <c r="F552" s="13"/>
      <c r="G552" s="13"/>
    </row>
    <row r="553" spans="1:7">
      <c r="A553" s="11"/>
      <c r="B553" s="10"/>
      <c r="C553" s="10"/>
      <c r="D553" s="10"/>
      <c r="E553" s="13"/>
      <c r="F553" s="13"/>
      <c r="G553" s="13"/>
    </row>
    <row r="554" spans="1:7">
      <c r="A554" s="11"/>
      <c r="B554" s="10"/>
      <c r="C554" s="10"/>
      <c r="D554" s="10"/>
      <c r="E554" s="13"/>
      <c r="F554" s="13"/>
      <c r="G554" s="13"/>
    </row>
    <row r="555" spans="1:7">
      <c r="A555" s="11"/>
      <c r="B555" s="10"/>
      <c r="C555" s="10"/>
      <c r="D555" s="10"/>
      <c r="E555" s="13"/>
      <c r="F555" s="13"/>
      <c r="G555" s="13"/>
    </row>
    <row r="556" spans="1:7">
      <c r="A556" s="11"/>
      <c r="B556" s="10"/>
      <c r="C556" s="10"/>
      <c r="D556" s="10"/>
      <c r="E556" s="13"/>
      <c r="F556" s="13"/>
      <c r="G556" s="13"/>
    </row>
    <row r="557" spans="1:7">
      <c r="A557" s="11"/>
      <c r="B557" s="10"/>
      <c r="C557" s="10"/>
      <c r="D557" s="10"/>
      <c r="E557" s="13"/>
      <c r="F557" s="13"/>
      <c r="G557" s="13"/>
    </row>
    <row r="558" spans="1:7">
      <c r="A558" s="11"/>
      <c r="B558" s="10"/>
      <c r="C558" s="10"/>
      <c r="D558" s="10"/>
      <c r="E558" s="13"/>
      <c r="F558" s="13"/>
      <c r="G558" s="13"/>
    </row>
    <row r="559" spans="1:7">
      <c r="A559" s="11"/>
      <c r="B559" s="10"/>
      <c r="C559" s="10"/>
      <c r="D559" s="10"/>
      <c r="E559" s="13"/>
      <c r="F559" s="13"/>
      <c r="G559" s="13"/>
    </row>
    <row r="560" spans="1:7">
      <c r="A560" s="11"/>
      <c r="B560" s="10"/>
      <c r="C560" s="10"/>
      <c r="D560" s="10"/>
      <c r="E560" s="13"/>
      <c r="F560" s="13"/>
      <c r="G560" s="13"/>
    </row>
    <row r="561" spans="1:7">
      <c r="A561" s="11"/>
      <c r="B561" s="10"/>
      <c r="C561" s="10"/>
      <c r="D561" s="10"/>
      <c r="E561" s="13"/>
      <c r="F561" s="13"/>
      <c r="G561" s="13"/>
    </row>
    <row r="562" spans="1:7">
      <c r="A562" s="11"/>
      <c r="B562" s="10"/>
      <c r="C562" s="10"/>
      <c r="D562" s="10"/>
      <c r="E562" s="13"/>
      <c r="F562" s="13"/>
      <c r="G562" s="13"/>
    </row>
    <row r="563" spans="1:7">
      <c r="A563" s="11"/>
      <c r="B563" s="10"/>
      <c r="C563" s="10"/>
      <c r="D563" s="10"/>
      <c r="E563" s="13"/>
      <c r="F563" s="13"/>
      <c r="G563" s="13"/>
    </row>
    <row r="564" spans="1:7">
      <c r="A564" s="11"/>
      <c r="B564" s="10"/>
      <c r="C564" s="10"/>
      <c r="D564" s="10"/>
      <c r="E564" s="13"/>
      <c r="F564" s="13"/>
      <c r="G564" s="13"/>
    </row>
    <row r="565" spans="1:7">
      <c r="A565" s="11"/>
      <c r="B565" s="10"/>
      <c r="C565" s="10"/>
      <c r="D565" s="10"/>
      <c r="E565" s="13"/>
      <c r="F565" s="13"/>
      <c r="G565" s="13"/>
    </row>
    <row r="566" spans="1:7">
      <c r="A566" s="11"/>
      <c r="B566" s="10"/>
      <c r="C566" s="10"/>
      <c r="D566" s="10"/>
      <c r="E566" s="13"/>
      <c r="F566" s="13"/>
      <c r="G566" s="13"/>
    </row>
    <row r="567" spans="1:7">
      <c r="A567" s="11"/>
      <c r="B567" s="10"/>
      <c r="C567" s="10"/>
      <c r="D567" s="10"/>
      <c r="E567" s="13"/>
      <c r="F567" s="13"/>
      <c r="G567" s="13"/>
    </row>
    <row r="568" spans="1:7">
      <c r="A568" s="11"/>
      <c r="B568" s="10"/>
      <c r="C568" s="10"/>
      <c r="D568" s="10"/>
      <c r="E568" s="13"/>
      <c r="F568" s="13"/>
      <c r="G568" s="13"/>
    </row>
    <row r="569" spans="1:7">
      <c r="A569" s="11"/>
      <c r="B569" s="10"/>
      <c r="C569" s="10"/>
      <c r="D569" s="10"/>
      <c r="E569" s="13"/>
      <c r="F569" s="13"/>
      <c r="G569" s="13"/>
    </row>
    <row r="570" spans="1:7">
      <c r="A570" s="11"/>
      <c r="B570" s="10"/>
      <c r="C570" s="10"/>
      <c r="D570" s="10"/>
      <c r="E570" s="13"/>
      <c r="F570" s="13"/>
      <c r="G570" s="13"/>
    </row>
    <row r="571" spans="1:7">
      <c r="A571" s="11"/>
      <c r="B571" s="10"/>
      <c r="C571" s="10"/>
      <c r="D571" s="10"/>
      <c r="E571" s="13"/>
      <c r="F571" s="13"/>
      <c r="G571" s="13"/>
    </row>
    <row r="572" spans="1:7">
      <c r="A572" s="11"/>
      <c r="B572" s="10"/>
      <c r="C572" s="10"/>
      <c r="D572" s="10"/>
      <c r="E572" s="13"/>
      <c r="F572" s="13"/>
      <c r="G572" s="13"/>
    </row>
    <row r="573" spans="1:7">
      <c r="A573" s="11"/>
      <c r="B573" s="10"/>
      <c r="C573" s="10"/>
      <c r="D573" s="10"/>
      <c r="E573" s="13"/>
      <c r="F573" s="13"/>
      <c r="G573" s="13"/>
    </row>
    <row r="574" spans="1:7">
      <c r="A574" s="11"/>
      <c r="B574" s="10"/>
      <c r="C574" s="10"/>
      <c r="D574" s="10"/>
      <c r="E574" s="13"/>
      <c r="F574" s="13"/>
      <c r="G574" s="13"/>
    </row>
    <row r="575" spans="1:7">
      <c r="A575" s="11"/>
      <c r="B575" s="10"/>
      <c r="C575" s="10"/>
      <c r="D575" s="10"/>
      <c r="E575" s="13"/>
      <c r="F575" s="13"/>
      <c r="G575" s="13"/>
    </row>
    <row r="576" spans="1:7">
      <c r="A576" s="11"/>
      <c r="B576" s="10"/>
      <c r="C576" s="10"/>
      <c r="D576" s="10"/>
      <c r="E576" s="13"/>
      <c r="F576" s="13"/>
      <c r="G576" s="13"/>
    </row>
    <row r="577" spans="1:7">
      <c r="A577" s="11"/>
      <c r="B577" s="10"/>
      <c r="C577" s="10"/>
      <c r="D577" s="10"/>
      <c r="E577" s="13"/>
      <c r="F577" s="13"/>
      <c r="G577" s="13"/>
    </row>
    <row r="578" spans="1:7">
      <c r="A578" s="11"/>
      <c r="B578" s="10"/>
      <c r="C578" s="10"/>
      <c r="D578" s="10"/>
      <c r="E578" s="13"/>
      <c r="F578" s="13"/>
      <c r="G578" s="13"/>
    </row>
    <row r="579" spans="1:7">
      <c r="A579" s="11"/>
      <c r="B579" s="10"/>
      <c r="C579" s="10"/>
      <c r="D579" s="10"/>
      <c r="E579" s="13"/>
      <c r="F579" s="13"/>
      <c r="G579" s="13"/>
    </row>
    <row r="580" spans="1:7">
      <c r="A580" s="11"/>
      <c r="B580" s="10"/>
      <c r="C580" s="10"/>
      <c r="D580" s="10"/>
      <c r="E580" s="13"/>
      <c r="F580" s="13"/>
      <c r="G580" s="13"/>
    </row>
    <row r="581" spans="1:7">
      <c r="A581" s="11"/>
      <c r="B581" s="10"/>
      <c r="C581" s="10"/>
      <c r="D581" s="10"/>
      <c r="E581" s="13"/>
      <c r="F581" s="13"/>
      <c r="G581" s="13"/>
    </row>
    <row r="582" spans="1:7">
      <c r="A582" s="11"/>
      <c r="B582" s="10"/>
      <c r="C582" s="10"/>
      <c r="D582" s="10"/>
      <c r="E582" s="13"/>
      <c r="F582" s="13"/>
      <c r="G582" s="13"/>
    </row>
    <row r="583" spans="1:7">
      <c r="A583" s="11"/>
      <c r="B583" s="10"/>
      <c r="C583" s="10"/>
      <c r="D583" s="10"/>
      <c r="E583" s="13"/>
      <c r="F583" s="13"/>
      <c r="G583" s="13"/>
    </row>
    <row r="584" spans="1:7">
      <c r="A584" s="11"/>
      <c r="B584" s="10"/>
      <c r="C584" s="10"/>
      <c r="D584" s="10"/>
      <c r="E584" s="13"/>
      <c r="F584" s="13"/>
      <c r="G584" s="13"/>
    </row>
    <row r="585" spans="1:7">
      <c r="A585" s="11"/>
      <c r="B585" s="10"/>
      <c r="C585" s="10"/>
      <c r="D585" s="10"/>
      <c r="E585" s="13"/>
      <c r="F585" s="13"/>
      <c r="G585" s="13"/>
    </row>
    <row r="586" spans="1:7">
      <c r="A586" s="11"/>
      <c r="B586" s="10"/>
      <c r="C586" s="10"/>
      <c r="D586" s="10"/>
      <c r="E586" s="13"/>
      <c r="F586" s="13"/>
      <c r="G586" s="13"/>
    </row>
    <row r="587" spans="1:7">
      <c r="A587" s="11"/>
      <c r="B587" s="10"/>
      <c r="C587" s="10"/>
      <c r="D587" s="10"/>
      <c r="E587" s="13"/>
      <c r="F587" s="13"/>
      <c r="G587" s="13"/>
    </row>
    <row r="588" spans="1:7">
      <c r="A588" s="11"/>
      <c r="B588" s="10"/>
      <c r="C588" s="10"/>
      <c r="D588" s="10"/>
      <c r="E588" s="13"/>
      <c r="F588" s="13"/>
      <c r="G588" s="13"/>
    </row>
    <row r="589" spans="1:7">
      <c r="A589" s="11"/>
      <c r="B589" s="10"/>
      <c r="C589" s="10"/>
      <c r="D589" s="10"/>
      <c r="E589" s="13"/>
      <c r="F589" s="13"/>
      <c r="G589" s="13"/>
    </row>
    <row r="590" spans="1:7">
      <c r="A590" s="11"/>
      <c r="B590" s="10"/>
      <c r="C590" s="10"/>
      <c r="D590" s="10"/>
      <c r="E590" s="13"/>
      <c r="F590" s="13"/>
      <c r="G590" s="13"/>
    </row>
    <row r="591" spans="1:7">
      <c r="A591" s="11"/>
      <c r="B591" s="10"/>
      <c r="C591" s="10"/>
      <c r="D591" s="10"/>
      <c r="E591" s="13"/>
      <c r="F591" s="13"/>
      <c r="G591" s="13"/>
    </row>
    <row r="592" spans="1:7">
      <c r="A592" s="11"/>
      <c r="B592" s="10"/>
      <c r="C592" s="10"/>
      <c r="D592" s="10"/>
      <c r="E592" s="13"/>
      <c r="F592" s="13"/>
      <c r="G592" s="13"/>
    </row>
    <row r="593" spans="1:7">
      <c r="A593" s="11"/>
      <c r="B593" s="10"/>
      <c r="C593" s="10"/>
      <c r="D593" s="10"/>
      <c r="E593" s="13"/>
      <c r="F593" s="13"/>
      <c r="G593" s="13"/>
    </row>
    <row r="594" spans="1:7">
      <c r="A594" s="11"/>
      <c r="B594" s="10"/>
      <c r="C594" s="10"/>
      <c r="D594" s="10"/>
      <c r="E594" s="13"/>
      <c r="F594" s="13"/>
      <c r="G594" s="13"/>
    </row>
    <row r="595" spans="1:7">
      <c r="A595" s="11"/>
      <c r="B595" s="10"/>
      <c r="C595" s="10"/>
      <c r="D595" s="10"/>
      <c r="E595" s="13"/>
      <c r="F595" s="13"/>
      <c r="G595" s="13"/>
    </row>
    <row r="596" spans="1:7">
      <c r="A596" s="11"/>
      <c r="B596" s="10"/>
      <c r="C596" s="10"/>
      <c r="D596" s="10"/>
      <c r="E596" s="13"/>
      <c r="F596" s="13"/>
      <c r="G596" s="13"/>
    </row>
    <row r="597" spans="1:7">
      <c r="A597" s="11"/>
      <c r="B597" s="10"/>
      <c r="C597" s="10"/>
      <c r="D597" s="10"/>
      <c r="E597" s="13"/>
      <c r="F597" s="13"/>
      <c r="G597" s="13"/>
    </row>
    <row r="598" spans="1:7">
      <c r="A598" s="11"/>
      <c r="B598" s="10"/>
      <c r="C598" s="10"/>
      <c r="D598" s="10"/>
      <c r="E598" s="13"/>
      <c r="F598" s="13"/>
      <c r="G598" s="13"/>
    </row>
    <row r="599" spans="1:7">
      <c r="A599" s="11"/>
      <c r="B599" s="10"/>
      <c r="C599" s="10"/>
      <c r="D599" s="10"/>
      <c r="E599" s="13"/>
      <c r="F599" s="13"/>
      <c r="G599" s="13"/>
    </row>
    <row r="600" spans="1:7">
      <c r="A600" s="11"/>
      <c r="B600" s="10"/>
      <c r="C600" s="10"/>
      <c r="D600" s="10"/>
      <c r="E600" s="13"/>
      <c r="F600" s="13"/>
      <c r="G600" s="13"/>
    </row>
    <row r="601" spans="1:7">
      <c r="A601" s="11"/>
      <c r="B601" s="10"/>
      <c r="C601" s="10"/>
      <c r="D601" s="10"/>
      <c r="E601" s="13"/>
      <c r="F601" s="13"/>
      <c r="G601" s="13"/>
    </row>
    <row r="602" spans="1:7">
      <c r="A602" s="11"/>
      <c r="B602" s="10"/>
      <c r="C602" s="10"/>
      <c r="D602" s="10"/>
      <c r="E602" s="13"/>
      <c r="F602" s="13"/>
      <c r="G602" s="13"/>
    </row>
    <row r="603" spans="1:7">
      <c r="A603" s="11"/>
      <c r="B603" s="10"/>
      <c r="C603" s="10"/>
      <c r="D603" s="10"/>
      <c r="E603" s="13"/>
      <c r="F603" s="13"/>
      <c r="G603" s="13"/>
    </row>
    <row r="604" spans="1:7">
      <c r="A604" s="11"/>
      <c r="B604" s="10"/>
      <c r="C604" s="10"/>
      <c r="D604" s="10"/>
      <c r="E604" s="13"/>
      <c r="F604" s="13"/>
      <c r="G604" s="13"/>
    </row>
    <row r="605" spans="1:7">
      <c r="A605" s="11"/>
      <c r="B605" s="10"/>
      <c r="C605" s="10"/>
      <c r="D605" s="10"/>
      <c r="E605" s="13"/>
      <c r="F605" s="13"/>
      <c r="G605" s="13"/>
    </row>
    <row r="606" spans="1:7">
      <c r="A606" s="11"/>
      <c r="B606" s="10"/>
      <c r="C606" s="10"/>
      <c r="D606" s="10"/>
      <c r="E606" s="13"/>
      <c r="F606" s="13"/>
      <c r="G606" s="13"/>
    </row>
    <row r="607" spans="1:7">
      <c r="A607" s="11"/>
      <c r="B607" s="10"/>
      <c r="C607" s="10"/>
      <c r="D607" s="10"/>
      <c r="E607" s="13"/>
      <c r="F607" s="13"/>
      <c r="G607" s="13"/>
    </row>
    <row r="608" spans="1:7">
      <c r="A608" s="11"/>
      <c r="B608" s="10"/>
      <c r="C608" s="10"/>
      <c r="D608" s="10"/>
      <c r="E608" s="13"/>
      <c r="F608" s="13"/>
      <c r="G608" s="13"/>
    </row>
    <row r="609" spans="1:7">
      <c r="A609" s="11"/>
      <c r="B609" s="10"/>
      <c r="C609" s="10"/>
      <c r="D609" s="10"/>
      <c r="E609" s="13"/>
      <c r="F609" s="13"/>
      <c r="G609" s="13"/>
    </row>
    <row r="610" spans="1:7">
      <c r="A610" s="11"/>
      <c r="B610" s="10"/>
      <c r="C610" s="10"/>
      <c r="D610" s="10"/>
      <c r="E610" s="13"/>
      <c r="F610" s="13"/>
      <c r="G610" s="13"/>
    </row>
    <row r="611" spans="1:7">
      <c r="A611" s="11"/>
      <c r="B611" s="10"/>
      <c r="C611" s="10"/>
      <c r="D611" s="10"/>
      <c r="E611" s="13"/>
      <c r="F611" s="13"/>
      <c r="G611" s="13"/>
    </row>
    <row r="612" spans="1:7">
      <c r="A612" s="11"/>
      <c r="B612" s="10"/>
      <c r="C612" s="10"/>
      <c r="D612" s="10"/>
      <c r="E612" s="13"/>
      <c r="F612" s="13"/>
      <c r="G612" s="13"/>
    </row>
    <row r="613" spans="1:7">
      <c r="A613" s="11"/>
      <c r="B613" s="10"/>
      <c r="C613" s="10"/>
      <c r="D613" s="10"/>
      <c r="E613" s="13"/>
      <c r="F613" s="13"/>
      <c r="G613" s="13"/>
    </row>
    <row r="614" spans="1:7">
      <c r="A614" s="11"/>
      <c r="B614" s="10"/>
      <c r="C614" s="10"/>
      <c r="D614" s="10"/>
      <c r="E614" s="13"/>
      <c r="F614" s="13"/>
      <c r="G614" s="13"/>
    </row>
    <row r="615" spans="1:7">
      <c r="A615" s="11"/>
      <c r="B615" s="10"/>
      <c r="C615" s="10"/>
      <c r="D615" s="10"/>
      <c r="E615" s="13"/>
      <c r="F615" s="13"/>
      <c r="G615" s="13"/>
    </row>
    <row r="616" spans="1:7">
      <c r="A616" s="11"/>
      <c r="B616" s="10"/>
      <c r="C616" s="10"/>
      <c r="D616" s="10"/>
      <c r="E616" s="13"/>
      <c r="F616" s="13"/>
      <c r="G616" s="13"/>
    </row>
    <row r="617" spans="1:7">
      <c r="A617" s="11"/>
      <c r="B617" s="10"/>
      <c r="C617" s="10"/>
      <c r="D617" s="10"/>
      <c r="E617" s="13"/>
      <c r="F617" s="13"/>
      <c r="G617" s="13"/>
    </row>
    <row r="618" spans="1:7">
      <c r="A618" s="11"/>
      <c r="B618" s="10"/>
      <c r="C618" s="10"/>
      <c r="D618" s="10"/>
      <c r="E618" s="13"/>
      <c r="F618" s="13"/>
      <c r="G618" s="13"/>
    </row>
    <row r="619" spans="1:7">
      <c r="A619" s="11"/>
      <c r="B619" s="10"/>
      <c r="C619" s="10"/>
      <c r="D619" s="10"/>
      <c r="E619" s="13"/>
      <c r="F619" s="13"/>
      <c r="G619" s="13"/>
    </row>
    <row r="620" spans="1:7">
      <c r="A620" s="11"/>
      <c r="B620" s="10"/>
      <c r="C620" s="10"/>
      <c r="D620" s="10"/>
      <c r="E620" s="13"/>
      <c r="F620" s="13"/>
      <c r="G620" s="13"/>
    </row>
    <row r="621" spans="1:7">
      <c r="A621" s="11"/>
      <c r="B621" s="10"/>
      <c r="C621" s="10"/>
      <c r="D621" s="10"/>
      <c r="E621" s="13"/>
      <c r="F621" s="13"/>
      <c r="G621" s="13"/>
    </row>
    <row r="622" spans="1:7">
      <c r="A622" s="11"/>
      <c r="B622" s="10"/>
      <c r="C622" s="10"/>
      <c r="D622" s="10"/>
      <c r="E622" s="13"/>
      <c r="F622" s="13"/>
      <c r="G622" s="13"/>
    </row>
    <row r="623" spans="1:7">
      <c r="A623" s="11"/>
      <c r="B623" s="10"/>
      <c r="C623" s="10"/>
      <c r="D623" s="10"/>
      <c r="E623" s="13"/>
      <c r="F623" s="13"/>
      <c r="G623" s="13"/>
    </row>
    <row r="624" spans="1:7">
      <c r="A624" s="11"/>
      <c r="B624" s="10"/>
      <c r="C624" s="10"/>
      <c r="D624" s="10"/>
      <c r="E624" s="13"/>
      <c r="F624" s="13"/>
      <c r="G624" s="13"/>
    </row>
    <row r="625" spans="1:7">
      <c r="A625" s="11"/>
      <c r="B625" s="10"/>
      <c r="C625" s="10"/>
      <c r="D625" s="10"/>
      <c r="E625" s="13"/>
      <c r="F625" s="13"/>
      <c r="G625" s="13"/>
    </row>
    <row r="626" spans="1:7">
      <c r="A626" s="11"/>
      <c r="B626" s="10"/>
      <c r="C626" s="10"/>
      <c r="D626" s="10"/>
      <c r="E626" s="13"/>
      <c r="F626" s="13"/>
      <c r="G626" s="13"/>
    </row>
    <row r="627" spans="1:7">
      <c r="A627" s="11"/>
      <c r="B627" s="10"/>
      <c r="C627" s="10"/>
      <c r="D627" s="10"/>
      <c r="E627" s="13"/>
      <c r="F627" s="13"/>
      <c r="G627" s="13"/>
    </row>
    <row r="628" spans="1:7">
      <c r="A628" s="11"/>
      <c r="B628" s="10"/>
      <c r="C628" s="10"/>
      <c r="D628" s="10"/>
      <c r="E628" s="13"/>
      <c r="F628" s="13"/>
      <c r="G628" s="13"/>
    </row>
    <row r="629" spans="1:7">
      <c r="A629" s="11"/>
      <c r="B629" s="10"/>
      <c r="C629" s="10"/>
      <c r="D629" s="10"/>
      <c r="E629" s="13"/>
      <c r="F629" s="13"/>
      <c r="G629" s="13"/>
    </row>
    <row r="630" spans="1:7">
      <c r="A630" s="11"/>
      <c r="B630" s="10"/>
      <c r="C630" s="10"/>
      <c r="D630" s="10"/>
      <c r="E630" s="13"/>
      <c r="F630" s="13"/>
      <c r="G630" s="13"/>
    </row>
    <row r="631" spans="1:7">
      <c r="A631" s="11"/>
      <c r="B631" s="10"/>
      <c r="C631" s="10"/>
      <c r="D631" s="10"/>
      <c r="E631" s="13"/>
      <c r="F631" s="13"/>
      <c r="G631" s="13"/>
    </row>
    <row r="632" spans="1:7">
      <c r="A632" s="11"/>
      <c r="B632" s="10"/>
      <c r="C632" s="10"/>
      <c r="D632" s="10"/>
      <c r="E632" s="13"/>
      <c r="F632" s="13"/>
      <c r="G632" s="13"/>
    </row>
    <row r="633" spans="1:7">
      <c r="A633" s="11"/>
      <c r="B633" s="10"/>
      <c r="C633" s="10"/>
      <c r="D633" s="10"/>
      <c r="E633" s="13"/>
      <c r="F633" s="13"/>
      <c r="G633" s="13"/>
    </row>
    <row r="634" spans="1:7">
      <c r="A634" s="11"/>
      <c r="B634" s="10"/>
      <c r="C634" s="10"/>
      <c r="D634" s="10"/>
      <c r="E634" s="13"/>
      <c r="F634" s="13"/>
      <c r="G634" s="13"/>
    </row>
    <row r="635" spans="1:7">
      <c r="A635" s="11"/>
      <c r="B635" s="10"/>
      <c r="C635" s="10"/>
      <c r="D635" s="10"/>
      <c r="E635" s="13"/>
      <c r="F635" s="13"/>
      <c r="G635" s="13"/>
    </row>
    <row r="636" spans="1:7">
      <c r="A636" s="11"/>
      <c r="B636" s="10"/>
      <c r="C636" s="10"/>
      <c r="D636" s="10"/>
      <c r="E636" s="13"/>
      <c r="F636" s="13"/>
      <c r="G636" s="13"/>
    </row>
    <row r="637" spans="1:7">
      <c r="A637" s="11"/>
      <c r="B637" s="10"/>
      <c r="C637" s="10"/>
      <c r="D637" s="10"/>
      <c r="E637" s="13"/>
      <c r="F637" s="13"/>
      <c r="G637" s="13"/>
    </row>
    <row r="638" spans="1:7">
      <c r="A638" s="11"/>
      <c r="B638" s="10"/>
      <c r="C638" s="10"/>
      <c r="D638" s="10"/>
      <c r="E638" s="13"/>
      <c r="F638" s="13"/>
      <c r="G638" s="13"/>
    </row>
    <row r="639" spans="1:7">
      <c r="A639" s="11"/>
      <c r="B639" s="10"/>
      <c r="C639" s="10"/>
      <c r="D639" s="10"/>
      <c r="E639" s="13"/>
      <c r="F639" s="13"/>
      <c r="G639" s="13"/>
    </row>
    <row r="640" spans="1:7">
      <c r="A640" s="11"/>
      <c r="B640" s="10"/>
      <c r="C640" s="10"/>
      <c r="D640" s="10"/>
      <c r="E640" s="13"/>
      <c r="F640" s="13"/>
      <c r="G640" s="13"/>
    </row>
    <row r="641" spans="1:7">
      <c r="A641" s="11"/>
      <c r="B641" s="10"/>
      <c r="C641" s="10"/>
      <c r="D641" s="10"/>
      <c r="E641" s="13"/>
      <c r="F641" s="13"/>
      <c r="G641" s="13"/>
    </row>
    <row r="642" spans="1:7">
      <c r="A642" s="11"/>
      <c r="B642" s="10"/>
      <c r="C642" s="10"/>
      <c r="D642" s="10"/>
      <c r="E642" s="13"/>
      <c r="F642" s="13"/>
      <c r="G642" s="13"/>
    </row>
    <row r="643" spans="1:7">
      <c r="A643" s="11"/>
      <c r="B643" s="10"/>
      <c r="C643" s="10"/>
      <c r="D643" s="10"/>
      <c r="E643" s="13"/>
      <c r="F643" s="13"/>
      <c r="G643" s="13"/>
    </row>
    <row r="644" spans="1:7">
      <c r="A644" s="11"/>
      <c r="B644" s="10"/>
      <c r="C644" s="10"/>
      <c r="D644" s="10"/>
      <c r="E644" s="13"/>
      <c r="F644" s="13"/>
      <c r="G644" s="13"/>
    </row>
    <row r="645" spans="1:7">
      <c r="A645" s="11"/>
      <c r="B645" s="10"/>
      <c r="C645" s="10"/>
      <c r="D645" s="10"/>
      <c r="E645" s="13"/>
      <c r="F645" s="13"/>
      <c r="G645" s="13"/>
    </row>
    <row r="646" spans="1:7">
      <c r="A646" s="11"/>
      <c r="B646" s="10"/>
      <c r="C646" s="10"/>
      <c r="D646" s="10"/>
      <c r="E646" s="13"/>
      <c r="F646" s="13"/>
      <c r="G646" s="13"/>
    </row>
    <row r="647" spans="1:7">
      <c r="A647" s="11"/>
      <c r="B647" s="10"/>
      <c r="C647" s="10"/>
      <c r="D647" s="10"/>
      <c r="E647" s="13"/>
      <c r="F647" s="13"/>
      <c r="G647" s="13"/>
    </row>
    <row r="648" spans="1:7">
      <c r="A648" s="11"/>
      <c r="B648" s="10"/>
      <c r="C648" s="10"/>
      <c r="D648" s="10"/>
      <c r="E648" s="13"/>
      <c r="F648" s="13"/>
      <c r="G648" s="13"/>
    </row>
    <row r="649" spans="1:7">
      <c r="A649" s="11"/>
      <c r="B649" s="10"/>
      <c r="C649" s="10"/>
      <c r="D649" s="10"/>
      <c r="E649" s="13"/>
      <c r="F649" s="13"/>
      <c r="G649" s="13"/>
    </row>
    <row r="650" spans="1:7">
      <c r="A650" s="11"/>
      <c r="B650" s="10"/>
      <c r="C650" s="10"/>
      <c r="D650" s="10"/>
      <c r="E650" s="13"/>
      <c r="F650" s="13"/>
      <c r="G650" s="13"/>
    </row>
    <row r="651" spans="1:7">
      <c r="A651" s="11"/>
      <c r="B651" s="10"/>
      <c r="C651" s="10"/>
      <c r="D651" s="10"/>
      <c r="E651" s="13"/>
      <c r="F651" s="13"/>
      <c r="G651" s="13"/>
    </row>
    <row r="652" spans="1:7">
      <c r="A652" s="11"/>
      <c r="B652" s="10"/>
      <c r="C652" s="10"/>
      <c r="D652" s="10"/>
      <c r="E652" s="13"/>
      <c r="F652" s="13"/>
      <c r="G652" s="13"/>
    </row>
    <row r="653" spans="1:7">
      <c r="A653" s="11"/>
      <c r="B653" s="10"/>
      <c r="C653" s="10"/>
      <c r="D653" s="10"/>
      <c r="E653" s="13"/>
      <c r="F653" s="13"/>
      <c r="G653" s="13"/>
    </row>
    <row r="654" spans="1:7">
      <c r="A654" s="11"/>
      <c r="B654" s="10"/>
      <c r="C654" s="10"/>
      <c r="D654" s="10"/>
      <c r="E654" s="13"/>
      <c r="F654" s="13"/>
      <c r="G654" s="13"/>
    </row>
    <row r="655" spans="1:7">
      <c r="A655" s="11"/>
      <c r="B655" s="10"/>
      <c r="C655" s="10"/>
      <c r="D655" s="10"/>
      <c r="E655" s="13"/>
      <c r="F655" s="13"/>
      <c r="G655" s="13"/>
    </row>
    <row r="656" spans="1:7">
      <c r="A656" s="11"/>
      <c r="B656" s="10"/>
      <c r="C656" s="10"/>
      <c r="D656" s="10"/>
      <c r="E656" s="13"/>
      <c r="F656" s="13"/>
      <c r="G656" s="13"/>
    </row>
    <row r="657" spans="1:7">
      <c r="A657" s="11"/>
      <c r="B657" s="10"/>
      <c r="C657" s="10"/>
      <c r="D657" s="10"/>
      <c r="E657" s="13"/>
      <c r="F657" s="13"/>
      <c r="G657" s="13"/>
    </row>
    <row r="658" spans="1:7">
      <c r="A658" s="11"/>
      <c r="B658" s="10"/>
      <c r="C658" s="10"/>
      <c r="D658" s="10"/>
      <c r="E658" s="13"/>
      <c r="F658" s="13"/>
      <c r="G658" s="13"/>
    </row>
    <row r="659" spans="1:7">
      <c r="A659" s="11"/>
      <c r="B659" s="10"/>
      <c r="C659" s="10"/>
      <c r="D659" s="10"/>
      <c r="E659" s="13"/>
      <c r="F659" s="13"/>
      <c r="G659" s="13"/>
    </row>
    <row r="660" spans="1:7">
      <c r="A660" s="11"/>
      <c r="B660" s="10"/>
      <c r="C660" s="10"/>
      <c r="D660" s="10"/>
      <c r="E660" s="13"/>
      <c r="F660" s="13"/>
      <c r="G660" s="13"/>
    </row>
    <row r="661" spans="1:7">
      <c r="A661" s="11"/>
      <c r="B661" s="10"/>
      <c r="C661" s="10"/>
      <c r="D661" s="10"/>
      <c r="E661" s="13"/>
      <c r="F661" s="13"/>
      <c r="G661" s="13"/>
    </row>
    <row r="662" spans="1:7">
      <c r="A662" s="11"/>
      <c r="B662" s="10"/>
      <c r="C662" s="10"/>
      <c r="D662" s="10"/>
      <c r="E662" s="13"/>
      <c r="F662" s="13"/>
      <c r="G662" s="13"/>
    </row>
    <row r="663" spans="1:7">
      <c r="A663" s="11"/>
      <c r="B663" s="10"/>
      <c r="C663" s="10"/>
      <c r="D663" s="10"/>
      <c r="E663" s="13"/>
      <c r="F663" s="13"/>
      <c r="G663" s="13"/>
    </row>
    <row r="664" spans="1:7">
      <c r="A664" s="11"/>
      <c r="B664" s="10"/>
      <c r="C664" s="10"/>
      <c r="D664" s="10"/>
      <c r="E664" s="13"/>
      <c r="F664" s="13"/>
      <c r="G664" s="13"/>
    </row>
    <row r="665" spans="1:7">
      <c r="A665" s="11"/>
      <c r="B665" s="10"/>
      <c r="C665" s="10"/>
      <c r="D665" s="10"/>
      <c r="E665" s="13"/>
      <c r="F665" s="13"/>
      <c r="G665" s="13"/>
    </row>
    <row r="666" spans="1:7">
      <c r="A666" s="11"/>
      <c r="B666" s="10"/>
      <c r="C666" s="10"/>
      <c r="D666" s="10"/>
      <c r="E666" s="13"/>
      <c r="F666" s="13"/>
      <c r="G666" s="13"/>
    </row>
    <row r="667" spans="1:7">
      <c r="A667" s="11"/>
      <c r="B667" s="10"/>
      <c r="C667" s="10"/>
      <c r="D667" s="10"/>
      <c r="E667" s="13"/>
      <c r="F667" s="13"/>
      <c r="G667" s="13"/>
    </row>
    <row r="668" spans="1:7">
      <c r="A668" s="11"/>
      <c r="B668" s="10"/>
      <c r="C668" s="10"/>
      <c r="D668" s="10"/>
      <c r="E668" s="13"/>
      <c r="F668" s="13"/>
      <c r="G668" s="13"/>
    </row>
    <row r="669" spans="1:7">
      <c r="A669" s="11"/>
      <c r="B669" s="10"/>
      <c r="C669" s="10"/>
      <c r="D669" s="10"/>
      <c r="E669" s="13"/>
      <c r="F669" s="13"/>
      <c r="G669" s="13"/>
    </row>
    <row r="670" spans="1:7">
      <c r="A670" s="11"/>
      <c r="B670" s="10"/>
      <c r="C670" s="10"/>
      <c r="D670" s="10"/>
      <c r="E670" s="13"/>
      <c r="F670" s="13"/>
      <c r="G670" s="13"/>
    </row>
    <row r="671" spans="1:7">
      <c r="A671" s="11"/>
      <c r="B671" s="10"/>
      <c r="C671" s="10"/>
      <c r="D671" s="10"/>
      <c r="E671" s="13"/>
      <c r="F671" s="13"/>
      <c r="G671" s="13"/>
    </row>
    <row r="672" spans="1:7">
      <c r="A672" s="11"/>
      <c r="B672" s="10"/>
      <c r="C672" s="10"/>
      <c r="D672" s="10"/>
      <c r="E672" s="13"/>
      <c r="F672" s="13"/>
      <c r="G672" s="13"/>
    </row>
    <row r="673" spans="1:7">
      <c r="A673" s="11"/>
      <c r="B673" s="10"/>
      <c r="C673" s="10"/>
      <c r="D673" s="10"/>
      <c r="E673" s="13"/>
      <c r="F673" s="13"/>
      <c r="G673" s="13"/>
    </row>
    <row r="674" spans="1:7">
      <c r="A674" s="11"/>
      <c r="B674" s="10"/>
      <c r="C674" s="10"/>
      <c r="D674" s="10"/>
      <c r="E674" s="13"/>
      <c r="F674" s="13"/>
      <c r="G674" s="13"/>
    </row>
    <row r="675" spans="1:7">
      <c r="A675" s="11"/>
      <c r="B675" s="10"/>
      <c r="C675" s="10"/>
      <c r="D675" s="10"/>
      <c r="E675" s="13"/>
      <c r="F675" s="13"/>
      <c r="G675" s="13"/>
    </row>
    <row r="676" spans="1:7">
      <c r="A676" s="11"/>
      <c r="B676" s="10"/>
      <c r="C676" s="10"/>
      <c r="D676" s="10"/>
      <c r="E676" s="13"/>
      <c r="F676" s="13"/>
      <c r="G676" s="13"/>
    </row>
    <row r="677" spans="1:7">
      <c r="A677" s="11"/>
      <c r="B677" s="10"/>
      <c r="C677" s="10"/>
      <c r="D677" s="10"/>
      <c r="E677" s="13"/>
      <c r="F677" s="13"/>
      <c r="G677" s="13"/>
    </row>
    <row r="678" spans="1:7">
      <c r="A678" s="11"/>
      <c r="B678" s="10"/>
      <c r="C678" s="10"/>
      <c r="D678" s="10"/>
      <c r="E678" s="13"/>
      <c r="F678" s="13"/>
      <c r="G678" s="13"/>
    </row>
    <row r="679" spans="1:7">
      <c r="A679" s="11"/>
      <c r="B679" s="10"/>
      <c r="C679" s="10"/>
      <c r="D679" s="10"/>
      <c r="E679" s="13"/>
      <c r="F679" s="13"/>
      <c r="G679" s="13"/>
    </row>
    <row r="680" spans="1:7">
      <c r="A680" s="11"/>
      <c r="B680" s="10"/>
      <c r="C680" s="10"/>
      <c r="D680" s="10"/>
      <c r="E680" s="13"/>
      <c r="F680" s="13"/>
      <c r="G680" s="13"/>
    </row>
    <row r="681" spans="1:7">
      <c r="A681" s="11"/>
      <c r="B681" s="10"/>
      <c r="C681" s="10"/>
      <c r="D681" s="10"/>
      <c r="E681" s="13"/>
      <c r="F681" s="13"/>
      <c r="G681" s="13"/>
    </row>
    <row r="682" spans="1:7">
      <c r="A682" s="11"/>
      <c r="B682" s="10"/>
      <c r="C682" s="10"/>
      <c r="D682" s="10"/>
      <c r="E682" s="13"/>
      <c r="F682" s="13"/>
      <c r="G682" s="13"/>
    </row>
    <row r="683" spans="1:7">
      <c r="A683" s="11"/>
      <c r="B683" s="10"/>
      <c r="C683" s="10"/>
      <c r="D683" s="10"/>
      <c r="E683" s="13"/>
      <c r="F683" s="13"/>
      <c r="G683" s="13"/>
    </row>
    <row r="684" spans="1:7">
      <c r="A684" s="11"/>
      <c r="B684" s="10"/>
      <c r="C684" s="10"/>
      <c r="D684" s="10"/>
      <c r="E684" s="13"/>
      <c r="F684" s="13"/>
      <c r="G684" s="13"/>
    </row>
    <row r="685" spans="1:7">
      <c r="A685" s="11"/>
      <c r="B685" s="10"/>
      <c r="C685" s="10"/>
      <c r="D685" s="10"/>
      <c r="E685" s="13"/>
      <c r="F685" s="13"/>
      <c r="G685" s="13"/>
    </row>
    <row r="686" spans="1:7">
      <c r="A686" s="11"/>
      <c r="B686" s="10"/>
      <c r="C686" s="10"/>
      <c r="D686" s="10"/>
      <c r="E686" s="13"/>
      <c r="F686" s="13"/>
      <c r="G686" s="13"/>
    </row>
    <row r="687" spans="1:7">
      <c r="A687" s="11"/>
      <c r="B687" s="10"/>
      <c r="C687" s="10"/>
      <c r="D687" s="10"/>
      <c r="E687" s="13"/>
      <c r="F687" s="13"/>
      <c r="G687" s="13"/>
    </row>
    <row r="688" spans="1:7">
      <c r="A688" s="11"/>
      <c r="B688" s="10"/>
      <c r="C688" s="10"/>
      <c r="D688" s="10"/>
      <c r="E688" s="13"/>
      <c r="F688" s="13"/>
      <c r="G688" s="13"/>
    </row>
    <row r="689" spans="1:7">
      <c r="A689" s="11"/>
      <c r="B689" s="10"/>
      <c r="C689" s="10"/>
      <c r="D689" s="10"/>
      <c r="E689" s="13"/>
      <c r="F689" s="13"/>
      <c r="G689" s="13"/>
    </row>
    <row r="690" spans="1:7">
      <c r="A690" s="11"/>
      <c r="B690" s="10"/>
      <c r="C690" s="10"/>
      <c r="D690" s="10"/>
      <c r="E690" s="13"/>
      <c r="F690" s="13"/>
      <c r="G690" s="13"/>
    </row>
    <row r="691" spans="1:7">
      <c r="A691" s="11"/>
      <c r="B691" s="10"/>
      <c r="C691" s="10"/>
      <c r="D691" s="10"/>
      <c r="E691" s="13"/>
      <c r="F691" s="13"/>
      <c r="G691" s="13"/>
    </row>
    <row r="692" spans="1:7">
      <c r="A692" s="11"/>
      <c r="B692" s="10"/>
      <c r="C692" s="10"/>
      <c r="D692" s="10"/>
      <c r="E692" s="13"/>
      <c r="F692" s="13"/>
      <c r="G692" s="13"/>
    </row>
    <row r="693" spans="1:7">
      <c r="A693" s="11"/>
      <c r="B693" s="10"/>
      <c r="C693" s="10"/>
      <c r="D693" s="10"/>
      <c r="E693" s="13"/>
      <c r="F693" s="13"/>
      <c r="G693" s="13"/>
    </row>
    <row r="694" spans="1:7">
      <c r="A694" s="11"/>
      <c r="B694" s="10"/>
      <c r="C694" s="10"/>
      <c r="D694" s="10"/>
      <c r="E694" s="13"/>
      <c r="F694" s="13"/>
      <c r="G694" s="13"/>
    </row>
    <row r="695" spans="1:7">
      <c r="A695" s="11"/>
      <c r="B695" s="10"/>
      <c r="C695" s="10"/>
      <c r="D695" s="10"/>
      <c r="E695" s="13"/>
      <c r="F695" s="13"/>
      <c r="G695" s="13"/>
    </row>
    <row r="696" spans="1:7">
      <c r="A696" s="11"/>
      <c r="B696" s="10"/>
      <c r="C696" s="10"/>
      <c r="D696" s="10"/>
      <c r="E696" s="13"/>
      <c r="F696" s="13"/>
      <c r="G696" s="13"/>
    </row>
    <row r="697" spans="1:7">
      <c r="A697" s="11"/>
      <c r="B697" s="10"/>
      <c r="C697" s="10"/>
      <c r="D697" s="10"/>
      <c r="E697" s="13"/>
      <c r="F697" s="13"/>
      <c r="G697" s="13"/>
    </row>
    <row r="698" spans="1:7">
      <c r="A698" s="11"/>
      <c r="B698" s="10"/>
      <c r="C698" s="10"/>
      <c r="D698" s="10"/>
      <c r="E698" s="13"/>
      <c r="F698" s="13"/>
      <c r="G698" s="13"/>
    </row>
    <row r="699" spans="1:7">
      <c r="A699" s="11"/>
      <c r="B699" s="10"/>
      <c r="C699" s="10"/>
      <c r="D699" s="10"/>
      <c r="E699" s="13"/>
      <c r="F699" s="13"/>
      <c r="G699" s="13"/>
    </row>
    <row r="700" spans="1:7">
      <c r="A700" s="11"/>
      <c r="B700" s="10"/>
      <c r="C700" s="10"/>
      <c r="D700" s="10"/>
      <c r="E700" s="13"/>
      <c r="F700" s="13"/>
      <c r="G700" s="13"/>
    </row>
    <row r="701" spans="1:7">
      <c r="A701" s="11"/>
      <c r="B701" s="10"/>
      <c r="C701" s="10"/>
      <c r="D701" s="10"/>
      <c r="E701" s="13"/>
      <c r="F701" s="13"/>
      <c r="G701" s="13"/>
    </row>
    <row r="702" spans="1:7">
      <c r="A702" s="11"/>
      <c r="B702" s="10"/>
      <c r="C702" s="10"/>
      <c r="D702" s="10"/>
      <c r="E702" s="13"/>
      <c r="F702" s="13"/>
      <c r="G702" s="13"/>
    </row>
    <row r="703" spans="1:7">
      <c r="A703" s="11"/>
      <c r="B703" s="10"/>
      <c r="C703" s="10"/>
      <c r="D703" s="10"/>
      <c r="E703" s="13"/>
      <c r="F703" s="13"/>
      <c r="G703" s="13"/>
    </row>
    <row r="704" spans="1:7">
      <c r="A704" s="11"/>
      <c r="B704" s="10"/>
      <c r="C704" s="10"/>
      <c r="D704" s="10"/>
      <c r="E704" s="13"/>
      <c r="F704" s="13"/>
      <c r="G704" s="13"/>
    </row>
    <row r="705" spans="1:7">
      <c r="A705" s="11"/>
      <c r="B705" s="10"/>
      <c r="C705" s="10"/>
      <c r="D705" s="10"/>
      <c r="E705" s="13"/>
      <c r="F705" s="13"/>
      <c r="G705" s="13"/>
    </row>
    <row r="706" spans="1:7">
      <c r="A706" s="11"/>
      <c r="B706" s="10"/>
      <c r="C706" s="10"/>
      <c r="D706" s="10"/>
      <c r="E706" s="13"/>
      <c r="F706" s="13"/>
      <c r="G706" s="13"/>
    </row>
    <row r="707" spans="1:7">
      <c r="A707" s="11"/>
      <c r="B707" s="10"/>
      <c r="C707" s="10"/>
      <c r="D707" s="10"/>
      <c r="E707" s="13"/>
      <c r="F707" s="13"/>
      <c r="G707" s="13"/>
    </row>
    <row r="708" spans="1:7">
      <c r="A708" s="11"/>
      <c r="B708" s="10"/>
      <c r="C708" s="10"/>
      <c r="D708" s="10"/>
      <c r="E708" s="13"/>
      <c r="F708" s="13"/>
      <c r="G708" s="13"/>
    </row>
    <row r="709" spans="1:7">
      <c r="A709" s="11"/>
      <c r="B709" s="10"/>
      <c r="C709" s="10"/>
      <c r="D709" s="10"/>
      <c r="E709" s="13"/>
      <c r="F709" s="13"/>
      <c r="G709" s="13"/>
    </row>
    <row r="710" spans="1:7">
      <c r="A710" s="11"/>
      <c r="B710" s="10"/>
      <c r="C710" s="10"/>
      <c r="D710" s="10"/>
      <c r="E710" s="13"/>
      <c r="F710" s="13"/>
      <c r="G710" s="13"/>
    </row>
    <row r="711" spans="1:7">
      <c r="A711" s="11"/>
      <c r="B711" s="10"/>
      <c r="C711" s="10"/>
      <c r="D711" s="10"/>
      <c r="E711" s="13"/>
      <c r="F711" s="13"/>
      <c r="G711" s="13"/>
    </row>
    <row r="712" spans="1:7">
      <c r="A712" s="11"/>
      <c r="B712" s="10"/>
      <c r="C712" s="10"/>
      <c r="D712" s="10"/>
      <c r="E712" s="13"/>
      <c r="F712" s="13"/>
      <c r="G712" s="13"/>
    </row>
    <row r="713" spans="1:7">
      <c r="A713" s="11"/>
      <c r="B713" s="10"/>
      <c r="C713" s="10"/>
      <c r="D713" s="10"/>
      <c r="E713" s="13"/>
      <c r="F713" s="13"/>
      <c r="G713" s="13"/>
    </row>
    <row r="714" spans="1:7">
      <c r="A714" s="11"/>
      <c r="B714" s="10"/>
      <c r="C714" s="10"/>
      <c r="D714" s="10"/>
      <c r="E714" s="13"/>
      <c r="F714" s="13"/>
      <c r="G714" s="13"/>
    </row>
    <row r="715" spans="1:7">
      <c r="A715" s="11"/>
      <c r="B715" s="10"/>
      <c r="C715" s="10"/>
      <c r="D715" s="10"/>
      <c r="E715" s="13"/>
      <c r="F715" s="13"/>
      <c r="G715" s="13"/>
    </row>
    <row r="716" spans="1:7">
      <c r="A716" s="11"/>
      <c r="B716" s="10"/>
      <c r="C716" s="10"/>
      <c r="D716" s="10"/>
      <c r="E716" s="13"/>
      <c r="F716" s="13"/>
      <c r="G716" s="13"/>
    </row>
    <row r="717" spans="1:7">
      <c r="A717" s="11"/>
      <c r="B717" s="10"/>
      <c r="C717" s="10"/>
      <c r="D717" s="10"/>
      <c r="E717" s="13"/>
      <c r="F717" s="13"/>
      <c r="G717" s="13"/>
    </row>
    <row r="718" spans="1:7">
      <c r="A718" s="11"/>
      <c r="B718" s="10"/>
      <c r="C718" s="10"/>
      <c r="D718" s="10"/>
      <c r="E718" s="13"/>
      <c r="F718" s="13"/>
      <c r="G718" s="13"/>
    </row>
    <row r="719" spans="1:7">
      <c r="A719" s="11"/>
      <c r="B719" s="10"/>
      <c r="C719" s="10"/>
      <c r="D719" s="10"/>
      <c r="E719" s="13"/>
      <c r="F719" s="13"/>
      <c r="G719" s="13"/>
    </row>
    <row r="720" spans="1:7">
      <c r="A720" s="11"/>
      <c r="B720" s="10"/>
      <c r="C720" s="10"/>
      <c r="D720" s="10"/>
      <c r="E720" s="13"/>
      <c r="F720" s="13"/>
      <c r="G720" s="13"/>
    </row>
    <row r="721" spans="1:7">
      <c r="A721" s="11"/>
      <c r="B721" s="10"/>
      <c r="C721" s="10"/>
      <c r="D721" s="10"/>
      <c r="E721" s="13"/>
      <c r="F721" s="13"/>
      <c r="G721" s="13"/>
    </row>
    <row r="722" spans="1:7">
      <c r="A722" s="11"/>
      <c r="B722" s="10"/>
      <c r="C722" s="10"/>
      <c r="D722" s="10"/>
      <c r="E722" s="13"/>
      <c r="F722" s="13"/>
      <c r="G722" s="13"/>
    </row>
    <row r="723" spans="1:7">
      <c r="A723" s="11"/>
      <c r="B723" s="10"/>
      <c r="C723" s="10"/>
      <c r="D723" s="10"/>
      <c r="E723" s="13"/>
      <c r="F723" s="13"/>
      <c r="G723" s="13"/>
    </row>
    <row r="724" spans="1:7">
      <c r="A724" s="11"/>
      <c r="B724" s="10"/>
      <c r="C724" s="10"/>
      <c r="D724" s="10"/>
      <c r="E724" s="13"/>
      <c r="F724" s="13"/>
      <c r="G724" s="13"/>
    </row>
    <row r="725" spans="1:7">
      <c r="A725" s="11"/>
      <c r="B725" s="10"/>
      <c r="C725" s="10"/>
      <c r="D725" s="10"/>
      <c r="E725" s="13"/>
      <c r="F725" s="13"/>
      <c r="G725" s="13"/>
    </row>
    <row r="726" spans="1:7">
      <c r="A726" s="11"/>
      <c r="B726" s="10"/>
      <c r="C726" s="10"/>
      <c r="D726" s="10"/>
      <c r="E726" s="13"/>
      <c r="F726" s="13"/>
      <c r="G726" s="13"/>
    </row>
    <row r="727" spans="1:7">
      <c r="A727" s="11"/>
      <c r="B727" s="10"/>
      <c r="C727" s="10"/>
      <c r="D727" s="10"/>
      <c r="E727" s="13"/>
      <c r="F727" s="13"/>
      <c r="G727" s="13"/>
    </row>
    <row r="728" spans="1:7">
      <c r="A728" s="11"/>
      <c r="B728" s="10"/>
      <c r="C728" s="10"/>
      <c r="D728" s="10"/>
      <c r="E728" s="13"/>
      <c r="F728" s="13"/>
      <c r="G728" s="13"/>
    </row>
    <row r="729" spans="1:7">
      <c r="A729" s="11"/>
      <c r="B729" s="10"/>
      <c r="C729" s="10"/>
      <c r="D729" s="10"/>
      <c r="E729" s="13"/>
      <c r="F729" s="13"/>
      <c r="G729" s="13"/>
    </row>
    <row r="730" spans="1:7">
      <c r="A730" s="11"/>
      <c r="B730" s="10"/>
      <c r="C730" s="10"/>
      <c r="D730" s="10"/>
      <c r="E730" s="13"/>
      <c r="F730" s="13"/>
      <c r="G730" s="13"/>
    </row>
    <row r="731" spans="1:7">
      <c r="A731" s="11"/>
      <c r="B731" s="10"/>
      <c r="C731" s="10"/>
      <c r="D731" s="10"/>
      <c r="E731" s="13"/>
      <c r="F731" s="13"/>
      <c r="G731" s="13"/>
    </row>
    <row r="732" spans="1:7">
      <c r="A732" s="11"/>
      <c r="B732" s="10"/>
      <c r="C732" s="10"/>
      <c r="D732" s="10"/>
      <c r="E732" s="13"/>
      <c r="F732" s="13"/>
      <c r="G732" s="13"/>
    </row>
    <row r="733" spans="1:7">
      <c r="A733" s="11"/>
      <c r="B733" s="10"/>
      <c r="C733" s="10"/>
      <c r="D733" s="10"/>
      <c r="E733" s="13"/>
      <c r="F733" s="13"/>
      <c r="G733" s="13"/>
    </row>
    <row r="734" spans="1:7">
      <c r="A734" s="11"/>
      <c r="B734" s="10"/>
      <c r="C734" s="10"/>
      <c r="D734" s="10"/>
      <c r="E734" s="13"/>
      <c r="F734" s="13"/>
      <c r="G734" s="13"/>
    </row>
    <row r="735" spans="1:7">
      <c r="A735" s="11"/>
      <c r="B735" s="10"/>
      <c r="C735" s="10"/>
      <c r="D735" s="10"/>
      <c r="E735" s="13"/>
      <c r="F735" s="13"/>
      <c r="G735" s="13"/>
    </row>
    <row r="736" spans="1:7">
      <c r="A736" s="11"/>
      <c r="B736" s="10"/>
      <c r="C736" s="10"/>
      <c r="D736" s="10"/>
      <c r="E736" s="13"/>
      <c r="F736" s="13"/>
      <c r="G736" s="13"/>
    </row>
    <row r="737" spans="1:7">
      <c r="A737" s="11"/>
      <c r="B737" s="10"/>
      <c r="C737" s="10"/>
      <c r="D737" s="10"/>
      <c r="E737" s="13"/>
      <c r="F737" s="13"/>
      <c r="G737" s="13"/>
    </row>
    <row r="738" spans="1:7">
      <c r="A738" s="11"/>
      <c r="B738" s="10"/>
      <c r="C738" s="10"/>
      <c r="D738" s="10"/>
      <c r="E738" s="13"/>
      <c r="F738" s="13"/>
      <c r="G738" s="13"/>
    </row>
    <row r="739" spans="1:7">
      <c r="A739" s="11"/>
      <c r="B739" s="10"/>
      <c r="C739" s="10"/>
      <c r="D739" s="10"/>
      <c r="E739" s="13"/>
      <c r="F739" s="13"/>
      <c r="G739" s="13"/>
    </row>
    <row r="740" spans="1:7">
      <c r="A740" s="11"/>
      <c r="B740" s="10"/>
      <c r="C740" s="10"/>
      <c r="D740" s="10"/>
      <c r="E740" s="13"/>
      <c r="F740" s="13"/>
      <c r="G740" s="13"/>
    </row>
    <row r="741" spans="1:7">
      <c r="A741" s="11"/>
      <c r="B741" s="10"/>
      <c r="C741" s="10"/>
      <c r="D741" s="10"/>
      <c r="E741" s="13"/>
      <c r="F741" s="13"/>
      <c r="G741" s="13"/>
    </row>
    <row r="742" spans="1:7">
      <c r="A742" s="11"/>
      <c r="B742" s="10"/>
      <c r="C742" s="10"/>
      <c r="D742" s="10"/>
      <c r="E742" s="13"/>
      <c r="F742" s="13"/>
      <c r="G742" s="13"/>
    </row>
    <row r="743" spans="1:7">
      <c r="A743" s="11"/>
      <c r="B743" s="10"/>
      <c r="C743" s="10"/>
      <c r="D743" s="10"/>
      <c r="E743" s="13"/>
      <c r="F743" s="13"/>
      <c r="G743" s="13"/>
    </row>
    <row r="744" spans="1:7">
      <c r="A744" s="11"/>
      <c r="B744" s="10"/>
      <c r="C744" s="10"/>
      <c r="D744" s="10"/>
      <c r="E744" s="13"/>
      <c r="F744" s="13"/>
      <c r="G744" s="13"/>
    </row>
    <row r="745" spans="1:7">
      <c r="A745" s="11"/>
      <c r="B745" s="10"/>
      <c r="C745" s="10"/>
      <c r="D745" s="10"/>
      <c r="E745" s="13"/>
      <c r="F745" s="13"/>
      <c r="G745" s="13"/>
    </row>
    <row r="746" spans="1:7">
      <c r="A746" s="11"/>
      <c r="B746" s="10"/>
      <c r="C746" s="10"/>
      <c r="D746" s="10"/>
      <c r="E746" s="13"/>
      <c r="F746" s="13"/>
      <c r="G746" s="13"/>
    </row>
    <row r="747" spans="1:7">
      <c r="A747" s="11"/>
      <c r="B747" s="10"/>
      <c r="C747" s="10"/>
      <c r="D747" s="10"/>
      <c r="E747" s="13"/>
      <c r="F747" s="13"/>
      <c r="G747" s="13"/>
    </row>
    <row r="748" spans="1:7">
      <c r="A748" s="11"/>
      <c r="B748" s="10"/>
      <c r="C748" s="10"/>
      <c r="D748" s="10"/>
      <c r="E748" s="13"/>
      <c r="F748" s="13"/>
      <c r="G748" s="13"/>
    </row>
    <row r="749" spans="1:7">
      <c r="A749" s="11"/>
      <c r="B749" s="10"/>
      <c r="C749" s="10"/>
      <c r="D749" s="10"/>
      <c r="E749" s="13"/>
      <c r="F749" s="13"/>
      <c r="G749" s="13"/>
    </row>
    <row r="750" spans="1:7">
      <c r="A750" s="11"/>
      <c r="B750" s="10"/>
      <c r="C750" s="10"/>
      <c r="D750" s="10"/>
      <c r="E750" s="13"/>
      <c r="F750" s="13"/>
      <c r="G750" s="13"/>
    </row>
    <row r="751" spans="1:7">
      <c r="A751" s="11"/>
      <c r="B751" s="10"/>
      <c r="C751" s="10"/>
      <c r="D751" s="10"/>
      <c r="E751" s="13"/>
      <c r="F751" s="13"/>
      <c r="G751" s="13"/>
    </row>
    <row r="752" spans="1:7">
      <c r="A752" s="11"/>
      <c r="B752" s="10"/>
      <c r="C752" s="10"/>
      <c r="D752" s="10"/>
      <c r="E752" s="13"/>
      <c r="F752" s="13"/>
      <c r="G752" s="13"/>
    </row>
    <row r="753" spans="1:7">
      <c r="A753" s="11"/>
      <c r="B753" s="10"/>
      <c r="C753" s="10"/>
      <c r="D753" s="10"/>
      <c r="E753" s="13"/>
      <c r="F753" s="13"/>
      <c r="G753" s="13"/>
    </row>
    <row r="754" spans="1:7">
      <c r="A754" s="11"/>
      <c r="B754" s="10"/>
      <c r="C754" s="10"/>
      <c r="D754" s="10"/>
      <c r="E754" s="13"/>
      <c r="F754" s="13"/>
      <c r="G754" s="13"/>
    </row>
    <row r="755" spans="1:7">
      <c r="A755" s="11"/>
      <c r="B755" s="10"/>
      <c r="C755" s="10"/>
      <c r="D755" s="10"/>
      <c r="E755" s="13"/>
      <c r="F755" s="13"/>
      <c r="G755" s="13"/>
    </row>
    <row r="756" spans="1:7">
      <c r="A756" s="11"/>
      <c r="B756" s="10"/>
      <c r="C756" s="10"/>
      <c r="D756" s="10"/>
      <c r="E756" s="13"/>
      <c r="F756" s="13"/>
      <c r="G756" s="13"/>
    </row>
    <row r="757" spans="1:7">
      <c r="A757" s="11"/>
      <c r="B757" s="10"/>
      <c r="C757" s="10"/>
      <c r="D757" s="10"/>
      <c r="E757" s="13"/>
      <c r="F757" s="13"/>
      <c r="G757" s="13"/>
    </row>
    <row r="758" spans="1:7">
      <c r="A758" s="11"/>
      <c r="B758" s="10"/>
      <c r="C758" s="10"/>
      <c r="D758" s="10"/>
      <c r="E758" s="13"/>
      <c r="F758" s="13"/>
      <c r="G758" s="13"/>
    </row>
    <row r="759" spans="1:7">
      <c r="A759" s="11"/>
      <c r="B759" s="10"/>
      <c r="C759" s="10"/>
      <c r="D759" s="10"/>
      <c r="E759" s="13"/>
      <c r="F759" s="13"/>
      <c r="G759" s="13"/>
    </row>
    <row r="760" spans="1:7">
      <c r="A760" s="11"/>
      <c r="B760" s="10"/>
      <c r="C760" s="10"/>
      <c r="D760" s="10"/>
      <c r="E760" s="13"/>
      <c r="F760" s="13"/>
      <c r="G760" s="13"/>
    </row>
    <row r="761" spans="1:7">
      <c r="A761" s="11"/>
      <c r="B761" s="10"/>
      <c r="C761" s="10"/>
      <c r="D761" s="10"/>
      <c r="E761" s="13"/>
      <c r="F761" s="13"/>
      <c r="G761" s="13"/>
    </row>
    <row r="762" spans="1:7">
      <c r="A762" s="11"/>
      <c r="B762" s="10"/>
      <c r="C762" s="10"/>
      <c r="D762" s="10"/>
      <c r="E762" s="13"/>
      <c r="F762" s="13"/>
      <c r="G762" s="13"/>
    </row>
    <row r="763" spans="1:7">
      <c r="A763" s="11"/>
      <c r="B763" s="10"/>
      <c r="C763" s="10"/>
      <c r="D763" s="10"/>
      <c r="E763" s="13"/>
      <c r="F763" s="13"/>
      <c r="G763" s="13"/>
    </row>
    <row r="764" spans="1:7">
      <c r="A764" s="11"/>
      <c r="B764" s="10"/>
      <c r="C764" s="10"/>
      <c r="D764" s="10"/>
      <c r="E764" s="13"/>
      <c r="F764" s="13"/>
      <c r="G764" s="13"/>
    </row>
    <row r="765" spans="1:7">
      <c r="A765" s="11"/>
      <c r="B765" s="10"/>
      <c r="C765" s="10"/>
      <c r="D765" s="10"/>
      <c r="E765" s="13"/>
      <c r="F765" s="13"/>
      <c r="G765" s="13"/>
    </row>
    <row r="766" spans="1:7">
      <c r="A766" s="11"/>
      <c r="B766" s="10"/>
      <c r="C766" s="10"/>
      <c r="D766" s="10"/>
      <c r="E766" s="13"/>
      <c r="F766" s="13"/>
      <c r="G766" s="13"/>
    </row>
    <row r="767" spans="1:7">
      <c r="A767" s="11"/>
      <c r="B767" s="10"/>
      <c r="C767" s="10"/>
      <c r="D767" s="10"/>
      <c r="E767" s="13"/>
      <c r="F767" s="13"/>
      <c r="G767" s="13"/>
    </row>
    <row r="768" spans="1:7">
      <c r="A768" s="11"/>
      <c r="B768" s="10"/>
      <c r="C768" s="10"/>
      <c r="D768" s="10"/>
      <c r="E768" s="13"/>
      <c r="F768" s="13"/>
      <c r="G768" s="13"/>
    </row>
    <row r="769" spans="1:7">
      <c r="A769" s="11"/>
      <c r="B769" s="10"/>
      <c r="C769" s="10"/>
      <c r="D769" s="10"/>
      <c r="E769" s="13"/>
      <c r="F769" s="13"/>
      <c r="G769" s="13"/>
    </row>
    <row r="770" spans="1:7">
      <c r="A770" s="11"/>
      <c r="B770" s="10"/>
      <c r="C770" s="10"/>
      <c r="D770" s="10"/>
      <c r="E770" s="13"/>
      <c r="F770" s="13"/>
      <c r="G770" s="13"/>
    </row>
    <row r="771" spans="1:7">
      <c r="A771" s="11"/>
      <c r="B771" s="10"/>
      <c r="C771" s="10"/>
      <c r="D771" s="10"/>
      <c r="E771" s="13"/>
      <c r="F771" s="13"/>
      <c r="G771" s="13"/>
    </row>
    <row r="772" spans="1:7">
      <c r="A772" s="11"/>
      <c r="B772" s="10"/>
      <c r="C772" s="10"/>
      <c r="D772" s="10"/>
      <c r="E772" s="13"/>
      <c r="F772" s="13"/>
      <c r="G772" s="13"/>
    </row>
    <row r="773" spans="1:7">
      <c r="A773" s="11"/>
      <c r="B773" s="10"/>
      <c r="C773" s="10"/>
      <c r="D773" s="10"/>
      <c r="E773" s="13"/>
      <c r="F773" s="13"/>
      <c r="G773" s="13"/>
    </row>
    <row r="774" spans="1:7">
      <c r="A774" s="11"/>
      <c r="B774" s="10"/>
      <c r="C774" s="10"/>
      <c r="D774" s="10"/>
      <c r="E774" s="13"/>
      <c r="F774" s="13"/>
      <c r="G774" s="13"/>
    </row>
    <row r="775" spans="1:7">
      <c r="A775" s="11"/>
      <c r="B775" s="10"/>
      <c r="C775" s="10"/>
      <c r="D775" s="10"/>
      <c r="E775" s="13"/>
      <c r="F775" s="13"/>
      <c r="G775" s="13"/>
    </row>
    <row r="776" spans="1:7">
      <c r="A776" s="11"/>
      <c r="B776" s="10"/>
      <c r="C776" s="10"/>
      <c r="D776" s="10"/>
      <c r="E776" s="13"/>
      <c r="F776" s="13"/>
      <c r="G776" s="13"/>
    </row>
    <row r="777" spans="1:7">
      <c r="A777" s="11"/>
      <c r="B777" s="10"/>
      <c r="C777" s="10"/>
      <c r="D777" s="10"/>
      <c r="E777" s="13"/>
      <c r="F777" s="13"/>
      <c r="G777" s="13"/>
    </row>
    <row r="778" spans="1:7">
      <c r="A778" s="11"/>
      <c r="B778" s="10"/>
      <c r="C778" s="10"/>
      <c r="D778" s="10"/>
      <c r="E778" s="13"/>
      <c r="F778" s="13"/>
      <c r="G778" s="13"/>
    </row>
    <row r="779" spans="1:7">
      <c r="A779" s="11"/>
      <c r="B779" s="10"/>
      <c r="C779" s="10"/>
      <c r="D779" s="10"/>
      <c r="E779" s="13"/>
      <c r="F779" s="13"/>
      <c r="G779" s="13"/>
    </row>
    <row r="780" spans="1:7">
      <c r="A780" s="11"/>
      <c r="B780" s="10"/>
      <c r="C780" s="10"/>
      <c r="D780" s="10"/>
      <c r="E780" s="13"/>
      <c r="F780" s="13"/>
      <c r="G780" s="13"/>
    </row>
    <row r="781" spans="1:7">
      <c r="A781" s="11"/>
      <c r="B781" s="10"/>
      <c r="C781" s="10"/>
      <c r="D781" s="10"/>
      <c r="E781" s="13"/>
      <c r="F781" s="13"/>
      <c r="G781" s="13"/>
    </row>
    <row r="782" spans="1:7">
      <c r="A782" s="11"/>
      <c r="B782" s="10"/>
      <c r="C782" s="10"/>
      <c r="D782" s="10"/>
      <c r="E782" s="13"/>
      <c r="F782" s="13"/>
      <c r="G782" s="13"/>
    </row>
    <row r="783" spans="1:7">
      <c r="A783" s="11"/>
      <c r="B783" s="10"/>
      <c r="C783" s="10"/>
      <c r="D783" s="10"/>
      <c r="E783" s="13"/>
      <c r="F783" s="13"/>
      <c r="G783" s="13"/>
    </row>
    <row r="784" spans="1:7">
      <c r="A784" s="11"/>
      <c r="B784" s="10"/>
      <c r="C784" s="10"/>
      <c r="D784" s="10"/>
      <c r="E784" s="13"/>
      <c r="F784" s="13"/>
      <c r="G784" s="13"/>
    </row>
    <row r="785" spans="1:7">
      <c r="A785" s="11"/>
      <c r="B785" s="10"/>
      <c r="C785" s="10"/>
      <c r="D785" s="10"/>
      <c r="E785" s="13"/>
      <c r="F785" s="13"/>
      <c r="G785" s="13"/>
    </row>
    <row r="786" spans="1:7">
      <c r="A786" s="11"/>
      <c r="B786" s="10"/>
      <c r="C786" s="10"/>
      <c r="D786" s="10"/>
      <c r="E786" s="13"/>
      <c r="F786" s="13"/>
      <c r="G786" s="13"/>
    </row>
    <row r="787" spans="1:7">
      <c r="A787" s="11"/>
      <c r="B787" s="10"/>
      <c r="C787" s="10"/>
      <c r="D787" s="10"/>
      <c r="E787" s="13"/>
      <c r="F787" s="13"/>
      <c r="G787" s="13"/>
    </row>
    <row r="788" spans="1:7">
      <c r="A788" s="11"/>
      <c r="B788" s="10"/>
      <c r="C788" s="10"/>
      <c r="D788" s="10"/>
      <c r="E788" s="13"/>
      <c r="F788" s="13"/>
      <c r="G788" s="13"/>
    </row>
    <row r="789" spans="1:7">
      <c r="A789" s="11"/>
      <c r="B789" s="10"/>
      <c r="C789" s="10"/>
      <c r="D789" s="10"/>
      <c r="E789" s="13"/>
      <c r="F789" s="13"/>
      <c r="G789" s="13"/>
    </row>
    <row r="790" spans="1:7">
      <c r="A790" s="11"/>
      <c r="B790" s="10"/>
      <c r="C790" s="10"/>
      <c r="D790" s="10"/>
      <c r="E790" s="13"/>
      <c r="F790" s="13"/>
      <c r="G790" s="13"/>
    </row>
    <row r="791" spans="1:7">
      <c r="A791" s="11"/>
      <c r="B791" s="10"/>
      <c r="C791" s="10"/>
      <c r="D791" s="10"/>
      <c r="E791" s="13"/>
      <c r="F791" s="13"/>
      <c r="G791" s="13"/>
    </row>
    <row r="792" spans="1:7">
      <c r="A792" s="11"/>
      <c r="B792" s="10"/>
      <c r="C792" s="10"/>
      <c r="D792" s="10"/>
      <c r="E792" s="13"/>
      <c r="F792" s="13"/>
      <c r="G792" s="13"/>
    </row>
    <row r="793" spans="1:7">
      <c r="A793" s="11"/>
      <c r="B793" s="10"/>
      <c r="C793" s="10"/>
      <c r="D793" s="10"/>
      <c r="E793" s="13"/>
      <c r="F793" s="13"/>
      <c r="G793" s="13"/>
    </row>
    <row r="794" spans="1:7">
      <c r="A794" s="11"/>
      <c r="B794" s="10"/>
      <c r="C794" s="10"/>
      <c r="D794" s="10"/>
      <c r="E794" s="13"/>
      <c r="F794" s="13"/>
      <c r="G794" s="13"/>
    </row>
    <row r="795" spans="1:7">
      <c r="A795" s="11"/>
      <c r="B795" s="10"/>
      <c r="C795" s="10"/>
      <c r="D795" s="10"/>
      <c r="E795" s="13"/>
      <c r="F795" s="13"/>
      <c r="G795" s="13"/>
    </row>
    <row r="796" spans="1:7">
      <c r="A796" s="11"/>
      <c r="B796" s="10"/>
      <c r="C796" s="10"/>
      <c r="D796" s="10"/>
      <c r="E796" s="13"/>
      <c r="F796" s="13"/>
      <c r="G796" s="13"/>
    </row>
    <row r="797" spans="1:7">
      <c r="A797" s="11"/>
      <c r="B797" s="10"/>
      <c r="C797" s="10"/>
      <c r="D797" s="10"/>
      <c r="E797" s="13"/>
      <c r="F797" s="13"/>
      <c r="G797" s="13"/>
    </row>
    <row r="798" spans="1:7">
      <c r="A798" s="11"/>
      <c r="B798" s="10"/>
      <c r="C798" s="10"/>
      <c r="D798" s="10"/>
      <c r="E798" s="13"/>
      <c r="F798" s="13"/>
      <c r="G798" s="13"/>
    </row>
    <row r="799" spans="1:7">
      <c r="A799" s="11"/>
      <c r="B799" s="10"/>
      <c r="C799" s="10"/>
      <c r="D799" s="10"/>
      <c r="E799" s="13"/>
      <c r="F799" s="13"/>
      <c r="G799" s="13"/>
    </row>
    <row r="800" spans="1:7">
      <c r="A800" s="11"/>
      <c r="B800" s="10"/>
      <c r="C800" s="10"/>
      <c r="D800" s="10"/>
      <c r="E800" s="13"/>
      <c r="F800" s="13"/>
      <c r="G800" s="13"/>
    </row>
    <row r="801" spans="1:7">
      <c r="A801" s="11"/>
      <c r="B801" s="10"/>
      <c r="C801" s="10"/>
      <c r="D801" s="10"/>
      <c r="E801" s="13"/>
      <c r="F801" s="13"/>
      <c r="G801" s="13"/>
    </row>
    <row r="802" spans="1:7">
      <c r="A802" s="11"/>
      <c r="B802" s="10"/>
      <c r="C802" s="10"/>
      <c r="D802" s="10"/>
      <c r="E802" s="13"/>
      <c r="F802" s="13"/>
      <c r="G802" s="13"/>
    </row>
    <row r="803" spans="1:7">
      <c r="A803" s="11"/>
      <c r="B803" s="10"/>
      <c r="C803" s="10"/>
      <c r="D803" s="10"/>
      <c r="E803" s="13"/>
      <c r="F803" s="13"/>
      <c r="G803" s="13"/>
    </row>
    <row r="804" spans="1:7">
      <c r="A804" s="11"/>
      <c r="B804" s="10"/>
      <c r="C804" s="10"/>
      <c r="D804" s="10"/>
      <c r="E804" s="13"/>
      <c r="F804" s="13"/>
      <c r="G804" s="13"/>
    </row>
    <row r="805" spans="1:7">
      <c r="A805" s="11"/>
      <c r="B805" s="10"/>
      <c r="C805" s="10"/>
      <c r="D805" s="10"/>
      <c r="E805" s="13"/>
      <c r="F805" s="13"/>
      <c r="G805" s="13"/>
    </row>
    <row r="806" spans="1:7">
      <c r="A806" s="11"/>
      <c r="B806" s="10"/>
      <c r="C806" s="10"/>
      <c r="D806" s="10"/>
      <c r="E806" s="13"/>
      <c r="F806" s="13"/>
      <c r="G806" s="13"/>
    </row>
    <row r="807" spans="1:7">
      <c r="A807" s="11"/>
      <c r="B807" s="10"/>
      <c r="C807" s="10"/>
      <c r="D807" s="10"/>
      <c r="E807" s="13"/>
      <c r="F807" s="13"/>
      <c r="G807" s="13"/>
    </row>
    <row r="808" spans="1:7">
      <c r="A808" s="11"/>
      <c r="B808" s="10"/>
      <c r="C808" s="10"/>
      <c r="D808" s="10"/>
      <c r="E808" s="13"/>
      <c r="F808" s="13"/>
      <c r="G808" s="13"/>
    </row>
    <row r="809" spans="1:7">
      <c r="A809" s="11"/>
      <c r="B809" s="10"/>
      <c r="C809" s="10"/>
      <c r="D809" s="10"/>
      <c r="E809" s="13"/>
      <c r="F809" s="13"/>
      <c r="G809" s="13"/>
    </row>
    <row r="810" spans="1:7">
      <c r="A810" s="11"/>
      <c r="B810" s="10"/>
      <c r="C810" s="10"/>
      <c r="D810" s="10"/>
      <c r="E810" s="13"/>
      <c r="F810" s="13"/>
      <c r="G810" s="13"/>
    </row>
    <row r="811" spans="1:7">
      <c r="A811" s="11"/>
      <c r="B811" s="10"/>
      <c r="C811" s="10"/>
      <c r="D811" s="10"/>
      <c r="E811" s="13"/>
      <c r="F811" s="13"/>
      <c r="G811" s="13"/>
    </row>
    <row r="812" spans="1:7">
      <c r="A812" s="11"/>
      <c r="B812" s="10"/>
      <c r="C812" s="10"/>
      <c r="D812" s="10"/>
      <c r="E812" s="13"/>
      <c r="F812" s="13"/>
      <c r="G812" s="13"/>
    </row>
    <row r="813" spans="1:7">
      <c r="A813" s="11"/>
      <c r="B813" s="10"/>
      <c r="C813" s="10"/>
      <c r="D813" s="10"/>
      <c r="E813" s="13"/>
      <c r="F813" s="13"/>
      <c r="G813" s="13"/>
    </row>
    <row r="814" spans="1:7">
      <c r="A814" s="11"/>
      <c r="B814" s="10"/>
      <c r="C814" s="10"/>
      <c r="D814" s="10"/>
      <c r="E814" s="13"/>
      <c r="F814" s="13"/>
      <c r="G814" s="13"/>
    </row>
    <row r="815" spans="1:7">
      <c r="A815" s="11"/>
      <c r="B815" s="10"/>
      <c r="C815" s="10"/>
      <c r="D815" s="10"/>
      <c r="E815" s="13"/>
      <c r="F815" s="13"/>
      <c r="G815" s="13"/>
    </row>
    <row r="816" spans="1:7">
      <c r="A816" s="11"/>
      <c r="B816" s="10"/>
      <c r="C816" s="10"/>
      <c r="D816" s="10"/>
      <c r="E816" s="13"/>
      <c r="F816" s="13"/>
      <c r="G816" s="13"/>
    </row>
    <row r="817" spans="1:7">
      <c r="A817" s="11"/>
      <c r="B817" s="10"/>
      <c r="C817" s="10"/>
      <c r="D817" s="10"/>
      <c r="E817" s="13"/>
      <c r="F817" s="13"/>
      <c r="G817" s="13"/>
    </row>
    <row r="818" spans="1:7">
      <c r="A818" s="11"/>
      <c r="B818" s="10"/>
      <c r="C818" s="10"/>
      <c r="D818" s="10"/>
      <c r="E818" s="13"/>
      <c r="F818" s="13"/>
      <c r="G818" s="13"/>
    </row>
    <row r="819" spans="1:7">
      <c r="A819" s="11"/>
      <c r="B819" s="10"/>
      <c r="C819" s="10"/>
      <c r="D819" s="10"/>
      <c r="E819" s="13"/>
      <c r="F819" s="13"/>
      <c r="G819" s="13"/>
    </row>
    <row r="820" spans="1:7">
      <c r="A820" s="11"/>
      <c r="B820" s="10"/>
      <c r="C820" s="10"/>
      <c r="D820" s="10"/>
      <c r="E820" s="13"/>
      <c r="F820" s="13"/>
      <c r="G820" s="13"/>
    </row>
    <row r="821" spans="1:7">
      <c r="A821" s="11"/>
      <c r="B821" s="10"/>
      <c r="C821" s="10"/>
      <c r="D821" s="10"/>
      <c r="E821" s="13"/>
      <c r="F821" s="13"/>
      <c r="G821" s="13"/>
    </row>
    <row r="822" spans="1:7">
      <c r="A822" s="11"/>
      <c r="B822" s="10"/>
      <c r="C822" s="10"/>
      <c r="D822" s="10"/>
      <c r="E822" s="13"/>
      <c r="F822" s="13"/>
      <c r="G822" s="13"/>
    </row>
    <row r="823" spans="1:7">
      <c r="A823" s="11"/>
      <c r="B823" s="10"/>
      <c r="C823" s="10"/>
      <c r="D823" s="10"/>
      <c r="E823" s="13"/>
      <c r="F823" s="13"/>
      <c r="G823" s="13"/>
    </row>
    <row r="824" spans="1:7">
      <c r="A824" s="11"/>
      <c r="B824" s="10"/>
      <c r="C824" s="10"/>
      <c r="D824" s="10"/>
      <c r="E824" s="13"/>
      <c r="F824" s="13"/>
      <c r="G824" s="13"/>
    </row>
    <row r="825" spans="1:7">
      <c r="A825" s="11"/>
      <c r="B825" s="10"/>
      <c r="C825" s="10"/>
      <c r="D825" s="10"/>
      <c r="E825" s="13"/>
      <c r="F825" s="13"/>
      <c r="G825" s="13"/>
    </row>
    <row r="826" spans="1:7">
      <c r="A826" s="11"/>
      <c r="B826" s="10"/>
      <c r="C826" s="10"/>
      <c r="D826" s="10"/>
      <c r="E826" s="13"/>
      <c r="F826" s="13"/>
      <c r="G826" s="13"/>
    </row>
    <row r="827" spans="1:7">
      <c r="A827" s="11"/>
      <c r="B827" s="10"/>
      <c r="C827" s="10"/>
      <c r="D827" s="10"/>
      <c r="E827" s="13"/>
      <c r="F827" s="13"/>
      <c r="G827" s="13"/>
    </row>
    <row r="828" spans="1:7">
      <c r="A828" s="11"/>
      <c r="B828" s="10"/>
      <c r="C828" s="10"/>
      <c r="D828" s="10"/>
      <c r="E828" s="13"/>
      <c r="F828" s="13"/>
      <c r="G828" s="13"/>
    </row>
    <row r="829" spans="1:7">
      <c r="A829" s="11"/>
      <c r="B829" s="10"/>
      <c r="C829" s="10"/>
      <c r="D829" s="10"/>
      <c r="E829" s="13"/>
      <c r="F829" s="13"/>
      <c r="G829" s="13"/>
    </row>
    <row r="830" spans="1:7">
      <c r="A830" s="11"/>
      <c r="B830" s="10"/>
      <c r="C830" s="10"/>
      <c r="D830" s="10"/>
      <c r="E830" s="13"/>
      <c r="F830" s="13"/>
      <c r="G830" s="13"/>
    </row>
    <row r="831" spans="1:7">
      <c r="A831" s="11"/>
      <c r="B831" s="10"/>
      <c r="C831" s="10"/>
      <c r="D831" s="10"/>
      <c r="E831" s="13"/>
      <c r="F831" s="13"/>
      <c r="G831" s="13"/>
    </row>
    <row r="832" spans="1:7">
      <c r="A832" s="11"/>
      <c r="B832" s="10"/>
      <c r="C832" s="10"/>
      <c r="D832" s="10"/>
      <c r="E832" s="13"/>
      <c r="F832" s="13"/>
      <c r="G832" s="13"/>
    </row>
    <row r="833" spans="1:7">
      <c r="A833" s="11"/>
      <c r="B833" s="10"/>
      <c r="C833" s="10"/>
      <c r="D833" s="10"/>
      <c r="E833" s="13"/>
      <c r="F833" s="13"/>
      <c r="G833" s="13"/>
    </row>
    <row r="834" spans="1:7">
      <c r="A834" s="11"/>
      <c r="B834" s="10"/>
      <c r="C834" s="10"/>
      <c r="D834" s="10"/>
      <c r="E834" s="13"/>
      <c r="F834" s="13"/>
      <c r="G834" s="13"/>
    </row>
    <row r="835" spans="1:7">
      <c r="A835" s="11"/>
      <c r="B835" s="10"/>
      <c r="C835" s="10"/>
      <c r="D835" s="10"/>
      <c r="E835" s="13"/>
      <c r="F835" s="13"/>
      <c r="G835" s="13"/>
    </row>
    <row r="836" spans="1:7">
      <c r="A836" s="11"/>
      <c r="B836" s="10"/>
      <c r="C836" s="10"/>
      <c r="D836" s="10"/>
      <c r="E836" s="13"/>
      <c r="F836" s="13"/>
      <c r="G836" s="13"/>
    </row>
    <row r="837" spans="1:7">
      <c r="A837" s="11"/>
      <c r="B837" s="10"/>
      <c r="C837" s="10"/>
      <c r="D837" s="10"/>
      <c r="E837" s="13"/>
      <c r="F837" s="13"/>
      <c r="G837" s="13"/>
    </row>
    <row r="838" spans="1:7">
      <c r="A838" s="11"/>
      <c r="B838" s="10"/>
      <c r="C838" s="10"/>
      <c r="D838" s="10"/>
      <c r="E838" s="13"/>
      <c r="F838" s="13"/>
      <c r="G838" s="13"/>
    </row>
    <row r="839" spans="1:7">
      <c r="A839" s="11"/>
      <c r="B839" s="10"/>
      <c r="C839" s="10"/>
      <c r="D839" s="10"/>
      <c r="E839" s="13"/>
      <c r="F839" s="13"/>
      <c r="G839" s="13"/>
    </row>
    <row r="840" spans="1:7">
      <c r="A840" s="11"/>
      <c r="B840" s="10"/>
      <c r="C840" s="10"/>
      <c r="D840" s="10"/>
      <c r="E840" s="13"/>
      <c r="F840" s="13"/>
      <c r="G840" s="13"/>
    </row>
    <row r="841" spans="1:7">
      <c r="A841" s="11"/>
      <c r="B841" s="10"/>
      <c r="C841" s="10"/>
      <c r="D841" s="10"/>
      <c r="E841" s="13"/>
      <c r="F841" s="13"/>
      <c r="G841" s="13"/>
    </row>
    <row r="842" spans="1:7">
      <c r="A842" s="11"/>
      <c r="B842" s="10"/>
      <c r="C842" s="10"/>
      <c r="D842" s="10"/>
      <c r="E842" s="13"/>
      <c r="F842" s="13"/>
      <c r="G842" s="13"/>
    </row>
    <row r="843" spans="1:7">
      <c r="A843" s="11"/>
      <c r="B843" s="10"/>
      <c r="C843" s="10"/>
      <c r="D843" s="10"/>
      <c r="E843" s="13"/>
      <c r="F843" s="13"/>
      <c r="G843" s="13"/>
    </row>
    <row r="844" spans="1:7">
      <c r="A844" s="11"/>
      <c r="B844" s="10"/>
      <c r="C844" s="10"/>
      <c r="D844" s="10"/>
      <c r="E844" s="13"/>
      <c r="F844" s="13"/>
      <c r="G844" s="13"/>
    </row>
    <row r="845" spans="1:7">
      <c r="A845" s="11"/>
      <c r="B845" s="10"/>
      <c r="C845" s="10"/>
      <c r="D845" s="10"/>
      <c r="E845" s="13"/>
      <c r="F845" s="13"/>
      <c r="G845" s="13"/>
    </row>
    <row r="846" spans="1:7">
      <c r="A846" s="11"/>
      <c r="B846" s="10"/>
      <c r="C846" s="10"/>
      <c r="D846" s="10"/>
      <c r="E846" s="13"/>
      <c r="F846" s="13"/>
      <c r="G846" s="13"/>
    </row>
    <row r="847" spans="1:7">
      <c r="A847" s="11"/>
      <c r="B847" s="10"/>
      <c r="C847" s="10"/>
      <c r="D847" s="10"/>
      <c r="E847" s="13"/>
      <c r="F847" s="13"/>
      <c r="G847" s="13"/>
    </row>
    <row r="848" spans="1:7">
      <c r="A848" s="11"/>
      <c r="B848" s="10"/>
      <c r="C848" s="10"/>
      <c r="D848" s="10"/>
      <c r="E848" s="13"/>
      <c r="F848" s="13"/>
      <c r="G848" s="13"/>
    </row>
    <row r="849" spans="1:7">
      <c r="A849" s="11"/>
      <c r="B849" s="10"/>
      <c r="C849" s="10"/>
      <c r="D849" s="10"/>
      <c r="E849" s="13"/>
      <c r="F849" s="13"/>
      <c r="G849" s="13"/>
    </row>
    <row r="850" spans="1:7">
      <c r="A850" s="11"/>
      <c r="B850" s="10"/>
      <c r="C850" s="10"/>
      <c r="D850" s="10"/>
      <c r="E850" s="13"/>
      <c r="F850" s="13"/>
      <c r="G850" s="13"/>
    </row>
    <row r="851" spans="1:7">
      <c r="A851" s="11"/>
      <c r="B851" s="10"/>
      <c r="C851" s="10"/>
      <c r="D851" s="10"/>
      <c r="E851" s="13"/>
      <c r="F851" s="13"/>
      <c r="G851" s="13"/>
    </row>
    <row r="852" spans="1:7">
      <c r="A852" s="11"/>
      <c r="B852" s="10"/>
      <c r="C852" s="10"/>
      <c r="D852" s="10"/>
      <c r="E852" s="13"/>
      <c r="F852" s="13"/>
      <c r="G852" s="13"/>
    </row>
    <row r="853" spans="1:7">
      <c r="A853" s="11"/>
      <c r="B853" s="10"/>
      <c r="C853" s="10"/>
      <c r="D853" s="10"/>
      <c r="E853" s="13"/>
      <c r="F853" s="13"/>
      <c r="G853" s="13"/>
    </row>
    <row r="854" spans="1:7">
      <c r="A854" s="11"/>
      <c r="B854" s="10"/>
      <c r="C854" s="10"/>
      <c r="D854" s="10"/>
      <c r="E854" s="13"/>
      <c r="F854" s="13"/>
      <c r="G854" s="13"/>
    </row>
    <row r="855" spans="1:7">
      <c r="A855" s="11"/>
      <c r="B855" s="10"/>
      <c r="C855" s="10"/>
      <c r="D855" s="10"/>
      <c r="E855" s="13"/>
      <c r="F855" s="13"/>
      <c r="G855" s="13"/>
    </row>
    <row r="856" spans="1:7">
      <c r="A856" s="11"/>
      <c r="B856" s="10"/>
      <c r="C856" s="10"/>
      <c r="D856" s="10"/>
      <c r="E856" s="13"/>
      <c r="F856" s="13"/>
      <c r="G856" s="13"/>
    </row>
    <row r="857" spans="1:7">
      <c r="A857" s="11"/>
      <c r="B857" s="10"/>
      <c r="C857" s="10"/>
      <c r="D857" s="10"/>
      <c r="E857" s="13"/>
      <c r="F857" s="13"/>
      <c r="G857" s="13"/>
    </row>
    <row r="858" spans="1:7">
      <c r="A858" s="11"/>
      <c r="B858" s="10"/>
      <c r="C858" s="10"/>
      <c r="D858" s="10"/>
      <c r="E858" s="13"/>
      <c r="F858" s="13"/>
      <c r="G858" s="13"/>
    </row>
    <row r="859" spans="1:7">
      <c r="A859" s="11"/>
      <c r="B859" s="10"/>
      <c r="C859" s="10"/>
      <c r="D859" s="10"/>
      <c r="E859" s="13"/>
      <c r="F859" s="13"/>
      <c r="G859" s="13"/>
    </row>
    <row r="860" spans="1:7">
      <c r="A860" s="11"/>
      <c r="B860" s="10"/>
      <c r="C860" s="10"/>
      <c r="D860" s="10"/>
      <c r="E860" s="13"/>
      <c r="F860" s="13"/>
      <c r="G860" s="13"/>
    </row>
    <row r="861" spans="1:7">
      <c r="A861" s="11"/>
      <c r="B861" s="10"/>
      <c r="C861" s="10"/>
      <c r="D861" s="10"/>
      <c r="E861" s="13"/>
      <c r="F861" s="13"/>
      <c r="G861" s="13"/>
    </row>
    <row r="862" spans="1:7">
      <c r="A862" s="11"/>
      <c r="B862" s="10"/>
      <c r="C862" s="10"/>
      <c r="D862" s="10"/>
      <c r="E862" s="13"/>
      <c r="F862" s="13"/>
      <c r="G862" s="13"/>
    </row>
    <row r="863" spans="1:7">
      <c r="A863" s="11"/>
      <c r="B863" s="10"/>
      <c r="C863" s="10"/>
      <c r="D863" s="10"/>
      <c r="E863" s="13"/>
      <c r="F863" s="13"/>
      <c r="G863" s="13"/>
    </row>
    <row r="864" spans="1:7">
      <c r="A864" s="11"/>
      <c r="B864" s="10"/>
      <c r="C864" s="10"/>
      <c r="D864" s="10"/>
      <c r="E864" s="13"/>
      <c r="F864" s="13"/>
      <c r="G864" s="13"/>
    </row>
    <row r="865" spans="1:7">
      <c r="A865" s="11"/>
      <c r="B865" s="10"/>
      <c r="C865" s="10"/>
      <c r="D865" s="10"/>
      <c r="E865" s="13"/>
      <c r="F865" s="13"/>
      <c r="G865" s="13"/>
    </row>
    <row r="866" spans="1:7">
      <c r="A866" s="11"/>
      <c r="B866" s="10"/>
      <c r="C866" s="10"/>
      <c r="D866" s="10"/>
      <c r="E866" s="13"/>
      <c r="F866" s="13"/>
      <c r="G866" s="13"/>
    </row>
    <row r="867" spans="1:7">
      <c r="A867" s="11"/>
      <c r="B867" s="10"/>
      <c r="C867" s="10"/>
      <c r="D867" s="10"/>
      <c r="E867" s="13"/>
      <c r="F867" s="13"/>
      <c r="G867" s="13"/>
    </row>
    <row r="868" spans="1:7">
      <c r="A868" s="11"/>
      <c r="B868" s="10"/>
      <c r="C868" s="10"/>
      <c r="D868" s="10"/>
      <c r="E868" s="13"/>
      <c r="F868" s="13"/>
      <c r="G868" s="13"/>
    </row>
    <row r="869" spans="1:7">
      <c r="A869" s="11"/>
      <c r="B869" s="10"/>
      <c r="C869" s="10"/>
      <c r="D869" s="10"/>
      <c r="E869" s="13"/>
      <c r="F869" s="13"/>
      <c r="G869" s="13"/>
    </row>
    <row r="870" spans="1:7">
      <c r="A870" s="11"/>
      <c r="B870" s="10"/>
      <c r="C870" s="10"/>
      <c r="D870" s="10"/>
      <c r="E870" s="13"/>
      <c r="F870" s="13"/>
      <c r="G870" s="13"/>
    </row>
  </sheetData>
  <sheetProtection algorithmName="SHA-512" hashValue="UOyrcdGk1Axf2v+cnBcBuSktnnHgFfkCab0Exh8a2Vb/N1vUj2IrysK+COGA3+na+nW7VvrKSu+BvgkmsB0mWw==" saltValue="zpAm8M5/vDh9/EBm92LfpQ==" spinCount="100000" sheet="1" objects="1" scenarios="1"/>
  <mergeCells count="17">
    <mergeCell ref="M10:S10"/>
    <mergeCell ref="B2:B5"/>
    <mergeCell ref="A61:A67"/>
    <mergeCell ref="A68:A74"/>
    <mergeCell ref="A42:A48"/>
    <mergeCell ref="A49:A60"/>
    <mergeCell ref="A26:A34"/>
    <mergeCell ref="A35:A41"/>
    <mergeCell ref="A6:A18"/>
    <mergeCell ref="A19:A25"/>
    <mergeCell ref="A2:A5"/>
    <mergeCell ref="S56:S57"/>
    <mergeCell ref="A87:A95"/>
    <mergeCell ref="A96:A102"/>
    <mergeCell ref="A75:A81"/>
    <mergeCell ref="A82:A86"/>
    <mergeCell ref="M59:S59"/>
  </mergeCells>
  <conditionalFormatting sqref="B6:B102">
    <cfRule type="containsText" dxfId="59" priority="69" operator="containsText" text="Select One">
      <formula>NOT(ISERROR(SEARCH("Select One",B6)))</formula>
    </cfRule>
  </conditionalFormatting>
  <conditionalFormatting sqref="C2">
    <cfRule type="expression" dxfId="58" priority="60">
      <formula>C2=$B$2</formula>
    </cfRule>
  </conditionalFormatting>
  <conditionalFormatting sqref="C7:C18">
    <cfRule type="expression" dxfId="57" priority="59">
      <formula>C7=$B$6</formula>
    </cfRule>
  </conditionalFormatting>
  <conditionalFormatting sqref="C20:C25">
    <cfRule type="expression" dxfId="56" priority="58">
      <formula>C20=$B$19</formula>
    </cfRule>
  </conditionalFormatting>
  <conditionalFormatting sqref="C27:C34">
    <cfRule type="expression" dxfId="55" priority="57">
      <formula>C27=$B$26</formula>
    </cfRule>
  </conditionalFormatting>
  <conditionalFormatting sqref="C36:C41">
    <cfRule type="expression" dxfId="54" priority="56">
      <formula>C36=$B$35</formula>
    </cfRule>
  </conditionalFormatting>
  <conditionalFormatting sqref="C43:C48">
    <cfRule type="expression" dxfId="53" priority="55">
      <formula>C43=$B$42</formula>
    </cfRule>
  </conditionalFormatting>
  <conditionalFormatting sqref="C50:C60">
    <cfRule type="expression" dxfId="52" priority="4">
      <formula>C50=$B$49</formula>
    </cfRule>
  </conditionalFormatting>
  <conditionalFormatting sqref="C62:C67">
    <cfRule type="expression" dxfId="51" priority="53">
      <formula>C62=$B$61</formula>
    </cfRule>
  </conditionalFormatting>
  <conditionalFormatting sqref="C69:C74">
    <cfRule type="expression" dxfId="50" priority="52">
      <formula>C69=$B$68</formula>
    </cfRule>
  </conditionalFormatting>
  <conditionalFormatting sqref="C76:C81">
    <cfRule type="expression" dxfId="49" priority="50">
      <formula>C76=$B$75</formula>
    </cfRule>
  </conditionalFormatting>
  <conditionalFormatting sqref="C83:C86">
    <cfRule type="expression" dxfId="48" priority="49">
      <formula>C83=$B$82</formula>
    </cfRule>
  </conditionalFormatting>
  <conditionalFormatting sqref="C88:C95">
    <cfRule type="expression" dxfId="47" priority="48">
      <formula>C88=$B$87</formula>
    </cfRule>
  </conditionalFormatting>
  <conditionalFormatting sqref="C97:C102">
    <cfRule type="expression" dxfId="46" priority="47">
      <formula>C97=$B$96</formula>
    </cfRule>
  </conditionalFormatting>
  <conditionalFormatting sqref="D103">
    <cfRule type="expression" dxfId="45" priority="68">
      <formula>B103&gt;0</formula>
    </cfRule>
  </conditionalFormatting>
  <conditionalFormatting sqref="D112:D150">
    <cfRule type="expression" dxfId="44" priority="2">
      <formula>D112="HS Code: 9027904500"</formula>
    </cfRule>
  </conditionalFormatting>
  <conditionalFormatting sqref="E1:G38 E41:G46 E50:G59 E62:G65 E68:G85 E107:G1048576 E88:K95">
    <cfRule type="cellIs" dxfId="43" priority="46" operator="equal">
      <formula>0</formula>
    </cfRule>
  </conditionalFormatting>
  <conditionalFormatting sqref="E97:G105">
    <cfRule type="cellIs" dxfId="42" priority="178" operator="equal">
      <formula>0</formula>
    </cfRule>
  </conditionalFormatting>
  <conditionalFormatting sqref="K1:K38 K41:K46 K50:K60 K62:K65 K68:K85">
    <cfRule type="cellIs" dxfId="41" priority="190" operator="equal">
      <formula>0</formula>
    </cfRule>
  </conditionalFormatting>
  <conditionalFormatting sqref="E6">
    <cfRule type="expression" dxfId="40" priority="38">
      <formula>$E6=0</formula>
    </cfRule>
  </conditionalFormatting>
  <conditionalFormatting sqref="E19">
    <cfRule type="expression" dxfId="39" priority="37">
      <formula>$E19=0</formula>
    </cfRule>
  </conditionalFormatting>
  <conditionalFormatting sqref="E26">
    <cfRule type="expression" dxfId="38" priority="36">
      <formula>$E26=0</formula>
    </cfRule>
  </conditionalFormatting>
  <conditionalFormatting sqref="E35">
    <cfRule type="expression" dxfId="37" priority="35">
      <formula>$E35=0</formula>
    </cfRule>
  </conditionalFormatting>
  <conditionalFormatting sqref="E42">
    <cfRule type="expression" dxfId="36" priority="34">
      <formula>$E42=0</formula>
    </cfRule>
  </conditionalFormatting>
  <conditionalFormatting sqref="E49">
    <cfRule type="expression" dxfId="35" priority="32">
      <formula>$E49=0</formula>
    </cfRule>
    <cfRule type="cellIs" dxfId="34" priority="33" operator="equal">
      <formula>0</formula>
    </cfRule>
  </conditionalFormatting>
  <conditionalFormatting sqref="E61">
    <cfRule type="expression" dxfId="33" priority="30">
      <formula>$E61=0</formula>
    </cfRule>
    <cfRule type="cellIs" dxfId="32" priority="31" operator="equal">
      <formula>0</formula>
    </cfRule>
  </conditionalFormatting>
  <conditionalFormatting sqref="E68">
    <cfRule type="expression" dxfId="31" priority="28">
      <formula>$E68=0</formula>
    </cfRule>
  </conditionalFormatting>
  <conditionalFormatting sqref="E82">
    <cfRule type="expression" dxfId="30" priority="26">
      <formula>$E82=0</formula>
    </cfRule>
  </conditionalFormatting>
  <conditionalFormatting sqref="E87">
    <cfRule type="expression" dxfId="29" priority="24">
      <formula>$E87=0</formula>
    </cfRule>
    <cfRule type="cellIs" dxfId="28" priority="25" operator="equal">
      <formula>0</formula>
    </cfRule>
  </conditionalFormatting>
  <conditionalFormatting sqref="E96">
    <cfRule type="expression" dxfId="27" priority="22">
      <formula>$E96=0</formula>
    </cfRule>
    <cfRule type="cellIs" dxfId="26" priority="23" operator="equal">
      <formula>0</formula>
    </cfRule>
  </conditionalFormatting>
  <conditionalFormatting sqref="F47:F48">
    <cfRule type="cellIs" dxfId="25" priority="45" operator="equal">
      <formula>0</formula>
    </cfRule>
  </conditionalFormatting>
  <conditionalFormatting sqref="F60">
    <cfRule type="cellIs" dxfId="24" priority="43" operator="equal">
      <formula>0</formula>
    </cfRule>
  </conditionalFormatting>
  <conditionalFormatting sqref="F66:F67">
    <cfRule type="cellIs" dxfId="23" priority="41" operator="equal">
      <formula>0</formula>
    </cfRule>
  </conditionalFormatting>
  <conditionalFormatting sqref="F86">
    <cfRule type="cellIs" dxfId="22" priority="39" operator="equal">
      <formula>0</formula>
    </cfRule>
  </conditionalFormatting>
  <conditionalFormatting sqref="K97:K103">
    <cfRule type="cellIs" dxfId="21" priority="101" operator="equal">
      <formula>0</formula>
    </cfRule>
  </conditionalFormatting>
  <dataValidations count="12">
    <dataValidation type="list" showInputMessage="1" showErrorMessage="1" sqref="B6" xr:uid="{F4F1494B-D615-47A4-9ABB-6E0A12269F15}">
      <formula1>"E"</formula1>
    </dataValidation>
    <dataValidation type="list" showInputMessage="1" showErrorMessage="1" sqref="B19" xr:uid="{A0558C98-FC4A-44F5-9D7F-F098AF1CE20A}">
      <formula1>"U"</formula1>
    </dataValidation>
    <dataValidation type="list" showInputMessage="1" showErrorMessage="1" sqref="B26" xr:uid="{E05C3A98-D3D7-4285-91DF-2809D307839D}">
      <formula1>"STD"</formula1>
    </dataValidation>
    <dataValidation type="list" showInputMessage="1" showErrorMessage="1" sqref="B35 B75:B81 B96 B82" xr:uid="{C60F93EF-21FE-4B87-997A-F9C2D824C30E}">
      <formula1>"X"</formula1>
    </dataValidation>
    <dataValidation type="list" showInputMessage="1" showErrorMessage="1" sqref="B43:B48" xr:uid="{505CD746-1907-46D8-ABC0-89B63B90A19B}">
      <formula1>"Select One,X,H,C,B"</formula1>
    </dataValidation>
    <dataValidation type="list" showInputMessage="1" showErrorMessage="1" sqref="B50:B60" xr:uid="{BC57111B-4A64-46B9-80DF-E25ABE1AAF08}">
      <formula1>"Select One,X,R,M,H,N"</formula1>
    </dataValidation>
    <dataValidation type="list" showInputMessage="1" showErrorMessage="1" sqref="B61:B67" xr:uid="{CD9E963A-77F3-471A-BD3C-CBB0A0333187}">
      <formula1>"Select One,X,M,V"</formula1>
    </dataValidation>
    <dataValidation type="list" showInputMessage="1" showErrorMessage="1" sqref="B68:B74" xr:uid="{6284218F-0905-421D-8DFB-29287EAED5D3}">
      <formula1>"Select One,X,B"</formula1>
    </dataValidation>
    <dataValidation type="list" showInputMessage="1" showErrorMessage="1" sqref="B83:B86" xr:uid="{5270F99B-51C3-4973-8BA9-CDCBB9923E3A}">
      <formula1>"Select One,X,C"</formula1>
    </dataValidation>
    <dataValidation type="list" allowBlank="1" showInputMessage="1" showErrorMessage="1" sqref="B87" xr:uid="{D9CB80CA-A721-4CC6-9D6B-0214E97B2B0D}">
      <formula1>"Select One,XX,BB"</formula1>
    </dataValidation>
    <dataValidation type="list" showInputMessage="1" showErrorMessage="1" sqref="B49" xr:uid="{DFF1B79E-A868-4511-9394-6EA95C6AFD72}">
      <formula1>"XVB"</formula1>
    </dataValidation>
    <dataValidation type="list" showInputMessage="1" showErrorMessage="1" sqref="B42" xr:uid="{D2AF9B53-6117-A94C-B3E9-D71D1BD2385A}">
      <formula1>"Select One,X,H,C"</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4" id="{00000000-000E-0000-1000-000002000000}">
            <xm:f>Contents!$S$1=FALSE</xm:f>
            <x14:dxf>
              <font>
                <color theme="0"/>
              </font>
            </x14:dxf>
          </x14:cfRule>
          <xm:sqref>M103 L104:N104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F7D1B-0BC7-4448-8D33-8298A5573D02}">
  <sheetPr codeName="Sheet13"/>
  <dimension ref="A1:G497"/>
  <sheetViews>
    <sheetView zoomScaleNormal="100" workbookViewId="0">
      <pane ySplit="1" topLeftCell="A2" activePane="bottomLeft" state="frozen"/>
      <selection activeCell="D2" sqref="D2"/>
      <selection pane="bottomLeft" activeCell="E6" sqref="E6"/>
    </sheetView>
  </sheetViews>
  <sheetFormatPr baseColWidth="10" defaultColWidth="9.1640625" defaultRowHeight="15"/>
  <cols>
    <col min="1" max="1" width="30.6640625" style="17" customWidth="1"/>
    <col min="2" max="2" width="85.6640625" style="17" customWidth="1"/>
    <col min="3" max="3" width="14.33203125" style="21" hidden="1" customWidth="1"/>
    <col min="4" max="4" width="20.6640625" customWidth="1"/>
    <col min="5" max="5" width="20.6640625" style="21" customWidth="1"/>
    <col min="6" max="6" width="18.83203125" style="27" customWidth="1"/>
    <col min="7" max="7" width="19.6640625" style="27" customWidth="1"/>
    <col min="8" max="16384" width="9.1640625" style="17"/>
  </cols>
  <sheetData>
    <row r="1" spans="1:7" s="45" customFormat="1" ht="57" customHeight="1">
      <c r="A1" s="238" t="s">
        <v>30</v>
      </c>
      <c r="B1" s="238" t="s">
        <v>31</v>
      </c>
      <c r="C1" s="238" t="s">
        <v>32</v>
      </c>
      <c r="E1" s="21"/>
      <c r="F1" s="136" t="s">
        <v>35</v>
      </c>
      <c r="G1" s="136" t="s">
        <v>36</v>
      </c>
    </row>
    <row r="2" spans="1:7" ht="33" customHeight="1">
      <c r="B2" s="43" t="s">
        <v>578</v>
      </c>
      <c r="C2" s="43"/>
      <c r="F2" s="24"/>
      <c r="G2" s="24"/>
    </row>
    <row r="3" spans="1:7" ht="96">
      <c r="A3" s="14" t="s">
        <v>579</v>
      </c>
      <c r="B3" s="14" t="s">
        <v>580</v>
      </c>
      <c r="C3" s="63" t="s">
        <v>581</v>
      </c>
      <c r="D3" s="464"/>
      <c r="E3" s="122"/>
      <c r="F3" s="24">
        <v>6310.5</v>
      </c>
      <c r="G3" s="24">
        <f>F3*0.5</f>
        <v>3155.25</v>
      </c>
    </row>
    <row r="4" spans="1:7" ht="48">
      <c r="A4" s="14"/>
      <c r="B4" s="117" t="s">
        <v>582</v>
      </c>
      <c r="C4" s="69"/>
      <c r="F4" s="24"/>
      <c r="G4" s="24"/>
    </row>
    <row r="5" spans="1:7">
      <c r="A5" s="14"/>
      <c r="B5" s="118" t="s">
        <v>42</v>
      </c>
      <c r="C5" s="70"/>
      <c r="F5" s="24"/>
      <c r="G5" s="24"/>
    </row>
    <row r="6" spans="1:7" ht="128">
      <c r="A6" s="14" t="s">
        <v>583</v>
      </c>
      <c r="B6" s="14" t="s">
        <v>584</v>
      </c>
      <c r="C6" s="63" t="s">
        <v>581</v>
      </c>
      <c r="E6" s="122"/>
      <c r="F6" s="24">
        <v>6883.8</v>
      </c>
      <c r="G6" s="24">
        <f>F6*0.5</f>
        <v>3441.9</v>
      </c>
    </row>
    <row r="7" spans="1:7" ht="23.25" customHeight="1">
      <c r="A7" s="295"/>
      <c r="B7" s="296" t="s">
        <v>585</v>
      </c>
      <c r="C7" s="295"/>
      <c r="F7" s="24"/>
      <c r="G7" s="24"/>
    </row>
    <row r="8" spans="1:7" ht="66.75" customHeight="1">
      <c r="A8" s="14" t="s">
        <v>586</v>
      </c>
      <c r="B8" s="14" t="s">
        <v>587</v>
      </c>
      <c r="C8" s="63" t="str">
        <f>Parts!C51</f>
        <v>7-14 Days</v>
      </c>
      <c r="F8" s="24">
        <v>633.15</v>
      </c>
      <c r="G8" s="24">
        <f t="shared" ref="G8:G12" si="0">F8*0.5</f>
        <v>316.57499999999999</v>
      </c>
    </row>
    <row r="9" spans="1:7" ht="66.75" hidden="1" customHeight="1">
      <c r="A9" s="14" t="s">
        <v>588</v>
      </c>
      <c r="B9" s="14" t="s">
        <v>589</v>
      </c>
      <c r="C9" s="63" t="str">
        <f>Parts!C53</f>
        <v>Call factory</v>
      </c>
      <c r="F9" s="24">
        <v>1260</v>
      </c>
      <c r="G9" s="24">
        <f t="shared" si="0"/>
        <v>630</v>
      </c>
    </row>
    <row r="10" spans="1:7" ht="23.25" customHeight="1">
      <c r="A10" s="297"/>
      <c r="B10" s="296" t="s">
        <v>59</v>
      </c>
      <c r="C10" s="297"/>
      <c r="F10" s="24"/>
      <c r="G10" s="24"/>
    </row>
    <row r="11" spans="1:7" ht="64">
      <c r="A11" s="14" t="str">
        <f>Parts!A56</f>
        <v>CAT-PMP-24</v>
      </c>
      <c r="B11" s="14" t="str">
        <f>Parts!B56</f>
        <v>Sample Pump-For applications when the sample pressure is from 12 psia (827 mbar) to 14.9 psia (1027 mbar). Maximum sample line limit is 25 feet (7 .6 meters). When mounted to rear of instrument, the overall rating for the analyzer enclosure is general purpose, NEMA 1. Powered from 24 VDC. (Old P/N: 2PMP-24, 3PMP-24, ZR-PMP)</v>
      </c>
      <c r="C11" s="63" t="str">
        <f>Parts!C56</f>
        <v>7-14 Days</v>
      </c>
      <c r="E11" s="122"/>
      <c r="F11" s="24">
        <v>584.28000000000009</v>
      </c>
      <c r="G11" s="24">
        <f t="shared" si="0"/>
        <v>292.14000000000004</v>
      </c>
    </row>
    <row r="12" spans="1:7" ht="16">
      <c r="A12" s="14" t="str">
        <f>Parts!A69</f>
        <v>CAT-ZR-SEN</v>
      </c>
      <c r="B12" s="14" t="str">
        <f>Parts!B69</f>
        <v>Replacement Sensor for the ZrO2000. Requires factory installation. Warranty: One year from purchase date.</v>
      </c>
      <c r="C12" s="63" t="str">
        <f>Parts!C69</f>
        <v>Call factory</v>
      </c>
      <c r="F12" s="24">
        <v>2714.04</v>
      </c>
      <c r="G12" s="24">
        <f t="shared" si="0"/>
        <v>1357.02</v>
      </c>
    </row>
    <row r="13" spans="1:7">
      <c r="A13" s="21"/>
      <c r="B13" s="36" t="s">
        <v>1126</v>
      </c>
    </row>
    <row r="14" spans="1:7">
      <c r="A14" s="21"/>
      <c r="B14" s="34" t="str">
        <f>Contents!B1</f>
        <v>Effective Date: 11/07/2025 All Prices and Lead Times Subject to Change Without Notice - Revision 5.4</v>
      </c>
    </row>
    <row r="15" spans="1:7">
      <c r="A15" s="21"/>
      <c r="B15" s="21"/>
    </row>
    <row r="16" spans="1:7">
      <c r="A16" s="21"/>
      <c r="B16" s="21"/>
    </row>
    <row r="17" spans="1:2">
      <c r="A17" s="21"/>
      <c r="B17" s="21"/>
    </row>
    <row r="18" spans="1:2">
      <c r="A18" s="21"/>
      <c r="B18" s="21"/>
    </row>
    <row r="19" spans="1:2">
      <c r="A19" s="21"/>
      <c r="B19" s="21"/>
    </row>
    <row r="20" spans="1:2">
      <c r="A20" s="21"/>
      <c r="B20" s="21"/>
    </row>
    <row r="21" spans="1:2">
      <c r="A21" s="21"/>
      <c r="B21" s="21"/>
    </row>
    <row r="22" spans="1:2">
      <c r="A22" s="21"/>
      <c r="B22" s="21"/>
    </row>
    <row r="23" spans="1:2">
      <c r="A23" s="21"/>
      <c r="B23" s="21"/>
    </row>
    <row r="24" spans="1:2">
      <c r="A24" s="21"/>
      <c r="B24" s="21"/>
    </row>
    <row r="25" spans="1:2">
      <c r="A25" s="21"/>
      <c r="B25" s="21"/>
    </row>
    <row r="26" spans="1:2">
      <c r="A26" s="21"/>
      <c r="B26" s="21"/>
    </row>
    <row r="27" spans="1:2">
      <c r="A27" s="21"/>
      <c r="B27" s="21"/>
    </row>
    <row r="28" spans="1:2">
      <c r="A28" s="21"/>
      <c r="B28" s="21"/>
    </row>
    <row r="29" spans="1:2">
      <c r="A29" s="21"/>
      <c r="B29" s="21"/>
    </row>
    <row r="30" spans="1:2">
      <c r="A30" s="21"/>
      <c r="B30" s="21"/>
    </row>
    <row r="31" spans="1:2">
      <c r="A31" s="21"/>
      <c r="B31" s="21"/>
    </row>
    <row r="32" spans="1:2">
      <c r="A32" s="21"/>
      <c r="B32" s="21"/>
    </row>
    <row r="33" spans="1:2">
      <c r="A33" s="21"/>
      <c r="B33" s="21"/>
    </row>
    <row r="34" spans="1:2">
      <c r="A34" s="21"/>
      <c r="B34" s="21"/>
    </row>
    <row r="35" spans="1:2">
      <c r="A35" s="21"/>
      <c r="B35" s="21"/>
    </row>
    <row r="36" spans="1:2">
      <c r="A36" s="21"/>
      <c r="B36" s="21"/>
    </row>
    <row r="37" spans="1:2">
      <c r="A37" s="21"/>
      <c r="B37" s="21"/>
    </row>
    <row r="38" spans="1:2">
      <c r="A38" s="21"/>
      <c r="B38" s="21"/>
    </row>
    <row r="39" spans="1:2">
      <c r="A39" s="21"/>
      <c r="B39" s="21"/>
    </row>
    <row r="40" spans="1:2">
      <c r="A40" s="21"/>
      <c r="B40" s="21"/>
    </row>
    <row r="41" spans="1:2">
      <c r="A41" s="21"/>
      <c r="B41" s="21"/>
    </row>
    <row r="42" spans="1:2">
      <c r="A42" s="21"/>
      <c r="B42" s="21"/>
    </row>
    <row r="43" spans="1:2">
      <c r="A43" s="21"/>
      <c r="B43" s="21"/>
    </row>
    <row r="44" spans="1:2">
      <c r="A44" s="21"/>
      <c r="B44" s="21"/>
    </row>
    <row r="45" spans="1:2">
      <c r="A45" s="21"/>
      <c r="B45" s="21"/>
    </row>
    <row r="46" spans="1:2">
      <c r="A46" s="21"/>
      <c r="B46" s="21"/>
    </row>
    <row r="47" spans="1:2">
      <c r="A47" s="21"/>
      <c r="B47" s="21"/>
    </row>
    <row r="48" spans="1:2">
      <c r="A48" s="21"/>
      <c r="B48" s="21"/>
    </row>
    <row r="49" spans="1:2">
      <c r="A49" s="21"/>
      <c r="B49" s="21"/>
    </row>
    <row r="50" spans="1:2">
      <c r="A50" s="21"/>
      <c r="B50" s="21"/>
    </row>
    <row r="51" spans="1:2">
      <c r="A51" s="21"/>
      <c r="B51" s="21"/>
    </row>
    <row r="52" spans="1:2">
      <c r="A52" s="21"/>
      <c r="B52" s="21"/>
    </row>
    <row r="53" spans="1:2">
      <c r="A53" s="21"/>
      <c r="B53" s="21"/>
    </row>
    <row r="54" spans="1:2">
      <c r="A54" s="21"/>
      <c r="B54" s="21"/>
    </row>
    <row r="55" spans="1:2">
      <c r="A55" s="21"/>
      <c r="B55" s="21"/>
    </row>
    <row r="56" spans="1:2">
      <c r="A56" s="21"/>
      <c r="B56" s="21"/>
    </row>
    <row r="57" spans="1:2">
      <c r="A57" s="21"/>
      <c r="B57" s="21"/>
    </row>
    <row r="58" spans="1:2">
      <c r="A58" s="21"/>
      <c r="B58" s="21"/>
    </row>
    <row r="59" spans="1:2">
      <c r="A59" s="21"/>
      <c r="B59" s="21"/>
    </row>
    <row r="60" spans="1:2">
      <c r="A60" s="21"/>
      <c r="B60" s="21"/>
    </row>
    <row r="61" spans="1:2">
      <c r="A61" s="21"/>
      <c r="B61" s="21"/>
    </row>
    <row r="62" spans="1:2">
      <c r="A62" s="21"/>
      <c r="B62" s="21"/>
    </row>
    <row r="63" spans="1:2">
      <c r="A63" s="21"/>
      <c r="B63" s="21"/>
    </row>
    <row r="64" spans="1:2">
      <c r="A64" s="21"/>
      <c r="B64" s="21"/>
    </row>
    <row r="65" spans="1:2">
      <c r="A65" s="21"/>
      <c r="B65" s="21"/>
    </row>
    <row r="66" spans="1:2">
      <c r="A66" s="21"/>
      <c r="B66" s="21"/>
    </row>
    <row r="67" spans="1:2">
      <c r="A67" s="21"/>
      <c r="B67" s="21"/>
    </row>
    <row r="68" spans="1:2">
      <c r="A68" s="21"/>
      <c r="B68" s="21"/>
    </row>
    <row r="69" spans="1:2">
      <c r="A69" s="21"/>
      <c r="B69" s="21"/>
    </row>
    <row r="70" spans="1:2">
      <c r="A70" s="21"/>
      <c r="B70" s="21"/>
    </row>
    <row r="71" spans="1:2">
      <c r="A71" s="21"/>
      <c r="B71" s="21"/>
    </row>
    <row r="72" spans="1:2">
      <c r="A72" s="21"/>
      <c r="B72" s="21"/>
    </row>
    <row r="73" spans="1:2">
      <c r="A73" s="21"/>
      <c r="B73" s="21"/>
    </row>
    <row r="74" spans="1:2">
      <c r="A74" s="21"/>
      <c r="B74" s="21"/>
    </row>
    <row r="75" spans="1:2">
      <c r="A75" s="21"/>
      <c r="B75" s="21"/>
    </row>
    <row r="76" spans="1:2">
      <c r="A76" s="21"/>
      <c r="B76" s="21"/>
    </row>
    <row r="77" spans="1:2">
      <c r="A77" s="21"/>
      <c r="B77" s="21"/>
    </row>
    <row r="78" spans="1:2">
      <c r="A78" s="21"/>
      <c r="B78" s="21"/>
    </row>
    <row r="79" spans="1:2">
      <c r="A79" s="21"/>
      <c r="B79" s="21"/>
    </row>
    <row r="80" spans="1:2">
      <c r="A80" s="21"/>
      <c r="B80" s="21"/>
    </row>
    <row r="81" spans="1:2">
      <c r="A81" s="21"/>
      <c r="B81" s="21"/>
    </row>
    <row r="82" spans="1:2">
      <c r="A82" s="21"/>
      <c r="B82" s="21"/>
    </row>
    <row r="83" spans="1:2">
      <c r="A83" s="21"/>
      <c r="B83" s="21"/>
    </row>
    <row r="84" spans="1:2">
      <c r="A84" s="21"/>
      <c r="B84" s="21"/>
    </row>
    <row r="85" spans="1:2">
      <c r="A85" s="21"/>
      <c r="B85" s="21"/>
    </row>
    <row r="86" spans="1:2">
      <c r="A86" s="21"/>
      <c r="B86" s="21"/>
    </row>
    <row r="87" spans="1:2">
      <c r="A87" s="21"/>
      <c r="B87" s="21"/>
    </row>
    <row r="88" spans="1:2">
      <c r="A88" s="21"/>
      <c r="B88" s="21"/>
    </row>
    <row r="89" spans="1:2">
      <c r="A89" s="21"/>
      <c r="B89" s="21"/>
    </row>
    <row r="90" spans="1:2">
      <c r="A90" s="21"/>
      <c r="B90" s="21"/>
    </row>
    <row r="91" spans="1:2">
      <c r="A91" s="21"/>
      <c r="B91" s="21"/>
    </row>
    <row r="92" spans="1:2">
      <c r="A92" s="21"/>
      <c r="B92" s="21"/>
    </row>
    <row r="93" spans="1:2">
      <c r="A93" s="21"/>
      <c r="B93" s="21"/>
    </row>
    <row r="94" spans="1:2">
      <c r="A94" s="21"/>
      <c r="B94" s="21"/>
    </row>
    <row r="95" spans="1:2">
      <c r="A95" s="21"/>
      <c r="B95" s="21"/>
    </row>
    <row r="96" spans="1:2">
      <c r="A96" s="21"/>
      <c r="B96" s="21"/>
    </row>
    <row r="97" spans="1:2">
      <c r="A97" s="21"/>
      <c r="B97" s="21"/>
    </row>
    <row r="98" spans="1:2">
      <c r="A98" s="21"/>
      <c r="B98" s="21"/>
    </row>
    <row r="99" spans="1:2">
      <c r="A99" s="21"/>
      <c r="B99" s="21"/>
    </row>
    <row r="100" spans="1:2">
      <c r="A100" s="21"/>
      <c r="B100" s="21"/>
    </row>
    <row r="101" spans="1:2">
      <c r="A101" s="21"/>
      <c r="B101" s="21"/>
    </row>
    <row r="102" spans="1:2">
      <c r="A102" s="21"/>
      <c r="B102" s="21"/>
    </row>
    <row r="103" spans="1:2">
      <c r="A103" s="21"/>
      <c r="B103" s="21"/>
    </row>
    <row r="104" spans="1:2">
      <c r="A104" s="21"/>
      <c r="B104" s="21"/>
    </row>
    <row r="105" spans="1:2">
      <c r="A105" s="21"/>
      <c r="B105" s="21"/>
    </row>
    <row r="106" spans="1:2">
      <c r="A106" s="21"/>
      <c r="B106" s="21"/>
    </row>
    <row r="107" spans="1:2">
      <c r="A107" s="21"/>
      <c r="B107" s="21"/>
    </row>
    <row r="108" spans="1:2">
      <c r="A108" s="21"/>
      <c r="B108" s="21"/>
    </row>
    <row r="109" spans="1:2">
      <c r="A109" s="21"/>
      <c r="B109" s="21"/>
    </row>
    <row r="110" spans="1:2">
      <c r="A110" s="21"/>
      <c r="B110" s="21"/>
    </row>
    <row r="111" spans="1:2">
      <c r="A111" s="21"/>
      <c r="B111" s="21"/>
    </row>
    <row r="112" spans="1:2">
      <c r="A112" s="21"/>
      <c r="B112" s="21"/>
    </row>
    <row r="113" spans="1:2">
      <c r="A113" s="21"/>
      <c r="B113" s="21"/>
    </row>
    <row r="114" spans="1:2">
      <c r="A114" s="21"/>
      <c r="B114" s="21"/>
    </row>
    <row r="115" spans="1:2">
      <c r="A115" s="21"/>
      <c r="B115" s="21"/>
    </row>
    <row r="116" spans="1:2">
      <c r="A116" s="21"/>
      <c r="B116" s="21"/>
    </row>
    <row r="117" spans="1:2">
      <c r="A117" s="21"/>
      <c r="B117" s="21"/>
    </row>
    <row r="118" spans="1:2">
      <c r="A118" s="21"/>
      <c r="B118" s="21"/>
    </row>
    <row r="119" spans="1:2">
      <c r="A119" s="21"/>
      <c r="B119" s="21"/>
    </row>
    <row r="120" spans="1:2">
      <c r="A120" s="21"/>
      <c r="B120" s="21"/>
    </row>
    <row r="121" spans="1:2">
      <c r="A121" s="21"/>
      <c r="B121" s="21"/>
    </row>
    <row r="122" spans="1:2">
      <c r="A122" s="21"/>
      <c r="B122" s="21"/>
    </row>
    <row r="123" spans="1:2">
      <c r="A123" s="21"/>
      <c r="B123" s="21"/>
    </row>
    <row r="124" spans="1:2">
      <c r="A124" s="21"/>
      <c r="B124" s="21"/>
    </row>
    <row r="125" spans="1:2">
      <c r="A125" s="21"/>
      <c r="B125" s="21"/>
    </row>
    <row r="126" spans="1:2">
      <c r="A126" s="21"/>
      <c r="B126" s="21"/>
    </row>
    <row r="127" spans="1:2">
      <c r="A127" s="21"/>
      <c r="B127" s="21"/>
    </row>
    <row r="128" spans="1:2">
      <c r="A128" s="21"/>
      <c r="B128" s="21"/>
    </row>
    <row r="129" spans="1:2">
      <c r="A129" s="21"/>
      <c r="B129" s="21"/>
    </row>
    <row r="130" spans="1:2">
      <c r="A130" s="21"/>
      <c r="B130" s="21"/>
    </row>
    <row r="131" spans="1:2">
      <c r="A131" s="21"/>
      <c r="B131" s="21"/>
    </row>
    <row r="132" spans="1:2">
      <c r="A132" s="21"/>
      <c r="B132" s="21"/>
    </row>
    <row r="133" spans="1:2">
      <c r="A133" s="21"/>
      <c r="B133" s="21"/>
    </row>
    <row r="134" spans="1:2">
      <c r="A134" s="21"/>
      <c r="B134" s="21"/>
    </row>
    <row r="135" spans="1:2">
      <c r="A135" s="21"/>
      <c r="B135" s="21"/>
    </row>
    <row r="136" spans="1:2">
      <c r="A136" s="21"/>
      <c r="B136" s="21"/>
    </row>
    <row r="137" spans="1:2">
      <c r="A137" s="21"/>
      <c r="B137" s="21"/>
    </row>
    <row r="138" spans="1:2">
      <c r="A138" s="21"/>
      <c r="B138" s="21"/>
    </row>
    <row r="139" spans="1:2">
      <c r="A139" s="21"/>
      <c r="B139" s="21"/>
    </row>
    <row r="140" spans="1:2">
      <c r="A140" s="21"/>
      <c r="B140" s="21"/>
    </row>
    <row r="141" spans="1:2">
      <c r="A141" s="21"/>
      <c r="B141" s="21"/>
    </row>
    <row r="142" spans="1:2">
      <c r="A142" s="21"/>
      <c r="B142" s="21"/>
    </row>
    <row r="143" spans="1:2">
      <c r="A143" s="21"/>
      <c r="B143" s="21"/>
    </row>
    <row r="144" spans="1:2">
      <c r="A144" s="21"/>
      <c r="B144" s="21"/>
    </row>
    <row r="145" spans="1:2">
      <c r="A145" s="21"/>
      <c r="B145" s="21"/>
    </row>
    <row r="146" spans="1:2">
      <c r="A146" s="21"/>
      <c r="B146" s="21"/>
    </row>
    <row r="147" spans="1:2">
      <c r="A147" s="21"/>
      <c r="B147" s="21"/>
    </row>
    <row r="148" spans="1:2">
      <c r="A148" s="21"/>
      <c r="B148" s="21"/>
    </row>
    <row r="149" spans="1:2">
      <c r="A149" s="21"/>
      <c r="B149" s="21"/>
    </row>
    <row r="150" spans="1:2">
      <c r="A150" s="21"/>
      <c r="B150" s="21"/>
    </row>
    <row r="151" spans="1:2">
      <c r="A151" s="21"/>
      <c r="B151" s="21"/>
    </row>
    <row r="152" spans="1:2">
      <c r="A152" s="21"/>
      <c r="B152" s="21"/>
    </row>
    <row r="153" spans="1:2">
      <c r="A153" s="21"/>
      <c r="B153" s="21"/>
    </row>
    <row r="154" spans="1:2">
      <c r="A154" s="21"/>
      <c r="B154" s="21"/>
    </row>
    <row r="155" spans="1:2">
      <c r="A155" s="21"/>
      <c r="B155" s="21"/>
    </row>
    <row r="156" spans="1:2">
      <c r="A156" s="21"/>
      <c r="B156" s="21"/>
    </row>
    <row r="157" spans="1:2">
      <c r="A157" s="21"/>
      <c r="B157" s="21"/>
    </row>
    <row r="158" spans="1:2">
      <c r="A158" s="21"/>
      <c r="B158" s="21"/>
    </row>
    <row r="159" spans="1:2">
      <c r="A159" s="21"/>
      <c r="B159" s="21"/>
    </row>
    <row r="160" spans="1:2">
      <c r="A160" s="21"/>
      <c r="B160" s="21"/>
    </row>
    <row r="161" spans="1:2">
      <c r="A161" s="21"/>
      <c r="B161" s="21"/>
    </row>
    <row r="162" spans="1:2">
      <c r="A162" s="21"/>
      <c r="B162" s="21"/>
    </row>
    <row r="163" spans="1:2">
      <c r="A163" s="21"/>
      <c r="B163" s="21"/>
    </row>
    <row r="164" spans="1:2">
      <c r="A164" s="21"/>
      <c r="B164" s="21"/>
    </row>
    <row r="165" spans="1:2">
      <c r="A165" s="21"/>
      <c r="B165" s="21"/>
    </row>
    <row r="166" spans="1:2">
      <c r="A166" s="21"/>
      <c r="B166" s="21"/>
    </row>
    <row r="167" spans="1:2">
      <c r="A167" s="21"/>
      <c r="B167" s="21"/>
    </row>
    <row r="168" spans="1:2">
      <c r="A168" s="21"/>
      <c r="B168" s="21"/>
    </row>
    <row r="169" spans="1:2">
      <c r="A169" s="21"/>
      <c r="B169" s="21"/>
    </row>
    <row r="170" spans="1:2">
      <c r="A170" s="21"/>
      <c r="B170" s="21"/>
    </row>
    <row r="171" spans="1:2">
      <c r="A171" s="21"/>
      <c r="B171" s="21"/>
    </row>
    <row r="172" spans="1:2">
      <c r="A172" s="21"/>
      <c r="B172" s="21"/>
    </row>
    <row r="173" spans="1:2">
      <c r="A173" s="21"/>
      <c r="B173" s="21"/>
    </row>
    <row r="174" spans="1:2">
      <c r="A174" s="21"/>
      <c r="B174" s="21"/>
    </row>
    <row r="175" spans="1:2">
      <c r="A175" s="21"/>
      <c r="B175" s="21"/>
    </row>
    <row r="176" spans="1:2">
      <c r="A176" s="21"/>
      <c r="B176" s="21"/>
    </row>
    <row r="177" spans="1:2">
      <c r="A177" s="21"/>
      <c r="B177" s="21"/>
    </row>
    <row r="178" spans="1:2">
      <c r="A178" s="21"/>
      <c r="B178" s="21"/>
    </row>
    <row r="179" spans="1:2">
      <c r="A179" s="21"/>
      <c r="B179" s="21"/>
    </row>
    <row r="180" spans="1:2">
      <c r="A180" s="21"/>
      <c r="B180" s="21"/>
    </row>
    <row r="181" spans="1:2">
      <c r="A181" s="21"/>
      <c r="B181" s="21"/>
    </row>
    <row r="182" spans="1:2">
      <c r="A182" s="21"/>
      <c r="B182" s="21"/>
    </row>
    <row r="183" spans="1:2">
      <c r="A183" s="21"/>
      <c r="B183" s="21"/>
    </row>
    <row r="184" spans="1:2">
      <c r="A184" s="21"/>
      <c r="B184" s="21"/>
    </row>
    <row r="185" spans="1:2">
      <c r="A185" s="21"/>
      <c r="B185" s="21"/>
    </row>
    <row r="186" spans="1:2">
      <c r="A186" s="21"/>
      <c r="B186" s="21"/>
    </row>
    <row r="187" spans="1:2">
      <c r="A187" s="21"/>
      <c r="B187" s="21"/>
    </row>
    <row r="188" spans="1:2">
      <c r="A188" s="21"/>
      <c r="B188" s="21"/>
    </row>
    <row r="189" spans="1:2">
      <c r="A189" s="21"/>
      <c r="B189" s="21"/>
    </row>
    <row r="190" spans="1:2">
      <c r="A190" s="21"/>
      <c r="B190" s="21"/>
    </row>
    <row r="191" spans="1:2">
      <c r="A191" s="21"/>
      <c r="B191" s="21"/>
    </row>
    <row r="192" spans="1:2">
      <c r="A192" s="21"/>
      <c r="B192" s="21"/>
    </row>
    <row r="193" spans="1:2">
      <c r="A193" s="21"/>
      <c r="B193" s="21"/>
    </row>
    <row r="194" spans="1:2">
      <c r="A194" s="21"/>
      <c r="B194" s="21"/>
    </row>
    <row r="195" spans="1:2">
      <c r="A195" s="21"/>
      <c r="B195" s="21"/>
    </row>
    <row r="196" spans="1:2">
      <c r="A196" s="21"/>
      <c r="B196" s="21"/>
    </row>
    <row r="197" spans="1:2">
      <c r="A197" s="21"/>
      <c r="B197" s="21"/>
    </row>
    <row r="198" spans="1:2">
      <c r="A198" s="21"/>
      <c r="B198" s="21"/>
    </row>
    <row r="199" spans="1:2">
      <c r="A199" s="21"/>
      <c r="B199" s="21"/>
    </row>
    <row r="200" spans="1:2">
      <c r="A200" s="21"/>
      <c r="B200" s="21"/>
    </row>
    <row r="201" spans="1:2">
      <c r="A201" s="21"/>
      <c r="B201" s="21"/>
    </row>
    <row r="202" spans="1:2">
      <c r="A202" s="21"/>
      <c r="B202" s="21"/>
    </row>
    <row r="203" spans="1:2">
      <c r="A203" s="21"/>
      <c r="B203" s="21"/>
    </row>
    <row r="204" spans="1:2">
      <c r="A204" s="21"/>
      <c r="B204" s="21"/>
    </row>
    <row r="205" spans="1:2">
      <c r="A205" s="21"/>
      <c r="B205" s="21"/>
    </row>
    <row r="206" spans="1:2">
      <c r="A206" s="21"/>
      <c r="B206" s="21"/>
    </row>
    <row r="207" spans="1:2">
      <c r="A207" s="21"/>
      <c r="B207" s="21"/>
    </row>
    <row r="208" spans="1:2">
      <c r="A208" s="21"/>
      <c r="B208" s="21"/>
    </row>
    <row r="209" spans="1:2">
      <c r="A209" s="21"/>
      <c r="B209" s="21"/>
    </row>
    <row r="210" spans="1:2">
      <c r="A210" s="21"/>
      <c r="B210" s="21"/>
    </row>
    <row r="211" spans="1:2">
      <c r="A211" s="21"/>
      <c r="B211" s="21"/>
    </row>
    <row r="212" spans="1:2">
      <c r="A212" s="21"/>
      <c r="B212" s="21"/>
    </row>
    <row r="213" spans="1:2">
      <c r="A213" s="21"/>
      <c r="B213" s="21"/>
    </row>
    <row r="214" spans="1:2">
      <c r="A214" s="21"/>
      <c r="B214" s="21"/>
    </row>
    <row r="215" spans="1:2">
      <c r="A215" s="21"/>
      <c r="B215" s="21"/>
    </row>
    <row r="216" spans="1:2">
      <c r="A216" s="21"/>
      <c r="B216" s="21"/>
    </row>
    <row r="217" spans="1:2">
      <c r="A217" s="21"/>
      <c r="B217" s="21"/>
    </row>
    <row r="218" spans="1:2">
      <c r="A218" s="21"/>
      <c r="B218" s="21"/>
    </row>
    <row r="219" spans="1:2">
      <c r="A219" s="21"/>
      <c r="B219" s="21"/>
    </row>
    <row r="220" spans="1:2">
      <c r="A220" s="21"/>
      <c r="B220" s="21"/>
    </row>
    <row r="221" spans="1:2">
      <c r="A221" s="21"/>
      <c r="B221" s="21"/>
    </row>
    <row r="222" spans="1:2">
      <c r="A222" s="21"/>
      <c r="B222" s="21"/>
    </row>
    <row r="223" spans="1:2">
      <c r="A223" s="21"/>
      <c r="B223" s="21"/>
    </row>
    <row r="224" spans="1:2">
      <c r="A224" s="21"/>
      <c r="B224" s="21"/>
    </row>
    <row r="225" spans="1:2">
      <c r="A225" s="21"/>
      <c r="B225" s="21"/>
    </row>
    <row r="226" spans="1:2">
      <c r="A226" s="21"/>
      <c r="B226" s="21"/>
    </row>
    <row r="227" spans="1:2">
      <c r="A227" s="21"/>
      <c r="B227" s="21"/>
    </row>
    <row r="228" spans="1:2">
      <c r="A228" s="21"/>
      <c r="B228" s="21"/>
    </row>
    <row r="229" spans="1:2">
      <c r="A229" s="21"/>
      <c r="B229" s="21"/>
    </row>
    <row r="230" spans="1:2">
      <c r="A230" s="21"/>
      <c r="B230" s="21"/>
    </row>
    <row r="231" spans="1:2">
      <c r="A231" s="21"/>
      <c r="B231" s="21"/>
    </row>
    <row r="232" spans="1:2">
      <c r="A232" s="21"/>
      <c r="B232" s="21"/>
    </row>
    <row r="233" spans="1:2">
      <c r="A233" s="21"/>
      <c r="B233" s="21"/>
    </row>
    <row r="234" spans="1:2">
      <c r="A234" s="21"/>
      <c r="B234" s="21"/>
    </row>
    <row r="235" spans="1:2">
      <c r="A235" s="21"/>
      <c r="B235" s="21"/>
    </row>
    <row r="236" spans="1:2">
      <c r="A236" s="21"/>
      <c r="B236" s="21"/>
    </row>
    <row r="237" spans="1:2">
      <c r="A237" s="21"/>
      <c r="B237" s="21"/>
    </row>
    <row r="238" spans="1:2">
      <c r="A238" s="21"/>
      <c r="B238" s="21"/>
    </row>
    <row r="239" spans="1:2">
      <c r="A239" s="21"/>
      <c r="B239" s="21"/>
    </row>
    <row r="240" spans="1:2">
      <c r="A240" s="21"/>
      <c r="B240" s="21"/>
    </row>
    <row r="241" spans="1:2">
      <c r="A241" s="21"/>
      <c r="B241" s="21"/>
    </row>
    <row r="242" spans="1:2">
      <c r="A242" s="21"/>
      <c r="B242" s="21"/>
    </row>
    <row r="243" spans="1:2">
      <c r="A243" s="21"/>
      <c r="B243" s="21"/>
    </row>
    <row r="244" spans="1:2">
      <c r="A244" s="21"/>
      <c r="B244" s="21"/>
    </row>
    <row r="245" spans="1:2">
      <c r="A245" s="21"/>
      <c r="B245" s="21"/>
    </row>
    <row r="246" spans="1:2">
      <c r="A246" s="21"/>
      <c r="B246" s="21"/>
    </row>
    <row r="247" spans="1:2">
      <c r="A247" s="21"/>
      <c r="B247" s="21"/>
    </row>
    <row r="248" spans="1:2">
      <c r="A248" s="21"/>
      <c r="B248" s="21"/>
    </row>
    <row r="249" spans="1:2">
      <c r="A249" s="21"/>
      <c r="B249" s="21"/>
    </row>
    <row r="250" spans="1:2">
      <c r="A250" s="21"/>
      <c r="B250" s="21"/>
    </row>
    <row r="251" spans="1:2">
      <c r="A251" s="21"/>
      <c r="B251" s="21"/>
    </row>
    <row r="252" spans="1:2">
      <c r="A252" s="21"/>
      <c r="B252" s="21"/>
    </row>
    <row r="253" spans="1:2">
      <c r="A253" s="21"/>
      <c r="B253" s="21"/>
    </row>
    <row r="254" spans="1:2">
      <c r="A254" s="21"/>
      <c r="B254" s="21"/>
    </row>
    <row r="255" spans="1:2">
      <c r="A255" s="21"/>
      <c r="B255" s="21"/>
    </row>
    <row r="256" spans="1:2">
      <c r="A256" s="21"/>
      <c r="B256" s="21"/>
    </row>
    <row r="257" spans="1:2">
      <c r="A257" s="21"/>
      <c r="B257" s="21"/>
    </row>
    <row r="258" spans="1:2">
      <c r="A258" s="21"/>
      <c r="B258" s="21"/>
    </row>
    <row r="259" spans="1:2">
      <c r="A259" s="21"/>
      <c r="B259" s="21"/>
    </row>
    <row r="260" spans="1:2">
      <c r="A260" s="21"/>
      <c r="B260" s="21"/>
    </row>
    <row r="261" spans="1:2">
      <c r="A261" s="21"/>
      <c r="B261" s="21"/>
    </row>
    <row r="262" spans="1:2">
      <c r="A262" s="21"/>
      <c r="B262" s="21"/>
    </row>
    <row r="263" spans="1:2">
      <c r="A263" s="21"/>
      <c r="B263" s="21"/>
    </row>
    <row r="264" spans="1:2">
      <c r="A264" s="21"/>
      <c r="B264" s="21"/>
    </row>
    <row r="265" spans="1:2">
      <c r="A265" s="21"/>
      <c r="B265" s="21"/>
    </row>
    <row r="266" spans="1:2">
      <c r="A266" s="21"/>
      <c r="B266" s="21"/>
    </row>
    <row r="267" spans="1:2">
      <c r="A267" s="21"/>
      <c r="B267" s="21"/>
    </row>
    <row r="268" spans="1:2">
      <c r="A268" s="21"/>
      <c r="B268" s="21"/>
    </row>
    <row r="269" spans="1:2">
      <c r="A269" s="21"/>
      <c r="B269" s="21"/>
    </row>
    <row r="270" spans="1:2">
      <c r="A270" s="21"/>
      <c r="B270" s="21"/>
    </row>
    <row r="271" spans="1:2">
      <c r="A271" s="21"/>
      <c r="B271" s="21"/>
    </row>
    <row r="272" spans="1:2">
      <c r="A272" s="21"/>
      <c r="B272" s="21"/>
    </row>
    <row r="273" spans="1:2">
      <c r="A273" s="21"/>
      <c r="B273" s="21"/>
    </row>
    <row r="274" spans="1:2">
      <c r="A274" s="21"/>
      <c r="B274" s="21"/>
    </row>
    <row r="275" spans="1:2">
      <c r="A275" s="21"/>
      <c r="B275" s="21"/>
    </row>
    <row r="276" spans="1:2">
      <c r="A276" s="21"/>
      <c r="B276" s="21"/>
    </row>
    <row r="277" spans="1:2">
      <c r="A277" s="21"/>
      <c r="B277" s="21"/>
    </row>
    <row r="278" spans="1:2">
      <c r="A278" s="21"/>
      <c r="B278" s="21"/>
    </row>
    <row r="279" spans="1:2">
      <c r="A279" s="21"/>
      <c r="B279" s="21"/>
    </row>
    <row r="280" spans="1:2">
      <c r="A280" s="21"/>
      <c r="B280" s="21"/>
    </row>
    <row r="281" spans="1:2">
      <c r="A281" s="21"/>
      <c r="B281" s="21"/>
    </row>
    <row r="282" spans="1:2">
      <c r="A282" s="21"/>
      <c r="B282" s="21"/>
    </row>
    <row r="283" spans="1:2">
      <c r="A283" s="21"/>
      <c r="B283" s="21"/>
    </row>
    <row r="284" spans="1:2">
      <c r="A284" s="21"/>
      <c r="B284" s="21"/>
    </row>
    <row r="285" spans="1:2">
      <c r="A285" s="21"/>
      <c r="B285" s="21"/>
    </row>
    <row r="286" spans="1:2">
      <c r="A286" s="21"/>
      <c r="B286" s="21"/>
    </row>
    <row r="287" spans="1:2">
      <c r="A287" s="21"/>
      <c r="B287" s="21"/>
    </row>
    <row r="288" spans="1:2">
      <c r="A288" s="21"/>
      <c r="B288" s="21"/>
    </row>
    <row r="289" spans="1:2">
      <c r="A289" s="21"/>
      <c r="B289" s="21"/>
    </row>
    <row r="290" spans="1:2">
      <c r="A290" s="21"/>
      <c r="B290" s="21"/>
    </row>
    <row r="291" spans="1:2">
      <c r="A291" s="21"/>
      <c r="B291" s="21"/>
    </row>
    <row r="292" spans="1:2">
      <c r="A292" s="21"/>
      <c r="B292" s="21"/>
    </row>
    <row r="293" spans="1:2">
      <c r="A293" s="21"/>
      <c r="B293" s="21"/>
    </row>
    <row r="294" spans="1:2">
      <c r="A294" s="21"/>
      <c r="B294" s="21"/>
    </row>
    <row r="295" spans="1:2">
      <c r="A295" s="21"/>
      <c r="B295" s="21"/>
    </row>
    <row r="296" spans="1:2">
      <c r="A296" s="21"/>
      <c r="B296" s="21"/>
    </row>
    <row r="297" spans="1:2">
      <c r="A297" s="21"/>
      <c r="B297" s="21"/>
    </row>
    <row r="298" spans="1:2">
      <c r="A298" s="21"/>
      <c r="B298" s="21"/>
    </row>
    <row r="299" spans="1:2">
      <c r="A299" s="21"/>
      <c r="B299" s="21"/>
    </row>
    <row r="300" spans="1:2">
      <c r="A300" s="21"/>
      <c r="B300" s="21"/>
    </row>
    <row r="301" spans="1:2">
      <c r="A301" s="21"/>
      <c r="B301" s="21"/>
    </row>
    <row r="302" spans="1:2">
      <c r="A302" s="21"/>
      <c r="B302" s="21"/>
    </row>
    <row r="303" spans="1:2">
      <c r="A303" s="21"/>
      <c r="B303" s="21"/>
    </row>
    <row r="304" spans="1:2">
      <c r="A304" s="21"/>
      <c r="B304" s="21"/>
    </row>
    <row r="305" spans="1:2">
      <c r="A305" s="21"/>
      <c r="B305" s="21"/>
    </row>
    <row r="306" spans="1:2">
      <c r="A306" s="21"/>
      <c r="B306" s="21"/>
    </row>
    <row r="307" spans="1:2">
      <c r="A307" s="21"/>
      <c r="B307" s="21"/>
    </row>
    <row r="308" spans="1:2">
      <c r="A308" s="21"/>
      <c r="B308" s="21"/>
    </row>
    <row r="309" spans="1:2">
      <c r="A309" s="21"/>
      <c r="B309" s="21"/>
    </row>
    <row r="310" spans="1:2">
      <c r="A310" s="21"/>
      <c r="B310" s="21"/>
    </row>
    <row r="311" spans="1:2">
      <c r="A311" s="21"/>
      <c r="B311" s="21"/>
    </row>
    <row r="312" spans="1:2">
      <c r="A312" s="21"/>
      <c r="B312" s="21"/>
    </row>
    <row r="313" spans="1:2">
      <c r="A313" s="21"/>
      <c r="B313" s="21"/>
    </row>
    <row r="314" spans="1:2">
      <c r="A314" s="21"/>
      <c r="B314" s="21"/>
    </row>
    <row r="315" spans="1:2">
      <c r="A315" s="21"/>
      <c r="B315" s="21"/>
    </row>
    <row r="316" spans="1:2">
      <c r="A316" s="21"/>
      <c r="B316" s="21"/>
    </row>
    <row r="317" spans="1:2">
      <c r="A317" s="21"/>
      <c r="B317" s="21"/>
    </row>
    <row r="318" spans="1:2">
      <c r="A318" s="21"/>
      <c r="B318" s="21"/>
    </row>
    <row r="319" spans="1:2">
      <c r="A319" s="21"/>
      <c r="B319" s="21"/>
    </row>
    <row r="320" spans="1:2">
      <c r="A320" s="21"/>
      <c r="B320" s="21"/>
    </row>
    <row r="321" spans="1:2">
      <c r="A321" s="21"/>
      <c r="B321" s="21"/>
    </row>
    <row r="322" spans="1:2">
      <c r="A322" s="21"/>
      <c r="B322" s="21"/>
    </row>
    <row r="323" spans="1:2">
      <c r="A323" s="21"/>
      <c r="B323" s="21"/>
    </row>
    <row r="324" spans="1:2">
      <c r="A324" s="21"/>
      <c r="B324" s="21"/>
    </row>
    <row r="325" spans="1:2">
      <c r="A325" s="21"/>
      <c r="B325" s="21"/>
    </row>
    <row r="326" spans="1:2">
      <c r="A326" s="21"/>
      <c r="B326" s="21"/>
    </row>
    <row r="327" spans="1:2">
      <c r="A327" s="21"/>
      <c r="B327" s="21"/>
    </row>
    <row r="328" spans="1:2">
      <c r="A328" s="21"/>
      <c r="B328" s="21"/>
    </row>
    <row r="329" spans="1:2">
      <c r="A329" s="21"/>
      <c r="B329" s="21"/>
    </row>
    <row r="330" spans="1:2">
      <c r="A330" s="21"/>
      <c r="B330" s="21"/>
    </row>
    <row r="331" spans="1:2">
      <c r="A331" s="21"/>
      <c r="B331" s="21"/>
    </row>
    <row r="332" spans="1:2">
      <c r="A332" s="21"/>
      <c r="B332" s="21"/>
    </row>
    <row r="333" spans="1:2">
      <c r="A333" s="21"/>
      <c r="B333" s="21"/>
    </row>
    <row r="334" spans="1:2">
      <c r="A334" s="21"/>
      <c r="B334" s="21"/>
    </row>
    <row r="335" spans="1:2">
      <c r="A335" s="21"/>
      <c r="B335" s="21"/>
    </row>
    <row r="336" spans="1:2">
      <c r="A336" s="21"/>
      <c r="B336" s="21"/>
    </row>
    <row r="337" spans="1:2">
      <c r="A337" s="21"/>
      <c r="B337" s="21"/>
    </row>
    <row r="338" spans="1:2">
      <c r="A338" s="21"/>
      <c r="B338" s="21"/>
    </row>
    <row r="339" spans="1:2">
      <c r="A339" s="21"/>
      <c r="B339" s="21"/>
    </row>
    <row r="340" spans="1:2">
      <c r="A340" s="21"/>
      <c r="B340" s="21"/>
    </row>
    <row r="341" spans="1:2">
      <c r="A341" s="21"/>
      <c r="B341" s="21"/>
    </row>
    <row r="342" spans="1:2">
      <c r="A342" s="21"/>
      <c r="B342" s="21"/>
    </row>
    <row r="343" spans="1:2">
      <c r="A343" s="21"/>
      <c r="B343" s="21"/>
    </row>
    <row r="344" spans="1:2">
      <c r="A344" s="21"/>
      <c r="B344" s="21"/>
    </row>
    <row r="345" spans="1:2">
      <c r="A345" s="21"/>
      <c r="B345" s="21"/>
    </row>
    <row r="346" spans="1:2">
      <c r="A346" s="21"/>
      <c r="B346" s="21"/>
    </row>
    <row r="347" spans="1:2">
      <c r="A347" s="21"/>
      <c r="B347" s="21"/>
    </row>
    <row r="348" spans="1:2">
      <c r="A348" s="21"/>
      <c r="B348" s="21"/>
    </row>
    <row r="349" spans="1:2">
      <c r="A349" s="21"/>
      <c r="B349" s="21"/>
    </row>
    <row r="350" spans="1:2">
      <c r="A350" s="21"/>
      <c r="B350" s="21"/>
    </row>
    <row r="351" spans="1:2">
      <c r="A351" s="21"/>
      <c r="B351" s="21"/>
    </row>
    <row r="352" spans="1:2">
      <c r="A352" s="21"/>
      <c r="B352" s="21"/>
    </row>
    <row r="353" spans="1:2">
      <c r="A353" s="21"/>
      <c r="B353" s="21"/>
    </row>
    <row r="354" spans="1:2">
      <c r="A354" s="21"/>
      <c r="B354" s="21"/>
    </row>
    <row r="355" spans="1:2">
      <c r="A355" s="21"/>
      <c r="B355" s="21"/>
    </row>
    <row r="356" spans="1:2">
      <c r="A356" s="21"/>
      <c r="B356" s="21"/>
    </row>
    <row r="357" spans="1:2">
      <c r="A357" s="21"/>
      <c r="B357" s="21"/>
    </row>
    <row r="358" spans="1:2">
      <c r="A358" s="21"/>
      <c r="B358" s="21"/>
    </row>
    <row r="359" spans="1:2">
      <c r="A359" s="21"/>
      <c r="B359" s="21"/>
    </row>
    <row r="360" spans="1:2">
      <c r="A360" s="21"/>
      <c r="B360" s="21"/>
    </row>
    <row r="361" spans="1:2">
      <c r="A361" s="21"/>
      <c r="B361" s="21"/>
    </row>
    <row r="362" spans="1:2">
      <c r="A362" s="21"/>
      <c r="B362" s="21"/>
    </row>
    <row r="363" spans="1:2">
      <c r="A363" s="21"/>
      <c r="B363" s="21"/>
    </row>
    <row r="364" spans="1:2">
      <c r="A364" s="21"/>
      <c r="B364" s="21"/>
    </row>
    <row r="365" spans="1:2">
      <c r="A365" s="21"/>
      <c r="B365" s="21"/>
    </row>
    <row r="366" spans="1:2">
      <c r="A366" s="21"/>
      <c r="B366" s="21"/>
    </row>
    <row r="367" spans="1:2">
      <c r="A367" s="21"/>
      <c r="B367" s="21"/>
    </row>
    <row r="368" spans="1:2">
      <c r="A368" s="21"/>
      <c r="B368" s="21"/>
    </row>
    <row r="369" spans="1:2">
      <c r="A369" s="21"/>
      <c r="B369" s="21"/>
    </row>
    <row r="370" spans="1:2">
      <c r="A370" s="21"/>
      <c r="B370" s="21"/>
    </row>
    <row r="371" spans="1:2">
      <c r="A371" s="21"/>
      <c r="B371" s="21"/>
    </row>
    <row r="372" spans="1:2">
      <c r="A372" s="21"/>
      <c r="B372" s="21"/>
    </row>
    <row r="373" spans="1:2">
      <c r="A373" s="21"/>
      <c r="B373" s="21"/>
    </row>
    <row r="374" spans="1:2">
      <c r="A374" s="21"/>
      <c r="B374" s="21"/>
    </row>
    <row r="375" spans="1:2">
      <c r="A375" s="21"/>
      <c r="B375" s="21"/>
    </row>
    <row r="376" spans="1:2">
      <c r="A376" s="21"/>
      <c r="B376" s="21"/>
    </row>
    <row r="377" spans="1:2">
      <c r="A377" s="21"/>
      <c r="B377" s="21"/>
    </row>
    <row r="378" spans="1:2">
      <c r="A378" s="21"/>
      <c r="B378" s="21"/>
    </row>
    <row r="379" spans="1:2">
      <c r="A379" s="21"/>
      <c r="B379" s="21"/>
    </row>
    <row r="380" spans="1:2">
      <c r="A380" s="21"/>
      <c r="B380" s="21"/>
    </row>
    <row r="381" spans="1:2">
      <c r="A381" s="21"/>
      <c r="B381" s="21"/>
    </row>
    <row r="382" spans="1:2">
      <c r="A382" s="21"/>
      <c r="B382" s="21"/>
    </row>
    <row r="383" spans="1:2">
      <c r="A383" s="21"/>
      <c r="B383" s="21"/>
    </row>
    <row r="384" spans="1:2">
      <c r="A384" s="21"/>
      <c r="B384" s="21"/>
    </row>
    <row r="385" spans="1:2">
      <c r="A385" s="21"/>
      <c r="B385" s="21"/>
    </row>
    <row r="386" spans="1:2">
      <c r="A386" s="21"/>
      <c r="B386" s="21"/>
    </row>
    <row r="387" spans="1:2">
      <c r="A387" s="21"/>
      <c r="B387" s="21"/>
    </row>
    <row r="388" spans="1:2">
      <c r="A388" s="21"/>
      <c r="B388" s="21"/>
    </row>
    <row r="389" spans="1:2">
      <c r="A389" s="21"/>
      <c r="B389" s="21"/>
    </row>
    <row r="390" spans="1:2">
      <c r="A390" s="21"/>
      <c r="B390" s="21"/>
    </row>
    <row r="391" spans="1:2">
      <c r="A391" s="21"/>
      <c r="B391" s="21"/>
    </row>
    <row r="392" spans="1:2">
      <c r="A392" s="21"/>
      <c r="B392" s="21"/>
    </row>
    <row r="393" spans="1:2">
      <c r="A393" s="21"/>
      <c r="B393" s="21"/>
    </row>
    <row r="394" spans="1:2">
      <c r="A394" s="21"/>
      <c r="B394" s="21"/>
    </row>
    <row r="395" spans="1:2">
      <c r="A395" s="21"/>
      <c r="B395" s="21"/>
    </row>
    <row r="396" spans="1:2">
      <c r="A396" s="21"/>
      <c r="B396" s="21"/>
    </row>
    <row r="397" spans="1:2">
      <c r="A397" s="21"/>
      <c r="B397" s="21"/>
    </row>
    <row r="398" spans="1:2">
      <c r="A398" s="21"/>
      <c r="B398" s="21"/>
    </row>
    <row r="399" spans="1:2">
      <c r="A399" s="21"/>
      <c r="B399" s="21"/>
    </row>
    <row r="400" spans="1:2">
      <c r="A400" s="21"/>
      <c r="B400" s="21"/>
    </row>
    <row r="401" spans="1:2">
      <c r="A401" s="21"/>
      <c r="B401" s="21"/>
    </row>
    <row r="402" spans="1:2">
      <c r="A402" s="21"/>
      <c r="B402" s="21"/>
    </row>
    <row r="403" spans="1:2">
      <c r="A403" s="21"/>
      <c r="B403" s="21"/>
    </row>
    <row r="404" spans="1:2">
      <c r="A404" s="21"/>
      <c r="B404" s="21"/>
    </row>
    <row r="405" spans="1:2">
      <c r="A405" s="21"/>
      <c r="B405" s="21"/>
    </row>
    <row r="406" spans="1:2">
      <c r="A406" s="21"/>
      <c r="B406" s="21"/>
    </row>
    <row r="407" spans="1:2">
      <c r="A407" s="21"/>
      <c r="B407" s="21"/>
    </row>
    <row r="408" spans="1:2">
      <c r="A408" s="21"/>
      <c r="B408" s="21"/>
    </row>
    <row r="409" spans="1:2">
      <c r="A409" s="21"/>
      <c r="B409" s="21"/>
    </row>
    <row r="410" spans="1:2">
      <c r="A410" s="21"/>
      <c r="B410" s="21"/>
    </row>
    <row r="411" spans="1:2">
      <c r="A411" s="21"/>
      <c r="B411" s="21"/>
    </row>
    <row r="412" spans="1:2">
      <c r="A412" s="21"/>
      <c r="B412" s="21"/>
    </row>
    <row r="413" spans="1:2">
      <c r="A413" s="21"/>
      <c r="B413" s="21"/>
    </row>
    <row r="414" spans="1:2">
      <c r="A414" s="21"/>
      <c r="B414" s="21"/>
    </row>
    <row r="415" spans="1:2">
      <c r="A415" s="21"/>
      <c r="B415" s="21"/>
    </row>
    <row r="416" spans="1:2">
      <c r="A416" s="21"/>
      <c r="B416" s="21"/>
    </row>
    <row r="417" spans="1:2">
      <c r="A417" s="21"/>
      <c r="B417" s="21"/>
    </row>
    <row r="418" spans="1:2">
      <c r="A418" s="21"/>
      <c r="B418" s="21"/>
    </row>
    <row r="419" spans="1:2">
      <c r="A419" s="21"/>
      <c r="B419" s="21"/>
    </row>
    <row r="420" spans="1:2">
      <c r="A420" s="21"/>
      <c r="B420" s="21"/>
    </row>
    <row r="421" spans="1:2">
      <c r="A421" s="21"/>
      <c r="B421" s="21"/>
    </row>
    <row r="422" spans="1:2">
      <c r="A422" s="21"/>
      <c r="B422" s="21"/>
    </row>
    <row r="423" spans="1:2">
      <c r="A423" s="21"/>
      <c r="B423" s="21"/>
    </row>
    <row r="424" spans="1:2">
      <c r="A424" s="21"/>
      <c r="B424" s="21"/>
    </row>
    <row r="425" spans="1:2">
      <c r="A425" s="21"/>
      <c r="B425" s="21"/>
    </row>
    <row r="426" spans="1:2">
      <c r="A426" s="21"/>
      <c r="B426" s="21"/>
    </row>
    <row r="427" spans="1:2">
      <c r="A427" s="21"/>
      <c r="B427" s="21"/>
    </row>
    <row r="428" spans="1:2">
      <c r="A428" s="21"/>
      <c r="B428" s="21"/>
    </row>
    <row r="429" spans="1:2">
      <c r="A429" s="21"/>
      <c r="B429" s="21"/>
    </row>
    <row r="430" spans="1:2">
      <c r="A430" s="21"/>
      <c r="B430" s="21"/>
    </row>
    <row r="431" spans="1:2">
      <c r="A431" s="21"/>
      <c r="B431" s="21"/>
    </row>
    <row r="432" spans="1:2">
      <c r="A432" s="21"/>
      <c r="B432" s="21"/>
    </row>
    <row r="433" spans="1:2">
      <c r="A433" s="21"/>
      <c r="B433" s="21"/>
    </row>
    <row r="434" spans="1:2">
      <c r="A434" s="21"/>
      <c r="B434" s="21"/>
    </row>
    <row r="435" spans="1:2">
      <c r="A435" s="21"/>
      <c r="B435" s="21"/>
    </row>
    <row r="436" spans="1:2">
      <c r="A436" s="21"/>
      <c r="B436" s="21"/>
    </row>
    <row r="437" spans="1:2">
      <c r="A437" s="21"/>
      <c r="B437" s="21"/>
    </row>
    <row r="438" spans="1:2">
      <c r="A438" s="21"/>
      <c r="B438" s="21"/>
    </row>
    <row r="439" spans="1:2">
      <c r="A439" s="21"/>
      <c r="B439" s="21"/>
    </row>
    <row r="440" spans="1:2">
      <c r="A440" s="21"/>
      <c r="B440" s="21"/>
    </row>
    <row r="441" spans="1:2">
      <c r="A441" s="21"/>
      <c r="B441" s="21"/>
    </row>
    <row r="442" spans="1:2">
      <c r="A442" s="21"/>
      <c r="B442" s="21"/>
    </row>
    <row r="443" spans="1:2">
      <c r="A443" s="21"/>
      <c r="B443" s="21"/>
    </row>
    <row r="444" spans="1:2">
      <c r="A444" s="21"/>
      <c r="B444" s="21"/>
    </row>
    <row r="445" spans="1:2">
      <c r="A445" s="21"/>
      <c r="B445" s="21"/>
    </row>
    <row r="446" spans="1:2">
      <c r="A446" s="21"/>
      <c r="B446" s="21"/>
    </row>
    <row r="447" spans="1:2">
      <c r="A447" s="21"/>
      <c r="B447" s="21"/>
    </row>
    <row r="448" spans="1:2">
      <c r="A448" s="21"/>
      <c r="B448" s="21"/>
    </row>
    <row r="449" spans="1:2">
      <c r="A449" s="21"/>
      <c r="B449" s="21"/>
    </row>
    <row r="450" spans="1:2">
      <c r="A450" s="21"/>
      <c r="B450" s="21"/>
    </row>
    <row r="451" spans="1:2">
      <c r="A451" s="21"/>
      <c r="B451" s="21"/>
    </row>
    <row r="452" spans="1:2">
      <c r="A452" s="21"/>
      <c r="B452" s="21"/>
    </row>
    <row r="453" spans="1:2">
      <c r="A453" s="21"/>
      <c r="B453" s="21"/>
    </row>
    <row r="454" spans="1:2">
      <c r="A454" s="21"/>
      <c r="B454" s="21"/>
    </row>
    <row r="455" spans="1:2">
      <c r="A455" s="21"/>
      <c r="B455" s="21"/>
    </row>
    <row r="456" spans="1:2">
      <c r="A456" s="21"/>
      <c r="B456" s="21"/>
    </row>
    <row r="457" spans="1:2">
      <c r="A457" s="21"/>
      <c r="B457" s="21"/>
    </row>
    <row r="458" spans="1:2">
      <c r="A458" s="21"/>
      <c r="B458" s="21"/>
    </row>
    <row r="459" spans="1:2">
      <c r="A459" s="21"/>
      <c r="B459" s="21"/>
    </row>
    <row r="460" spans="1:2">
      <c r="A460" s="21"/>
      <c r="B460" s="21"/>
    </row>
    <row r="461" spans="1:2">
      <c r="A461" s="21"/>
      <c r="B461" s="21"/>
    </row>
    <row r="462" spans="1:2">
      <c r="A462" s="21"/>
      <c r="B462" s="21"/>
    </row>
    <row r="463" spans="1:2">
      <c r="A463" s="21"/>
      <c r="B463" s="21"/>
    </row>
    <row r="464" spans="1:2">
      <c r="A464" s="21"/>
      <c r="B464" s="21"/>
    </row>
    <row r="465" spans="1:2">
      <c r="A465" s="21"/>
      <c r="B465" s="21"/>
    </row>
    <row r="466" spans="1:2">
      <c r="A466" s="21"/>
      <c r="B466" s="21"/>
    </row>
    <row r="467" spans="1:2">
      <c r="A467" s="21"/>
      <c r="B467" s="21"/>
    </row>
    <row r="468" spans="1:2">
      <c r="A468" s="21"/>
      <c r="B468" s="21"/>
    </row>
    <row r="469" spans="1:2">
      <c r="A469" s="21"/>
      <c r="B469" s="21"/>
    </row>
    <row r="470" spans="1:2">
      <c r="A470" s="21"/>
      <c r="B470" s="21"/>
    </row>
    <row r="471" spans="1:2">
      <c r="A471" s="21"/>
      <c r="B471" s="21"/>
    </row>
    <row r="472" spans="1:2">
      <c r="A472" s="21"/>
      <c r="B472" s="21"/>
    </row>
    <row r="473" spans="1:2">
      <c r="A473" s="21"/>
      <c r="B473" s="21"/>
    </row>
    <row r="474" spans="1:2">
      <c r="A474" s="21"/>
      <c r="B474" s="21"/>
    </row>
    <row r="475" spans="1:2">
      <c r="A475" s="21"/>
      <c r="B475" s="21"/>
    </row>
    <row r="476" spans="1:2">
      <c r="A476" s="21"/>
      <c r="B476" s="21"/>
    </row>
    <row r="477" spans="1:2">
      <c r="A477" s="21"/>
      <c r="B477" s="21"/>
    </row>
    <row r="478" spans="1:2">
      <c r="A478" s="21"/>
      <c r="B478" s="21"/>
    </row>
    <row r="479" spans="1:2">
      <c r="A479" s="21"/>
      <c r="B479" s="21"/>
    </row>
    <row r="480" spans="1:2">
      <c r="A480" s="21"/>
      <c r="B480" s="21"/>
    </row>
    <row r="481" spans="1:2">
      <c r="A481" s="21"/>
      <c r="B481" s="21"/>
    </row>
    <row r="482" spans="1:2">
      <c r="A482" s="21"/>
      <c r="B482" s="21"/>
    </row>
    <row r="483" spans="1:2">
      <c r="A483" s="21"/>
      <c r="B483" s="21"/>
    </row>
    <row r="484" spans="1:2">
      <c r="A484" s="21"/>
      <c r="B484" s="21"/>
    </row>
    <row r="485" spans="1:2">
      <c r="A485" s="21"/>
      <c r="B485" s="21"/>
    </row>
    <row r="486" spans="1:2">
      <c r="A486" s="21"/>
      <c r="B486" s="21"/>
    </row>
    <row r="487" spans="1:2">
      <c r="A487" s="21"/>
      <c r="B487" s="21"/>
    </row>
    <row r="488" spans="1:2">
      <c r="A488" s="21"/>
      <c r="B488" s="21"/>
    </row>
    <row r="489" spans="1:2">
      <c r="A489" s="21"/>
      <c r="B489" s="21"/>
    </row>
    <row r="490" spans="1:2">
      <c r="A490" s="21"/>
      <c r="B490" s="21"/>
    </row>
    <row r="491" spans="1:2">
      <c r="A491" s="21"/>
      <c r="B491" s="21"/>
    </row>
    <row r="492" spans="1:2">
      <c r="A492" s="21"/>
      <c r="B492" s="21"/>
    </row>
    <row r="493" spans="1:2">
      <c r="A493" s="21"/>
      <c r="B493" s="21"/>
    </row>
    <row r="494" spans="1:2">
      <c r="A494" s="21"/>
      <c r="B494" s="21"/>
    </row>
    <row r="495" spans="1:2">
      <c r="A495" s="21"/>
      <c r="B495" s="21"/>
    </row>
    <row r="496" spans="1:2">
      <c r="A496" s="21"/>
      <c r="B496" s="21"/>
    </row>
    <row r="497" spans="1:2">
      <c r="A497" s="21"/>
      <c r="B497" s="21"/>
    </row>
  </sheetData>
  <sheetProtection algorithmName="SHA-512" hashValue="DycGnlmUzA0d8HwJf4jEI+Vuw2OU8aAiQyuakcbtfcy3iHIE9i3TATAql2+6cZuQfI9zLZo0FZICA8hS0n+qLQ==" saltValue="wXbrzTy1/gRwgO1yu1ormQ==" spinCount="100000" sheet="1" objects="1" scenarios="1"/>
  <conditionalFormatting sqref="C5 C1">
    <cfRule type="cellIs" dxfId="19" priority="3" operator="equal">
      <formula>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56B83281-A1BC-4380-9712-F1F1FF965E67}">
            <xm:f>Contents!$G$1=FALSE</xm:f>
            <x14:dxf>
              <font>
                <strike val="0"/>
                <color theme="0"/>
              </font>
            </x14:dxf>
          </x14:cfRule>
          <xm:sqref>F1:G1048576</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04F42-B507-B04A-931D-EB271C24705E}">
  <dimension ref="B1:O35"/>
  <sheetViews>
    <sheetView zoomScale="120" zoomScaleNormal="120" workbookViewId="0">
      <pane ySplit="4" topLeftCell="A5" activePane="bottomLeft" state="frozen"/>
      <selection pane="bottomLeft" activeCell="L28" sqref="L28"/>
    </sheetView>
  </sheetViews>
  <sheetFormatPr baseColWidth="10" defaultColWidth="10.83203125" defaultRowHeight="16"/>
  <cols>
    <col min="1" max="1" width="1.6640625" style="304" customWidth="1"/>
    <col min="2" max="2" width="53.6640625" style="306" customWidth="1"/>
    <col min="3" max="3" width="5.33203125" style="305" hidden="1" customWidth="1"/>
    <col min="4" max="4" width="5.6640625" style="305" customWidth="1"/>
    <col min="5" max="7" width="15.83203125" style="304" customWidth="1"/>
    <col min="8" max="10" width="15.83203125" style="304" hidden="1" customWidth="1"/>
    <col min="11" max="15" width="15.83203125" style="304" customWidth="1"/>
    <col min="16" max="16384" width="10.83203125" style="304"/>
  </cols>
  <sheetData>
    <row r="1" spans="2:15" ht="9" customHeight="1" thickBot="1"/>
    <row r="2" spans="2:15" ht="20" thickBot="1">
      <c r="B2" s="485" t="s">
        <v>1086</v>
      </c>
      <c r="C2" s="486"/>
      <c r="D2" s="486"/>
      <c r="E2" s="486"/>
      <c r="F2" s="486"/>
      <c r="G2" s="486"/>
      <c r="H2" s="486"/>
      <c r="I2" s="486"/>
      <c r="J2" s="486"/>
      <c r="K2" s="486"/>
      <c r="L2" s="486"/>
      <c r="M2" s="486"/>
      <c r="N2" s="486"/>
      <c r="O2" s="487"/>
    </row>
    <row r="3" spans="2:15" ht="21" thickBot="1">
      <c r="B3" s="310" t="s">
        <v>1081</v>
      </c>
      <c r="C3" s="311"/>
      <c r="D3" s="491" t="s">
        <v>1089</v>
      </c>
      <c r="E3" s="488" t="s">
        <v>1080</v>
      </c>
      <c r="F3" s="489"/>
      <c r="G3" s="489"/>
      <c r="H3" s="489"/>
      <c r="I3" s="489"/>
      <c r="J3" s="489"/>
      <c r="K3" s="489"/>
      <c r="L3" s="489"/>
      <c r="M3" s="489"/>
      <c r="N3" s="490"/>
      <c r="O3" s="333" t="s">
        <v>1079</v>
      </c>
    </row>
    <row r="4" spans="2:15" ht="20">
      <c r="B4" s="310" t="s">
        <v>1078</v>
      </c>
      <c r="D4" s="491"/>
      <c r="E4" s="341" t="s">
        <v>614</v>
      </c>
      <c r="F4" s="342">
        <v>2000</v>
      </c>
      <c r="G4" s="342" t="s">
        <v>1077</v>
      </c>
      <c r="H4" s="342">
        <v>2500</v>
      </c>
      <c r="I4" s="342">
        <v>2510</v>
      </c>
      <c r="J4" s="342">
        <v>2520</v>
      </c>
      <c r="K4" s="342">
        <v>3000</v>
      </c>
      <c r="L4" s="342">
        <v>3500</v>
      </c>
      <c r="M4" s="342">
        <v>3510</v>
      </c>
      <c r="N4" s="343">
        <v>3520</v>
      </c>
      <c r="O4" s="344" t="s">
        <v>1076</v>
      </c>
    </row>
    <row r="5" spans="2:15" ht="25" customHeight="1">
      <c r="B5" s="312" t="s">
        <v>1075</v>
      </c>
      <c r="C5" s="313" t="b">
        <v>0</v>
      </c>
      <c r="D5" s="308"/>
      <c r="E5" s="325" t="str">
        <f t="shared" ref="E5:N5" si="0">IF($C5=TRUE, "Yes", "Yes")</f>
        <v>Yes</v>
      </c>
      <c r="F5" s="322" t="str">
        <f t="shared" si="0"/>
        <v>Yes</v>
      </c>
      <c r="G5" s="322" t="str">
        <f t="shared" si="0"/>
        <v>Yes</v>
      </c>
      <c r="H5" s="322" t="str">
        <f t="shared" si="0"/>
        <v>Yes</v>
      </c>
      <c r="I5" s="322" t="str">
        <f t="shared" si="0"/>
        <v>Yes</v>
      </c>
      <c r="J5" s="322" t="str">
        <f t="shared" si="0"/>
        <v>Yes</v>
      </c>
      <c r="K5" s="322" t="str">
        <f t="shared" si="0"/>
        <v>Yes</v>
      </c>
      <c r="L5" s="322" t="str">
        <f t="shared" si="0"/>
        <v>Yes</v>
      </c>
      <c r="M5" s="322" t="str">
        <f t="shared" si="0"/>
        <v>Yes</v>
      </c>
      <c r="N5" s="326" t="str">
        <f t="shared" si="0"/>
        <v>Yes</v>
      </c>
      <c r="O5" s="334" t="str">
        <f>IF(C5=TRUE, "NA", "Yes")</f>
        <v>Yes</v>
      </c>
    </row>
    <row r="6" spans="2:15" ht="25" customHeight="1">
      <c r="B6" s="312" t="s">
        <v>1091</v>
      </c>
      <c r="C6" s="313"/>
      <c r="D6" s="308"/>
      <c r="E6" s="325"/>
      <c r="F6" s="322"/>
      <c r="G6" s="322"/>
      <c r="H6" s="322"/>
      <c r="I6" s="322"/>
      <c r="J6" s="322"/>
      <c r="K6" s="322"/>
      <c r="L6" s="322"/>
      <c r="M6" s="322"/>
      <c r="N6" s="326"/>
      <c r="O6" s="334"/>
    </row>
    <row r="7" spans="2:15" ht="49" customHeight="1">
      <c r="B7" s="340" t="s">
        <v>141</v>
      </c>
      <c r="C7" s="313" t="b">
        <v>0</v>
      </c>
      <c r="D7" s="308"/>
      <c r="E7" s="325" t="str" cm="1">
        <f t="array" ref="E7">_xlfn.IFS($B7="Percent","Yes",$B7="Trace &lt;10000 PPM","NA",$B7="Both","NA",$B7="Select One", "Select One")</f>
        <v>Select One</v>
      </c>
      <c r="F7" s="323" t="str" cm="1">
        <f t="array" ref="F7">_xlfn.IFS($B7="Percent","Yes - Select specific range in configurator",$B7="Trace &lt;10000 PPM","NA",$B7="Both","NA",$B7="Select One", "Select One")</f>
        <v>Select One</v>
      </c>
      <c r="G7" s="323" t="str" cm="1">
        <f t="array" ref="G7">_xlfn.IFS($B7="Percent","Yes - Select specific range in configurator",$B7="Trace &lt;10000 PPM","NA",$B7="Both","NA",$B7="Select One", "Select One")</f>
        <v>Select One</v>
      </c>
      <c r="H7" s="323" t="str" cm="1">
        <f t="array" ref="H7">_xlfn.IFS($B7="Percent","Yes - Select specific range in configurator",$B7="Trace &lt;10000 PPM","NA",$B7="Both","NA",$B7="Select One", "Select One")</f>
        <v>Select One</v>
      </c>
      <c r="I7" s="323" t="str" cm="1">
        <f t="array" ref="I7">_xlfn.IFS($B7="Percent","Yes - Select specific range in configurator",$B7="Trace &lt;10000 PPM","NA",$B7="Both","NA",$B7="Select One", "Select One")</f>
        <v>Select One</v>
      </c>
      <c r="J7" s="323" t="str" cm="1">
        <f t="array" ref="J7">_xlfn.IFS($B7="Percent","Yes - Select specific range in configurator",$B7="Trace &lt;10000 PPM","NA",$B7="Both","NA",$B7="Select One", "Select One")</f>
        <v>Select One</v>
      </c>
      <c r="K7" s="323" t="str" cm="1">
        <f t="array" ref="K7">_xlfn.IFS($B7="Percent","NA",$B7="Trace &lt;10000 PPM","Yes - Select specific range in configurator",$B7="Both","NA",$B7="Select One", "Select One")</f>
        <v>Select One</v>
      </c>
      <c r="L7" s="323" t="str" cm="1">
        <f t="array" ref="L7">_xlfn.IFS($B7="Percent","NA",$B7="Trace &lt;10000 PPM","Yes - Select specific range in configurator",$B7="Both","NA",$B7="Select One", "Select One")</f>
        <v>Select One</v>
      </c>
      <c r="M7" s="323" t="str" cm="1">
        <f t="array" ref="M7">_xlfn.IFS($B7="Percent","NA",$B7="Trace &lt;10000 PPM","Yes - Select specific range in configurator",$B7="Both","NA",$B7="Select One", "Select One")</f>
        <v>Select One</v>
      </c>
      <c r="N7" s="328" t="str" cm="1">
        <f t="array" ref="N7">_xlfn.IFS($B7="Percent","NA",$B7="Trace &lt;10000 PPM","Yes - Select specific range in configurator",$B7="Both","NA",$B7="Select One", "Select One")</f>
        <v>Select One</v>
      </c>
      <c r="O7" s="334" t="str" cm="1">
        <f t="array" ref="O7">_xlfn.IFS($B7="Percent","Yes",$B7="Trace &lt;10000 PPM","Yes",$B7="Both","Yes",$B7="Select One", "Select One")</f>
        <v>Select One</v>
      </c>
    </row>
    <row r="8" spans="2:15" ht="25" customHeight="1">
      <c r="B8" s="312" t="s">
        <v>1082</v>
      </c>
      <c r="C8" s="313" t="b">
        <v>0</v>
      </c>
      <c r="D8" s="308"/>
      <c r="E8" s="325" t="str">
        <f t="shared" ref="E8:G9" si="1">IF($C8=TRUE, "Yes", "Yes")</f>
        <v>Yes</v>
      </c>
      <c r="F8" s="322" t="str">
        <f t="shared" si="1"/>
        <v>Yes</v>
      </c>
      <c r="G8" s="322" t="str">
        <f t="shared" si="1"/>
        <v>Yes</v>
      </c>
      <c r="H8" s="322" t="str">
        <f>IF($C8=TRUE, "NA", "Yes")</f>
        <v>Yes</v>
      </c>
      <c r="I8" s="322" t="str">
        <f>IF($C8=TRUE, "NA", "Yes")</f>
        <v>Yes</v>
      </c>
      <c r="J8" s="322" t="str">
        <f>IF($C8=TRUE, "Yes", "Yes")</f>
        <v>Yes</v>
      </c>
      <c r="K8" s="322" t="str">
        <f>IF($C8=TRUE, "Yes", "Yes")</f>
        <v>Yes</v>
      </c>
      <c r="L8" s="322" t="str">
        <f>IF($C8=TRUE, "NA", "Yes")</f>
        <v>Yes</v>
      </c>
      <c r="M8" s="322" t="str">
        <f>IF($C8=TRUE, "NA", "Yes")</f>
        <v>Yes</v>
      </c>
      <c r="N8" s="326" t="str">
        <f>IF($C8=TRUE, "Yes", "Yes")</f>
        <v>Yes</v>
      </c>
      <c r="O8" s="334" t="str">
        <f>IF($C8=TRUE, "Yes", "Yes")</f>
        <v>Yes</v>
      </c>
    </row>
    <row r="9" spans="2:15" ht="25" customHeight="1">
      <c r="B9" s="312" t="s">
        <v>1083</v>
      </c>
      <c r="C9" s="313" t="b">
        <v>0</v>
      </c>
      <c r="D9" s="308"/>
      <c r="E9" s="325" t="str">
        <f t="shared" si="1"/>
        <v>Yes</v>
      </c>
      <c r="F9" s="322" t="str">
        <f t="shared" si="1"/>
        <v>Yes</v>
      </c>
      <c r="G9" s="322" t="str">
        <f t="shared" si="1"/>
        <v>Yes</v>
      </c>
      <c r="H9" s="322" t="str">
        <f>IF($C9=TRUE, "Yes", "Yes")</f>
        <v>Yes</v>
      </c>
      <c r="I9" s="322" t="str">
        <f>IF($C9=TRUE, "Yes", "Yes")</f>
        <v>Yes</v>
      </c>
      <c r="J9" s="322" t="str">
        <f>IF($C9=TRUE, "NA", "Yes")</f>
        <v>Yes</v>
      </c>
      <c r="K9" s="322" t="str">
        <f>IF($C9=TRUE, "Yes", "Yes")</f>
        <v>Yes</v>
      </c>
      <c r="L9" s="322" t="str">
        <f>IF($C9=TRUE, "Yes", "Yes")</f>
        <v>Yes</v>
      </c>
      <c r="M9" s="322" t="str">
        <f>IF($C9=TRUE, "Yes", "Yes")</f>
        <v>Yes</v>
      </c>
      <c r="N9" s="326" t="str">
        <f>IF($C9=TRUE, "NA", "Yes")</f>
        <v>Yes</v>
      </c>
      <c r="O9" s="334" t="str">
        <f>IF($C9=TRUE, "Yes", "Yes")</f>
        <v>Yes</v>
      </c>
    </row>
    <row r="10" spans="2:15" ht="25" customHeight="1">
      <c r="B10" s="312" t="s">
        <v>1084</v>
      </c>
      <c r="C10" s="313" t="b">
        <v>0</v>
      </c>
      <c r="D10" s="308"/>
      <c r="E10" s="325" t="str">
        <f>IF($C10=TRUE, "NA", "Yes")</f>
        <v>Yes</v>
      </c>
      <c r="F10" s="322" t="str">
        <f>IF($C10=TRUE, "Yes", "Yes")</f>
        <v>Yes</v>
      </c>
      <c r="G10" s="322" t="str">
        <f>IF($C10=TRUE, "Yes", "Yes")</f>
        <v>Yes</v>
      </c>
      <c r="H10" s="322" t="str">
        <f>IF($C10=TRUE, "NA", "Yes")</f>
        <v>Yes</v>
      </c>
      <c r="I10" s="322" t="str">
        <f>IF($C10=TRUE, "NA", "Yes")</f>
        <v>Yes</v>
      </c>
      <c r="J10" s="322" t="str">
        <f>IF($C10=TRUE, "NA", "Yes")</f>
        <v>Yes</v>
      </c>
      <c r="K10" s="322" t="str">
        <f>IF($C10=TRUE, "Yes", "Yes")</f>
        <v>Yes</v>
      </c>
      <c r="L10" s="322" t="str">
        <f>IF($C10=TRUE, "NA", "Yes")</f>
        <v>Yes</v>
      </c>
      <c r="M10" s="322" t="str">
        <f>IF($C10=TRUE, "NA", "Yes")</f>
        <v>Yes</v>
      </c>
      <c r="N10" s="326" t="str">
        <f>IF($C10=TRUE, "NA", "Yes")</f>
        <v>Yes</v>
      </c>
      <c r="O10" s="334" t="str">
        <f>IF($C10=TRUE, "Yes", "Yes")</f>
        <v>Yes</v>
      </c>
    </row>
    <row r="11" spans="2:15" ht="25" customHeight="1">
      <c r="B11" s="312" t="s">
        <v>1088</v>
      </c>
      <c r="C11" s="313" t="b">
        <v>0</v>
      </c>
      <c r="D11" s="308"/>
      <c r="E11" s="325"/>
      <c r="F11" s="322"/>
      <c r="G11" s="322"/>
      <c r="H11" s="322"/>
      <c r="I11" s="322"/>
      <c r="J11" s="322"/>
      <c r="K11" s="322"/>
      <c r="L11" s="322"/>
      <c r="M11" s="322"/>
      <c r="N11" s="326"/>
      <c r="O11" s="334"/>
    </row>
    <row r="12" spans="2:15" ht="80" customHeight="1">
      <c r="B12" s="339" t="s">
        <v>141</v>
      </c>
      <c r="C12" s="313" t="b">
        <v>0</v>
      </c>
      <c r="D12" s="308"/>
      <c r="E12" s="327" t="str" cm="1">
        <f t="array" ref="E12">_xlfn.IFS($B12="AC or DC", "Yes - For AC select CAT-OXY-SEN-2-F; For DC select CAT-OXY-SEN-2-F-24", $B12="LOOP", "NA", $B12="Select One", "Select One")</f>
        <v>Select One</v>
      </c>
      <c r="F12" s="323" t="str" cm="1">
        <f t="array" ref="F12">_xlfn.IFS($B12="AC or DC", "Yes - Select in configurator U for AC or A for DC", $B12="LOOP", "NA", $B12="Select One", "Select One")</f>
        <v>Select One</v>
      </c>
      <c r="G12" s="323" t="str" cm="1">
        <f t="array" ref="G12">_xlfn.IFS($B12="AC or DC", "Yes - Select in configurator U for AC or A for DC", $B12="LOOP", "NA", $B12="Select One", "Select One")</f>
        <v>Select One</v>
      </c>
      <c r="H12" s="322" t="str" cm="1">
        <f t="array" ref="H12">_xlfn.IFS($B12="AC or DC", "NA", $B12="LOOP", "Yes", $B12="Select One", "Select One")</f>
        <v>Select One</v>
      </c>
      <c r="I12" s="323" t="str" cm="1">
        <f t="array" ref="I12">_xlfn.IFS($B12="AC or DC", "Yes - Select in configurator C for AC or A for DC", $B12="LOOP", "NA", $B12="Select One", "Select One")</f>
        <v>Select One</v>
      </c>
      <c r="J12" s="322" t="str" cm="1">
        <f t="array" ref="J12">_xlfn.IFS($B12="AC or DC", "Yes", $B12="LOOP", "NA", $B12="Select One", "Select One")</f>
        <v>Select One</v>
      </c>
      <c r="K12" s="323" t="str" cm="1">
        <f t="array" ref="K12">_xlfn.IFS($B12="AC or DC", "Yes - Select in configurator U for AC or A for DC", $B12="LOOP", "NA", $B12="Select One", "Select One")</f>
        <v>Select One</v>
      </c>
      <c r="L12" s="322" t="str" cm="1">
        <f t="array" ref="L12">_xlfn.IFS($B12="AC or DC", "NA", $B12="LOOP", "Yes", $B12="Select One", "Select One")</f>
        <v>Select One</v>
      </c>
      <c r="M12" s="323" t="str" cm="1">
        <f t="array" ref="M12">_xlfn.IFS($B12="AC or DC", "Yes - Select in configurator A for AC or A for DC", $B12="LOOP", "NA", $B12="Select One", "Select One")</f>
        <v>Select One</v>
      </c>
      <c r="N12" s="326" t="str" cm="1">
        <f t="array" ref="N12">_xlfn.IFS($B12="AC or DC", "Yes", $B12="LOOP", "NA", $B12="Select One", "Select One")</f>
        <v>Select One</v>
      </c>
      <c r="O12" s="335" t="str" cm="1">
        <f t="array" ref="O12">_xlfn.IFS($B12="AC or DC", "Yes - Only AC available", $B12="LOOP", "NA", $B12="Select One", "Select One")</f>
        <v>Select One</v>
      </c>
    </row>
    <row r="13" spans="2:15" ht="25" customHeight="1">
      <c r="B13" s="312" t="s">
        <v>1085</v>
      </c>
      <c r="C13" s="313" t="b">
        <v>0</v>
      </c>
      <c r="D13" s="308"/>
      <c r="E13" s="325" t="str">
        <f>IF($C13=TRUE, "NA", "Yes")</f>
        <v>Yes</v>
      </c>
      <c r="F13" s="322" t="str">
        <f>IF($C13=TRUE, "NA", "Yes")</f>
        <v>Yes</v>
      </c>
      <c r="G13" s="322" t="str">
        <f>IF($C13=TRUE, "NA", "Yes")</f>
        <v>Yes</v>
      </c>
      <c r="H13" s="322" t="str">
        <f>IF($C13=TRUE, "NA", "Yes")</f>
        <v>Yes</v>
      </c>
      <c r="I13" s="322" t="str">
        <f>IF($C13=TRUE, "NA", "Yes")</f>
        <v>Yes</v>
      </c>
      <c r="J13" s="322" t="str">
        <f>IF($C13=TRUE, "Yes", "Yes")</f>
        <v>Yes</v>
      </c>
      <c r="K13" s="322" t="str">
        <f>IF($C13=TRUE, "NA", "Yes")</f>
        <v>Yes</v>
      </c>
      <c r="L13" s="322" t="str">
        <f>IF($C13=TRUE, "NA", "Yes")</f>
        <v>Yes</v>
      </c>
      <c r="M13" s="322" t="str">
        <f>IF($C13=TRUE, "NA", "Yes")</f>
        <v>Yes</v>
      </c>
      <c r="N13" s="326" t="str">
        <f>IF($C13=TRUE, "Yes", "Yes")</f>
        <v>Yes</v>
      </c>
      <c r="O13" s="334" t="str">
        <f>IF($C13=TRUE, "NA", "Yes")</f>
        <v>Yes</v>
      </c>
    </row>
    <row r="14" spans="2:15" ht="34">
      <c r="B14" s="312" t="s">
        <v>1074</v>
      </c>
      <c r="E14" s="327"/>
      <c r="F14" s="323"/>
      <c r="G14" s="323"/>
      <c r="H14" s="322"/>
      <c r="I14" s="323"/>
      <c r="J14" s="323"/>
      <c r="K14" s="323"/>
      <c r="L14" s="322"/>
      <c r="M14" s="323"/>
      <c r="N14" s="328"/>
      <c r="O14" s="335"/>
    </row>
    <row r="15" spans="2:15" ht="112" customHeight="1">
      <c r="B15" s="338" t="s">
        <v>141</v>
      </c>
      <c r="E15" s="327" t="str" cm="1">
        <f t="array" ref="E15">_xlfn.IFS($B15="between atmospheric and a slight vacuum (-2.7 psig)", "Yes - For Insitu Chamber applications with sensor mounted in the chamber or M16 threaded hole", $B15="between 1.5 psig and 100 psig", "Yes - Requires Separate user assembled Sample System", $B15="between 0.1 to 1.5 psig", "Yes - For Insitu Chamber applications with sensor mounted in the chamber or M16 threaded hole",  $B15="Select One", "Select One",$B15="&gt;100 psig","Yes - Requires Separate user assembled Sample System")</f>
        <v>Select One</v>
      </c>
      <c r="F15" s="323" t="str" cm="1">
        <f t="array" ref="F15">_xlfn.IFS($B15="between atmospheric and a slight vacuum (-2.7 psig)", "Yes - Select XVA in configurator for Pump Option", $B15="between 1.5 psig and 100 psig", "Yes- Select RMX in configurator for Pressure Regulator / Needlevalve Option", $B15="between 0.1 to 1.5 psig", "Yes - Pump or Pressure Regulator Not Required", $B15="Select One", "Select One",$B15="&gt;100 psig","Yes - User to supply Pressure Regulator / Needlevalve")</f>
        <v>Select One</v>
      </c>
      <c r="G15" s="323" t="str" cm="1">
        <f t="array" ref="G15">_xlfn.IFS($B15="between atmospheric and a slight vacuum (-2.7 psig)", "Yes - For Insitu Chamber applications with sensor mounted in the chamber or M16 threaded hole", $B15="between 1.5 psig and 100 psig", "Yes - Requires Separate user assembled Sample System", $B15="between 0.1 to 1.5 psig", "Yes - For Insitu Chamber applications with sensor mounted in the chamber or M16 threaded hole", $B15="Select One", "Select One",$B15="&gt;100 psig","Yes - Requires Separate user assembled Sample System")</f>
        <v>Select One</v>
      </c>
      <c r="H15" s="323" t="str" cm="1">
        <f t="array" ref="H15">_xlfn.IFS($B15="between atmospheric and a slight vacuum (-2.7 psig)", "NA - Use 2510 with AC or DC input", $B15="between 1.5 psig and 100 psig", "Yes- Select RMX in configurator for Pressure Regulator / Needlevalve Option", $B15="between 0.1 to 1.5 psig", "Yes - Pump or Pressure Regulator Not Required", $B15="Select One", "Select One",$B15="&gt;100 psig","Yes - User to supply Pressure Regulator / Needlevalve")</f>
        <v>Select One</v>
      </c>
      <c r="I15" s="323" t="str" cm="1">
        <f t="array" ref="I15">_xlfn.IFS($B15="between atmospheric and a slight vacuum (-2.7 psig)", "Yes - Select XVA or XVC in configurator for Pump Option", $B15="between 1.5 psig and 100 psig", "Yes- Select RMX in configurator for Pressure Regulator / Needlevalve Option", $B15="between 0.1 to 1.5 psig", "Yes - Pump or Pressure Regulator Not Required", $B15="Select One", "Select One",$B15="&gt;100 psig","Yes - User to supply Pressure Regulator / Needlevalve")</f>
        <v>Select One</v>
      </c>
      <c r="J15" s="323" t="str" cm="1">
        <f t="array" ref="J15">_xlfn.IFS($B15="between atmospheric and a slight vacuum (-2.7 psig)", "Yes - Select XVB in configurator for Pump Option", $B15="between 1.5 psig and 100 psig", "Yes- Select RMX in configurator for Pressure Regulator / Needlevalve Option", $B15="between 0.1 to 1.5 psig", "Yes - Pump or Pressure Regulator Not Required", $B15="Select One", "Select One",$B15="&gt;100 psig","Yes - User to supply Pressure Regulator / Needlevalve")</f>
        <v>Select One</v>
      </c>
      <c r="K15" s="323" t="str" cm="1">
        <f t="array" ref="K15">_xlfn.IFS($B15="between atmospheric and a slight vacuum (-2.7 psig)", "Yes - Select XVA in configurator for Pump Option", $B15="between 1.5 psig and 100 psig", "Yes- Select RMX in configurator for Pressure Regulator / Needlevalve Option", $B15="between 0.1 to 1.5 psig", "Yes - Pump or Pressure Regulator Not Required", $B15="Select One", "Select One",$B15="&gt;100 psig","Yes - User to supply Pressure Regulator / Needlevalve")</f>
        <v>Select One</v>
      </c>
      <c r="L15" s="323" t="str" cm="1">
        <f t="array" ref="L15">_xlfn.IFS($B15="between atmospheric and a slight vacuum (-2.7 psig)", "NA - Use 3510 with AC or DC input", $B15="between 1.5 psig and 100 psig","Yes- Select RMX in configurator for Pressure Regulator / Needlevalve Option", $B15="between 0.1 to 1.5 psig", "Yes - Pump or Pressure Regulator Not Required", $B15="Select One", "Select One",$B15="&gt;100 psig","Yes - User to supply Pressure Regulator / Needlevalve")</f>
        <v>Select One</v>
      </c>
      <c r="M15" s="323" t="str" cm="1">
        <f t="array" ref="M15">_xlfn.IFS($B15="between atmospheric and a slight vacuum (-2.7 psig)", "Yes - Select XVA pr XVC in configurator for Pump Option", $B15="between 1.5 psig and 100 psig", "Yes- Select RMX in configurator for Pressure Regulator / Needlevalve Option", $B15="between 0.1 to 1.5 psig", "Yes - Pump or Pressure Regulator Not Required", $B15="Select One", "Select One",$B15="&gt;100 psig","Yes - User to supply Pressure Regulator / Needlevalve")</f>
        <v>Select One</v>
      </c>
      <c r="N15" s="328" t="str" cm="1">
        <f t="array" ref="N15">_xlfn.IFS($B15="between atmospheric and a slight vacuum (-2.7 psig)", "Yes - Select XVB in configurator for Pump Option", $B15="between 1.5 psig and 100 psig","Yes- Select RMX in configurator for Pressure Regulator / Needlevalve Option", $B15="between 0.1 to 1.5 psig", "Yes - Pump or Pressure Regulator Not Required", $B15="Select One", "Select One",$B15="&gt;100 psig","Yes - User to supply Pressure Regulator / Needlevalve")</f>
        <v>Select One</v>
      </c>
      <c r="O15" s="335" t="str" cm="1">
        <f t="array" ref="O15">_xlfn.IFS($B15="between atmospheric and a slight vacuum (-2.7 psig)", "Yes - Select Pump version - CAT-ZRO2-PMP", $B15="between 1.5 psig and 100 psig", "Yes - Requires Separate User installable Pressure Regulator", $B15="between 0.1 to 1.5 psig", "Yes - Pump or Pressure Regulator Not Required - Select CAT-ZRO2", $B15="Select One", "Select One",$B15="&gt;100 psig","Yes - User to supply Pressure Regulator / Needlevalve")</f>
        <v>Select One</v>
      </c>
    </row>
    <row r="16" spans="2:15" ht="32" customHeight="1">
      <c r="B16" s="315" t="s">
        <v>1073</v>
      </c>
      <c r="E16" s="327"/>
      <c r="F16" s="323"/>
      <c r="G16" s="323"/>
      <c r="H16" s="323"/>
      <c r="I16" s="323"/>
      <c r="J16" s="323"/>
      <c r="K16" s="323"/>
      <c r="L16" s="323"/>
      <c r="M16" s="323"/>
      <c r="N16" s="328"/>
      <c r="O16" s="335"/>
    </row>
    <row r="17" spans="2:15" ht="120" customHeight="1">
      <c r="B17" s="314" t="s">
        <v>141</v>
      </c>
      <c r="E17" s="327" t="str" cm="1">
        <f t="array" ref="E17">_xlfn.IFS($B17="0.5 to 1.0 LPM", "Yes - No Options Required", $B17="&lt;0.5 LPM","Yes - Requires a Separate user assembled Sample System", $B17="&gt;1.0 LPM", "Yes - Requires a Separate user assembled Sample System",$B17="Select One","Select One")</f>
        <v>Select One</v>
      </c>
      <c r="F17" s="323" t="str" cm="1">
        <f t="array" ref="F17">_xlfn.IFS($B17="0.5 to 1.0 LPM", "Yes - No Options Required", $B17="&lt;0.5 LPM","Yes - Select XVA in configurator for Pump Option", $B17="&gt;1.0 LPM", "Yes - If Pressure &gt;1.5 psig, Select Pressure Regulator, Else user must install separate needle valve on inlet",$B17="Select One","Select One")</f>
        <v>Select One</v>
      </c>
      <c r="G17" s="323" t="str" cm="1">
        <f t="array" ref="G17">_xlfn.IFS($B17="0.5 to 1.0 LPM", "Yes - No Options Required", $B17="&lt;0.5 LPM","Yes - Requires a Separate user assembled Sample System", $B17="&gt;1.0 LPM", "Yes - Requires a Separate user assembledSample System",$B17="Select One","Select One")</f>
        <v>Select One</v>
      </c>
      <c r="H17" s="323" t="str" cm="1">
        <f t="array" ref="H17">_xlfn.IFS($B17="0.5 to 1.0 LPM", "Yes - No Options Required", $B17="&lt;0.5 LPM","NA- Use 2510 with AC or DC input", $B17="&gt;1.0 LPM", "Yes - If Pressure &gt;1.5 psig, Select Pressure Regulator, Else user must install separate needle valve on inlet",$B17="Select One","Select One")</f>
        <v>Select One</v>
      </c>
      <c r="I17" s="323" t="str" cm="1">
        <f t="array" ref="I17">_xlfn.IFS($B17="0.5 to 1.0 LPM", "Yes - No Options Required", $B17="&lt;0.5 LPM","Yes - Select XVA or XVC in configurator for Pump Option", $B17="&gt;1.0 LPM", "Yes - If Pressure &gt;1.5 psig, Select Pressure Regulator, Else user must install separate needle valve on inlet",$B17="Select One","Select One")</f>
        <v>Select One</v>
      </c>
      <c r="J17" s="323" t="str" cm="1">
        <f t="array" ref="J17">_xlfn.IFS($B17="0.5 to 1.0 LPM", "Yes - No Options Required", $B17="&lt;0.5 LPM","Yes - Select XVB in configurator for Pump Option", $B17="&gt;1.0 LPM", "Yes - If Pressure &gt;1.5 psig, Select Pressure Regulator, Else user must install separate needle valve on inlet",$B17="Select One","Select One")</f>
        <v>Select One</v>
      </c>
      <c r="K17" s="323" t="str" cm="1">
        <f t="array" ref="K17">_xlfn.IFS($B17="0.5 to 1.0 LPM", "Yes - No Options Required", $B17="&lt;0.5 LPM","Yes - Select XVA in configurator for Pump Option", $B17="&gt;1.0 LPM", "Yes - If Pressure &gt;1.5 psig, Select Pressure Regulator, Else user must install separate needle valve on inlet",$B17="Select One","Select One")</f>
        <v>Select One</v>
      </c>
      <c r="L17" s="323" t="str" cm="1">
        <f t="array" ref="L17">_xlfn.IFS($B17="0.5 to 1.0 LPM", "Yes - No Options Required", $B17="&lt;0.5 LPM","NA - Use 3510 with AC or DC input", $B17="&gt;1.0 LPM", "Yes - If Pressure &gt;1.5 psig, Select Pressure Regulator, Else user must install separate needle valve on inlet",$B17="Select One","Select One")</f>
        <v>Select One</v>
      </c>
      <c r="M17" s="323" t="str" cm="1">
        <f t="array" ref="M17">_xlfn.IFS($B17="0.5 to 1.0 LPM", "Yes - No Options Required", $B17="&lt;0.5 LPM","Yes - Select XVA or XVC in configurator for Pump Option", $B17="&gt;1.0 LPM", "Yes - If Pressure &gt;1.5 psig, Select Pressure Regulator, Else user must install separate needle valve on inlet",$B17="Select One","Select One")</f>
        <v>Select One</v>
      </c>
      <c r="N17" s="328" t="str" cm="1">
        <f t="array" ref="N17">_xlfn.IFS($B17="0.5 to 1.0 LPM", "Yes - No Options Required", $B17="&lt;0.5 LPM","Yes - Select XVB in configurator for Pump Option", $B17="&gt;1.0 LPM", "Yes - If Pressure &gt;1.5 psig, Select Pressure Regulator, Else user must install separate needle valve on inlet",$B17="Select One","Select One")</f>
        <v>Select One</v>
      </c>
      <c r="O17" s="335" t="str" cm="1">
        <f t="array" ref="O17">_xlfn.IFS($B17="0.5 to 1.0 LPM", "Yes - No Options Required", $B17="&lt;0.5 LPM","Yes - Select Pump version - CAT-ZRO2 -PMP", $B17="&gt;1.0 LPM", "Yes - If Pressure &gt;1.5 psig, Requires Separate User installable  Pressure Regulator",$B17="Select One","Select One")</f>
        <v>Select One</v>
      </c>
    </row>
    <row r="18" spans="2:15" ht="17">
      <c r="B18" s="316" t="s">
        <v>1072</v>
      </c>
      <c r="E18" s="325"/>
      <c r="F18" s="324"/>
      <c r="G18" s="324"/>
      <c r="H18" s="324"/>
      <c r="I18" s="324"/>
      <c r="J18" s="324"/>
      <c r="K18" s="324"/>
      <c r="L18" s="324"/>
      <c r="M18" s="324"/>
      <c r="N18" s="329"/>
      <c r="O18" s="336"/>
    </row>
    <row r="19" spans="2:15" ht="115" customHeight="1">
      <c r="B19" s="318" t="s">
        <v>141</v>
      </c>
      <c r="E19" s="327" t="str" cm="1">
        <f t="array" ref="E19">_xlfn.IFS($B19="No particulates and dry", "Yes - For Insitu Chamber applications with sensor mounted in the chamber or M16 threaded hole", $B19="Particulates &gt;5 microns and dry", "Yes - Requires Separate Sample System", $B19="Particulates &gt;30 microns and condensing moisture", "Yes - Requires Separate Sample System",$B19="Select One","Select One")</f>
        <v>Select One</v>
      </c>
      <c r="F19" s="323" t="str" cm="1">
        <f t="array" ref="F19">_xlfn.IFS($B19="No particulates and dry", "Yes - No Filter Option Required", $B19="Particulates &gt;5 microns and dry", "Yes - Select H in configurator for High Particulate filter under Filter Option", $B19="Particulates &gt;30 microns and condensing moisture", "Yes - Select C  in configurator for Coalescing filter under Filter Option",$B19="Select One","Select One")</f>
        <v>Select One</v>
      </c>
      <c r="G19" s="323" t="str" cm="1">
        <f t="array" ref="G19">_xlfn.IFS($B19="No particulates and dry", "Yes - For Insitu Chamber applications with sensor mounted in the chamber or M16 threaded hole", $B19="Particulates &gt;5 microns and dry", "Yes - Requires Separate Sample System", $B19="Particulates &gt;30 microns and condensing moisture", "Yes - Requires Separate Sample System",$B19="Select One","Select One")</f>
        <v>Select One</v>
      </c>
      <c r="H19" s="323" t="str" cm="1">
        <f t="array" ref="H19">_xlfn.IFS($B19="No particulates and dry", "Yes - No Filter Option Required", $B19="Particulates &gt;5 microns and dry", "Yes - Select H in configurator for High Particulate filter under Filter Optionn", $B19="Particulates &gt;30 microns and condensing moisture", "Yes - Select C  in configurator for Coalescing filter under Filter Option",$B19="Select One","Select One")</f>
        <v>Select One</v>
      </c>
      <c r="I19" s="323" t="str" cm="1">
        <f t="array" ref="I19">_xlfn.IFS($B19="No particulates and dry", "Yes - No Filter Option Required", $B19="Particulates &gt;5 microns and dry", "Yes - Select H in configurator for High Particulate filter under Filter Option", $B19="Particulates &gt;30 microns and condensing moisture", "Yes - Select C  in configurator for Coalescing filter under Filter Option",$B19="Select One","Select One")</f>
        <v>Select One</v>
      </c>
      <c r="J19" s="323" t="str" cm="1">
        <f t="array" ref="J19">_xlfn.IFS($B19="No particulates and dry", "Yes - No Filter Option Required", $B19="Particulates &gt;5 microns and dry", "Yes - Select H in configurator for High Particulate filter under Filter Option", $B19="Particulates &gt;30 microns and condensing moisture", "Yes - Select C  in configurator for Coalescing filter under Filter Option",$B19="Select One","Select One")</f>
        <v>Select One</v>
      </c>
      <c r="K19" s="323" t="str" cm="1">
        <f t="array" ref="K19">_xlfn.IFS($B19="No particulates and dry", "Yes - No Filter Option Required", $B19="Particulates &gt;5 microns and dry", "Yes - Select H in configurator for High Particulate filter under Filter Option", $B19="Particulates &gt;30 microns and condensing moisture", "Yes - Select C  in configurator for Coalescing filter under Filter Option",$B19="Select One","Select One")</f>
        <v>Select One</v>
      </c>
      <c r="L19" s="323" t="str" cm="1">
        <f t="array" ref="L19">_xlfn.IFS($B19="No particulates and dry", "Yes - No Filter Option Required", $B19="Particulates &gt;5 microns and dry", "Yes - Select H in configurator for High Particulate filter under Filter Option", $B19="Particulates &gt;30 microns and condensing moisture", "Yes - Select C  in configurator for Coalescing filter under Filter Option",$B19="Select One","Select One")</f>
        <v>Select One</v>
      </c>
      <c r="M19" s="323" t="str" cm="1">
        <f t="array" ref="M19">_xlfn.IFS($B19="No particulates and dry", "Yes - No Filter Option Required", $B19="Particulates &gt;5 microns and dry", "Yes - Select H in configurator for High Particulate filter under Filter Option", $B19="Particulates &gt;30 microns and condensing moisture", "Yes - Select C  in configurator for Coalescing filter under Filter Option",$B19="Select One","Select One")</f>
        <v>Select One</v>
      </c>
      <c r="N19" s="328" t="str" cm="1">
        <f t="array" ref="N19">_xlfn.IFS($B19="No particulates and dry", "Yes - No Filter Option Required", $B19="Particulates &gt;5 microns and dry", "Yes - Select H in configurator for High Particulate filter under Filter Option", $B19="Particulates &gt;30 microns and condensing moisture", "Yes - Select C  in configurator for Coalescing filter under Filter Option",$B19="Select One","Select One")</f>
        <v>Select One</v>
      </c>
      <c r="O19" s="335" t="str" cm="1">
        <f t="array" ref="O19">_xlfn.IFS($B19="No particulates and dry", "Yes - No Filter Option Required", $B19="Particulates &gt;5 microns and dry", "Yes - Requires Separate User installable Particulate Filter", $B19="Particulates &gt;30 microns and condensing moisture", "Yes - Requires Separate User installable Coalescing Filter",$B19="Select One","Select One")</f>
        <v>Select One</v>
      </c>
    </row>
    <row r="20" spans="2:15" ht="34">
      <c r="B20" s="316" t="s">
        <v>1071</v>
      </c>
      <c r="E20" s="325"/>
      <c r="F20" s="324"/>
      <c r="G20" s="324"/>
      <c r="H20" s="324"/>
      <c r="I20" s="324"/>
      <c r="J20" s="324"/>
      <c r="K20" s="324"/>
      <c r="L20" s="324"/>
      <c r="M20" s="324"/>
      <c r="N20" s="329"/>
      <c r="O20" s="336"/>
    </row>
    <row r="21" spans="2:15" ht="98" customHeight="1" thickBot="1">
      <c r="B21" s="318" t="s">
        <v>141</v>
      </c>
      <c r="E21" s="330" t="str" cm="1">
        <f t="array" ref="E21">_xlfn.IFS($B21="40° to 104°F (5° to 40°C)", "Yes - No user Temperature Adjustment Required", $B21="&gt;104°F (40°C)", "Yes - User must provide sample cooling to below 104°F (40°C) - a Coalescing filter may be needed", $B21="&lt;40° F (5° C)", "Yes - User must provide sample heating to above 40° F (5° C)",$B21="Select One","Select One")</f>
        <v>Select One</v>
      </c>
      <c r="F21" s="331" t="str" cm="1">
        <f t="array" ref="F21">_xlfn.IFS($B21="40° to 104°F (5° to 40°C)", "Yes - No user Temperature Adjustment Required", $B21="&gt;104°F (40°C)", "Yes - User must provide sample cooling to below 104°F (40°C) - a Coalescing filter may be needed", $B21="&lt;40° F (5° C)", "Yes - User must provide sample heating to above 40° F (5° C)",$B21="Select One","Select One")</f>
        <v>Select One</v>
      </c>
      <c r="G21" s="331" t="str" cm="1">
        <f t="array" ref="G21">_xlfn.IFS($B21="40° to 104°F (5° to 40°C)", "Yes - No user Temperature Adjustment Required", $B21="&gt;104°F (40°C)", "Yes - User must provide sample cooling to below 104°F (40°C) - a Coalescing filter may be needed", $B21="&lt;40° F (5° C)", "Yes - User must provide sample heating to above 40° F (5° C)",$B21="Select One","Select One")</f>
        <v>Select One</v>
      </c>
      <c r="H21" s="331" t="str" cm="1">
        <f t="array" ref="H21">_xlfn.IFS($B21="40° to 104°F (5° to 40°C)", "Yes - No user Temperature Adjustment Required", $B21="&gt;104°F (40°C)", "Yes - User must provide sample cooling to below 104°F (40°C) - a Coalescing filter may be needed", $B21="&lt;40° F (5° C)", "Yes - User must provide sample heating to above 40° F (5° C)",$B21="Select One","Select One")</f>
        <v>Select One</v>
      </c>
      <c r="I21" s="331" t="str" cm="1">
        <f t="array" ref="I21">_xlfn.IFS($B21="40° to 104°F (5° to 40°C)", "Yes - No user Temperature Adjustment Required", $B21="&gt;104°F (40°C)", "Yes - User must provide sample cooling to below 104°F (40°C) - a Coalescing filter may be needed", $B21="&lt;40° F (5° C)", "Yes - User must provide sample heating to above 40° F (5° C)",$B21="Select One","Select One")</f>
        <v>Select One</v>
      </c>
      <c r="J21" s="331" t="str" cm="1">
        <f t="array" ref="J21">_xlfn.IFS($B21="40° to 104°F (5° to 40°C)", "Yes - No user Temperature Adjustment Required", $B21="&gt;104°F (40°C)", "Yes - User must provide sample cooling to below 104°F (40°C) - a Coalescing filter may be needed", $B21="&lt;40° F (5° C) ", "Yes - User must provide sample heating to above 40° F (5° C)",$B21="Select One","Select One")</f>
        <v>Select One</v>
      </c>
      <c r="K21" s="331" t="str" cm="1">
        <f t="array" ref="K21">_xlfn.IFS($B21="40° to 104°F (5° to 40°C)", "Yes - No user Temperature Adjustment Required", $B21="&gt;104°F (40°C)", "Yes - User must provide sample cooling to below 104°F (40°C) - a Coalescing filter may be needed", $B21="&lt;40° F (5° C)", "Yes - User must provide sample heating to above 40° F (5° C)",$B21="Select One","Select One")</f>
        <v>Select One</v>
      </c>
      <c r="L21" s="331" t="str" cm="1">
        <f t="array" ref="L21">_xlfn.IFS($B21="40° to 104°F (5° to 40°C)", "Yes - No user Temperature Adjustment Required", $B21="&gt;104°F (40°C)", "Yes - User must provide sample cooling to below 104°F (40°C) - a Coalescing filter may be needed", $B21="&lt;40° F (5° C)", "Yes - User must provide sample heating to above 40° F (5° C)",$B21="Select One","Select One")</f>
        <v>Select One</v>
      </c>
      <c r="M21" s="331" t="str" cm="1">
        <f t="array" ref="M21">_xlfn.IFS($B21="40° to 104°F (5° to 40°C)", "Yes - No user Temperature Adjustment Required", $B21="&gt;104°F (40°C)", "Yes - User must provide sample cooling to below 104°F (40°C) - a Coalescing filter may be needed", $B21="&lt;40° F (5° C)", "Yes - User must provide sample heating to above 40° F (5° C)",$B21="Select One","Select One")</f>
        <v>Select One</v>
      </c>
      <c r="N21" s="332" t="str" cm="1">
        <f t="array" ref="N21">_xlfn.IFS($B21="40° to 104°F (5° to 40°C)", "Yes - No user Temperature Adjustment Required", $B21="&gt;104°F (40°C)", "Yes - User must provide sample cooling to below 104°F (40°C) - a Coalescing filter may be needed", $B21="&lt;40° F (5° C)", "Yes - User must provide sample heating to above 40° F (5° C)",$B21="Select One","Select One")</f>
        <v>Select One</v>
      </c>
      <c r="O21" s="337" t="str" cm="1">
        <f t="array" ref="O21">_xlfn.IFS($B21="40° to 104°F (5° to 40°C)", "Yes - No user Temperature Adjustment Required", $B21="&gt;104°F (40°C)", "Yes - User must provide sample cooling to below 104°F (40°C) - a Coalescing filter may be needed", $B21="&lt;40° F (5° C)", "Yes - User must provide sample heating to above 40° F (5° C)",$B21="Select One","Select One")</f>
        <v>Select One</v>
      </c>
    </row>
    <row r="22" spans="2:15" ht="17">
      <c r="B22" s="319" t="s">
        <v>1087</v>
      </c>
      <c r="E22" s="308"/>
      <c r="F22" s="309"/>
      <c r="G22" s="309"/>
      <c r="H22" s="309"/>
      <c r="I22" s="309"/>
      <c r="J22" s="309"/>
      <c r="K22" s="309"/>
      <c r="L22" s="309"/>
      <c r="M22" s="309"/>
      <c r="N22" s="309"/>
      <c r="O22" s="317"/>
    </row>
    <row r="23" spans="2:15" ht="43" customHeight="1" thickBot="1">
      <c r="B23" s="320" t="s">
        <v>1070</v>
      </c>
      <c r="C23" s="321"/>
      <c r="D23" s="321"/>
      <c r="E23" s="516" t="s">
        <v>1090</v>
      </c>
      <c r="F23" s="516"/>
      <c r="G23" s="516"/>
      <c r="H23" s="516"/>
      <c r="I23" s="516"/>
      <c r="J23" s="516"/>
      <c r="K23" s="516"/>
      <c r="L23" s="516"/>
      <c r="M23" s="516"/>
      <c r="N23" s="516"/>
      <c r="O23" s="517"/>
    </row>
    <row r="24" spans="2:15">
      <c r="E24" s="308"/>
      <c r="F24" s="309"/>
      <c r="G24" s="309"/>
      <c r="H24" s="309"/>
      <c r="I24" s="309"/>
      <c r="J24" s="309"/>
      <c r="K24" s="309"/>
      <c r="L24" s="309"/>
      <c r="M24" s="309"/>
      <c r="N24" s="309"/>
      <c r="O24" s="309"/>
    </row>
    <row r="25" spans="2:15">
      <c r="E25" s="308"/>
      <c r="F25" s="309"/>
      <c r="G25" s="309"/>
      <c r="H25" s="309"/>
      <c r="I25" s="309"/>
      <c r="J25" s="309"/>
      <c r="K25" s="309"/>
      <c r="L25" s="309"/>
      <c r="M25" s="309"/>
      <c r="N25" s="309"/>
      <c r="O25" s="309"/>
    </row>
    <row r="26" spans="2:15">
      <c r="E26" s="308"/>
      <c r="F26" s="309"/>
      <c r="G26" s="309"/>
      <c r="H26" s="309"/>
      <c r="I26" s="309"/>
      <c r="J26" s="309"/>
      <c r="K26" s="309"/>
      <c r="L26" s="309"/>
      <c r="M26" s="309"/>
      <c r="N26" s="309"/>
      <c r="O26" s="309"/>
    </row>
    <row r="27" spans="2:15">
      <c r="E27" s="308"/>
      <c r="F27" s="309"/>
      <c r="G27" s="309"/>
      <c r="H27" s="309"/>
      <c r="I27" s="309"/>
      <c r="J27" s="309"/>
      <c r="K27" s="309"/>
      <c r="L27" s="309"/>
      <c r="M27" s="309"/>
      <c r="N27" s="309"/>
      <c r="O27" s="309"/>
    </row>
    <row r="28" spans="2:15">
      <c r="E28" s="308"/>
      <c r="F28" s="309"/>
      <c r="G28" s="309"/>
      <c r="H28" s="309"/>
      <c r="I28" s="309"/>
      <c r="J28" s="309"/>
      <c r="K28" s="309"/>
      <c r="L28" s="309"/>
      <c r="M28" s="309"/>
      <c r="N28" s="309"/>
      <c r="O28" s="309"/>
    </row>
    <row r="29" spans="2:15">
      <c r="E29" s="308"/>
      <c r="F29" s="309"/>
      <c r="G29" s="309"/>
      <c r="H29" s="309"/>
      <c r="I29" s="309"/>
      <c r="J29" s="309"/>
      <c r="K29" s="309"/>
      <c r="L29" s="309"/>
      <c r="M29" s="309"/>
      <c r="N29" s="309"/>
      <c r="O29" s="309"/>
    </row>
    <row r="30" spans="2:15">
      <c r="E30" s="308"/>
    </row>
    <row r="31" spans="2:15">
      <c r="E31" s="308"/>
    </row>
    <row r="32" spans="2:15">
      <c r="E32" s="308"/>
    </row>
    <row r="33" spans="2:5">
      <c r="B33" s="307"/>
      <c r="E33" s="308"/>
    </row>
    <row r="34" spans="2:5">
      <c r="B34" s="307"/>
    </row>
    <row r="35" spans="2:5">
      <c r="B35" s="307"/>
    </row>
  </sheetData>
  <sheetProtection algorithmName="SHA-512" hashValue="GXVc0Pc0/e/t+LMdLsk+v6u/shlZeP35l710ELeqynFWQ/aWSAp4+aCvvuMsH3wr2vV3KNaYqlf9bKQBaEXiXA==" saltValue="ioPu7oahw0U+regZ9nZf1Q==" spinCount="100000" sheet="1" objects="1" scenarios="1"/>
  <mergeCells count="4">
    <mergeCell ref="B2:O2"/>
    <mergeCell ref="E3:N3"/>
    <mergeCell ref="D3:D4"/>
    <mergeCell ref="E23:O23"/>
  </mergeCells>
  <conditionalFormatting sqref="E4:L4">
    <cfRule type="expression" dxfId="638" priority="7">
      <formula>COUNTIF(E4:E21,"NA*")&gt;0</formula>
    </cfRule>
  </conditionalFormatting>
  <conditionalFormatting sqref="E4:M4">
    <cfRule type="expression" dxfId="637" priority="6">
      <formula>COUNTIF(E4:E21,"NA*")&lt;1</formula>
    </cfRule>
  </conditionalFormatting>
  <conditionalFormatting sqref="E5:O21">
    <cfRule type="expression" dxfId="636" priority="1">
      <formula>LEFT(E5,2)="NA"</formula>
    </cfRule>
    <cfRule type="expression" dxfId="635" priority="2">
      <formula>LEFT(E5,3)="Yes"</formula>
    </cfRule>
  </conditionalFormatting>
  <conditionalFormatting sqref="M4:N4">
    <cfRule type="expression" dxfId="634" priority="5">
      <formula>COUNTIF(M4:M21,"NA*")&gt;0</formula>
    </cfRule>
  </conditionalFormatting>
  <conditionalFormatting sqref="N4:O4">
    <cfRule type="expression" dxfId="633" priority="4">
      <formula>COUNTIF(N4:N21,"NA*")&lt;1</formula>
    </cfRule>
  </conditionalFormatting>
  <conditionalFormatting sqref="O4">
    <cfRule type="expression" dxfId="632" priority="3">
      <formula>COUNTIF(O4:O21,"NA*")&gt;0</formula>
    </cfRule>
  </conditionalFormatting>
  <dataValidations count="6">
    <dataValidation type="list" allowBlank="1" showInputMessage="1" showErrorMessage="1" promptTitle="Sample Gas Temperature" prompt="Please select one sample gas temperature for below" sqref="B21" xr:uid="{C76372AC-8047-0342-A7BF-C9FD8137952B}">
      <formula1>"Select One, 40° to 104°F (5° to 40°C),&gt;104°F (40°C),&lt;40° F (5° C)"</formula1>
    </dataValidation>
    <dataValidation type="list" allowBlank="1" showInputMessage="1" showErrorMessage="1" promptTitle="Sample Gas Flow" prompt="Please select one sample gas flow from below" sqref="B17" xr:uid="{35EBC6C3-1F81-C645-B684-CC23F4ECE13B}">
      <formula1>"Select One,0.5 to 1.0 LPM,&lt;0.5 LPM,&gt;1.0 LPM"</formula1>
    </dataValidation>
    <dataValidation type="list" allowBlank="1" showInputMessage="1" showErrorMessage="1" promptTitle="Sample Gas Condition" prompt="Please select one of the sample gas conditions below" sqref="B19" xr:uid="{FF10998E-6A4F-5B41-86D5-FE6FD5A71F46}">
      <formula1>"Select One,No particulates and dry,Particulates &gt;5 microns and dry,Particulates &gt;30 microns and condensing moisture"</formula1>
    </dataValidation>
    <dataValidation type="list" showInputMessage="1" showErrorMessage="1" promptTitle="Sample Pressure Conditions" prompt="Please select one of the sample gas pressure conditions below" sqref="B15" xr:uid="{90912FFD-83D9-C64B-A851-0899F3DF0430}">
      <formula1>"Select One,between 0.1 to 1.5 psig,between atmospheric and a slight vacuum (-2.7 psig),between 1.5 psig and 100 psig,&gt;100 psig"</formula1>
    </dataValidation>
    <dataValidation type="list" allowBlank="1" showInputMessage="1" showErrorMessage="1" promptTitle="Power Input Options" prompt="Please select a power input option from below" sqref="B12" xr:uid="{E01695ED-F91C-A14F-985E-4670264B2E1E}">
      <formula1>"Select One,AC or DC, LOOP"</formula1>
    </dataValidation>
    <dataValidation type="list" allowBlank="1" showInputMessage="1" showErrorMessage="1" sqref="B7" xr:uid="{688E0E7D-1B70-9C40-B19E-B3102ED5418B}">
      <formula1>"Select One,Percent,Trace &lt;10000 PPM,Both"</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2945" r:id="rId3" name="Check Box 1">
              <controlPr locked="0" defaultSize="0" autoFill="0" autoLine="0" autoPict="0">
                <anchor moveWithCells="1">
                  <from>
                    <xdr:col>3</xdr:col>
                    <xdr:colOff>76200</xdr:colOff>
                    <xdr:row>3</xdr:row>
                    <xdr:rowOff>228600</xdr:rowOff>
                  </from>
                  <to>
                    <xdr:col>3</xdr:col>
                    <xdr:colOff>381000</xdr:colOff>
                    <xdr:row>5</xdr:row>
                    <xdr:rowOff>25400</xdr:rowOff>
                  </to>
                </anchor>
              </controlPr>
            </control>
          </mc:Choice>
        </mc:AlternateContent>
        <mc:AlternateContent xmlns:mc="http://schemas.openxmlformats.org/markup-compatibility/2006">
          <mc:Choice Requires="x14">
            <control shapeId="82948" r:id="rId4" name="Check Box 4">
              <controlPr locked="0" defaultSize="0" autoFill="0" autoLine="0" autoPict="0">
                <anchor moveWithCells="1">
                  <from>
                    <xdr:col>3</xdr:col>
                    <xdr:colOff>76200</xdr:colOff>
                    <xdr:row>7</xdr:row>
                    <xdr:rowOff>50800</xdr:rowOff>
                  </from>
                  <to>
                    <xdr:col>3</xdr:col>
                    <xdr:colOff>393700</xdr:colOff>
                    <xdr:row>7</xdr:row>
                    <xdr:rowOff>266700</xdr:rowOff>
                  </to>
                </anchor>
              </controlPr>
            </control>
          </mc:Choice>
        </mc:AlternateContent>
        <mc:AlternateContent xmlns:mc="http://schemas.openxmlformats.org/markup-compatibility/2006">
          <mc:Choice Requires="x14">
            <control shapeId="82949" r:id="rId5" name="Check Box 5">
              <controlPr locked="0" defaultSize="0" autoFill="0" autoLine="0" autoPict="0">
                <anchor moveWithCells="1">
                  <from>
                    <xdr:col>3</xdr:col>
                    <xdr:colOff>76200</xdr:colOff>
                    <xdr:row>8</xdr:row>
                    <xdr:rowOff>50800</xdr:rowOff>
                  </from>
                  <to>
                    <xdr:col>3</xdr:col>
                    <xdr:colOff>368300</xdr:colOff>
                    <xdr:row>8</xdr:row>
                    <xdr:rowOff>266700</xdr:rowOff>
                  </to>
                </anchor>
              </controlPr>
            </control>
          </mc:Choice>
        </mc:AlternateContent>
        <mc:AlternateContent xmlns:mc="http://schemas.openxmlformats.org/markup-compatibility/2006">
          <mc:Choice Requires="x14">
            <control shapeId="82950" r:id="rId6" name="Check Box 6">
              <controlPr locked="0" defaultSize="0" autoFill="0" autoLine="0" autoPict="0">
                <anchor moveWithCells="1">
                  <from>
                    <xdr:col>3</xdr:col>
                    <xdr:colOff>76200</xdr:colOff>
                    <xdr:row>9</xdr:row>
                    <xdr:rowOff>50800</xdr:rowOff>
                  </from>
                  <to>
                    <xdr:col>3</xdr:col>
                    <xdr:colOff>342900</xdr:colOff>
                    <xdr:row>9</xdr:row>
                    <xdr:rowOff>266700</xdr:rowOff>
                  </to>
                </anchor>
              </controlPr>
            </control>
          </mc:Choice>
        </mc:AlternateContent>
        <mc:AlternateContent xmlns:mc="http://schemas.openxmlformats.org/markup-compatibility/2006">
          <mc:Choice Requires="x14">
            <control shapeId="82952" r:id="rId7" name="Check Box 8">
              <controlPr locked="0" defaultSize="0" autoFill="0" autoLine="0" autoPict="0">
                <anchor moveWithCells="1">
                  <from>
                    <xdr:col>3</xdr:col>
                    <xdr:colOff>63500</xdr:colOff>
                    <xdr:row>12</xdr:row>
                    <xdr:rowOff>50800</xdr:rowOff>
                  </from>
                  <to>
                    <xdr:col>3</xdr:col>
                    <xdr:colOff>355600</xdr:colOff>
                    <xdr:row>12</xdr:row>
                    <xdr:rowOff>266700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77FF2-EDF5-4042-8E41-1E8F05D6D0AC}">
  <sheetPr codeName="Sheet14"/>
  <dimension ref="A1:K354"/>
  <sheetViews>
    <sheetView zoomScale="130" zoomScaleNormal="130" workbookViewId="0">
      <pane ySplit="1" topLeftCell="A2" activePane="bottomLeft" state="frozen"/>
      <selection activeCell="D2" sqref="D2"/>
      <selection pane="bottomLeft" activeCell="I23" sqref="I23"/>
    </sheetView>
  </sheetViews>
  <sheetFormatPr baseColWidth="10" defaultColWidth="9.1640625" defaultRowHeight="13"/>
  <cols>
    <col min="1" max="1" width="23.1640625" style="17" customWidth="1"/>
    <col min="2" max="2" width="85.6640625" style="17" customWidth="1"/>
    <col min="3" max="3" width="15.6640625" style="24" hidden="1" customWidth="1"/>
    <col min="4" max="4" width="16" style="17" customWidth="1"/>
    <col min="5" max="5" width="17.83203125" style="21" hidden="1" customWidth="1"/>
    <col min="6" max="6" width="17.5" style="21" customWidth="1"/>
    <col min="7" max="7" width="12.6640625" style="17" customWidth="1"/>
    <col min="8" max="8" width="13.5" style="17" customWidth="1"/>
    <col min="9" max="9" width="9.1640625" style="17"/>
    <col min="10" max="10" width="29" style="17" customWidth="1"/>
    <col min="11" max="11" width="9.1640625" style="17"/>
    <col min="12" max="12" width="18.6640625" style="17" customWidth="1"/>
    <col min="13" max="16384" width="9.1640625" style="17"/>
  </cols>
  <sheetData>
    <row r="1" spans="1:10" ht="79" customHeight="1">
      <c r="A1" s="238" t="s">
        <v>30</v>
      </c>
      <c r="B1" s="238" t="s">
        <v>31</v>
      </c>
      <c r="C1" s="239" t="s">
        <v>590</v>
      </c>
      <c r="D1" s="238" t="s">
        <v>591</v>
      </c>
      <c r="G1" s="45" t="s">
        <v>35</v>
      </c>
      <c r="H1" s="45" t="s">
        <v>36</v>
      </c>
      <c r="J1" s="351"/>
    </row>
    <row r="2" spans="1:10" ht="16">
      <c r="A2" s="31"/>
      <c r="B2" s="40" t="s">
        <v>60</v>
      </c>
      <c r="C2" s="32"/>
      <c r="D2" s="41"/>
    </row>
    <row r="3" spans="1:10" ht="16">
      <c r="A3" s="244"/>
      <c r="B3" s="238" t="s">
        <v>592</v>
      </c>
      <c r="C3" s="298"/>
      <c r="D3" s="238"/>
    </row>
    <row r="4" spans="1:10" ht="19.5" customHeight="1">
      <c r="A4" s="14" t="s">
        <v>593</v>
      </c>
      <c r="B4" s="14" t="s">
        <v>594</v>
      </c>
      <c r="C4" s="29" t="s">
        <v>595</v>
      </c>
      <c r="D4" s="25" t="s">
        <v>596</v>
      </c>
      <c r="E4" s="17"/>
      <c r="F4" s="122"/>
      <c r="G4" s="24">
        <v>76.680000000000007</v>
      </c>
      <c r="H4" s="24">
        <f>G4*0.5</f>
        <v>38.340000000000003</v>
      </c>
    </row>
    <row r="5" spans="1:10" ht="19.5" customHeight="1">
      <c r="A5" s="14" t="s">
        <v>597</v>
      </c>
      <c r="B5" s="14" t="s">
        <v>598</v>
      </c>
      <c r="C5" s="29" t="s">
        <v>595</v>
      </c>
      <c r="D5" s="25" t="s">
        <v>599</v>
      </c>
      <c r="E5" s="17"/>
      <c r="F5" s="122"/>
      <c r="G5" s="24">
        <v>76.680000000000007</v>
      </c>
      <c r="H5" s="24">
        <f t="shared" ref="H5:H69" si="0">G5*0.5</f>
        <v>38.340000000000003</v>
      </c>
    </row>
    <row r="6" spans="1:10" ht="18.75" customHeight="1">
      <c r="A6" s="14" t="s">
        <v>600</v>
      </c>
      <c r="B6" s="14" t="s">
        <v>601</v>
      </c>
      <c r="C6" s="29" t="s">
        <v>595</v>
      </c>
      <c r="D6" s="25" t="s">
        <v>599</v>
      </c>
      <c r="E6" s="17"/>
      <c r="F6" s="122"/>
      <c r="G6" s="24">
        <v>52.92</v>
      </c>
      <c r="H6" s="24">
        <f t="shared" si="0"/>
        <v>26.46</v>
      </c>
    </row>
    <row r="7" spans="1:10" ht="16">
      <c r="A7" s="14" t="s">
        <v>602</v>
      </c>
      <c r="B7" s="14" t="s">
        <v>603</v>
      </c>
      <c r="C7" s="29" t="s">
        <v>595</v>
      </c>
      <c r="D7" s="25" t="s">
        <v>599</v>
      </c>
      <c r="E7" s="17"/>
      <c r="F7" s="122"/>
      <c r="G7" s="24">
        <v>64.800000000000011</v>
      </c>
      <c r="H7" s="24">
        <f t="shared" si="0"/>
        <v>32.400000000000006</v>
      </c>
    </row>
    <row r="8" spans="1:10" ht="16">
      <c r="A8" s="14" t="s">
        <v>604</v>
      </c>
      <c r="B8" s="14" t="s">
        <v>605</v>
      </c>
      <c r="C8" s="29" t="s">
        <v>595</v>
      </c>
      <c r="D8" s="25" t="s">
        <v>599</v>
      </c>
      <c r="E8" s="17"/>
      <c r="F8" s="122"/>
      <c r="G8" s="24">
        <v>117.72000000000001</v>
      </c>
      <c r="H8" s="24">
        <f t="shared" si="0"/>
        <v>58.860000000000007</v>
      </c>
    </row>
    <row r="9" spans="1:10" ht="16">
      <c r="A9" s="14" t="s">
        <v>606</v>
      </c>
      <c r="B9" s="14" t="s">
        <v>607</v>
      </c>
      <c r="C9" s="29" t="s">
        <v>595</v>
      </c>
      <c r="D9" s="25" t="s">
        <v>599</v>
      </c>
      <c r="E9" s="17"/>
      <c r="G9" s="24">
        <v>142.56</v>
      </c>
      <c r="H9" s="24">
        <f t="shared" si="0"/>
        <v>71.28</v>
      </c>
    </row>
    <row r="10" spans="1:10" ht="32">
      <c r="A10" s="14" t="s">
        <v>608</v>
      </c>
      <c r="B10" s="14" t="s">
        <v>609</v>
      </c>
      <c r="C10" s="29" t="s">
        <v>595</v>
      </c>
      <c r="D10" s="25" t="s">
        <v>599</v>
      </c>
      <c r="E10" s="17"/>
      <c r="F10" s="122"/>
      <c r="G10" s="24">
        <v>65.88000000000001</v>
      </c>
      <c r="H10" s="24">
        <f t="shared" si="0"/>
        <v>32.940000000000005</v>
      </c>
    </row>
    <row r="11" spans="1:10" ht="32">
      <c r="A11" s="14" t="s">
        <v>610</v>
      </c>
      <c r="B11" s="14" t="s">
        <v>611</v>
      </c>
      <c r="C11" s="29" t="s">
        <v>595</v>
      </c>
      <c r="D11" s="25" t="s">
        <v>599</v>
      </c>
      <c r="E11" s="17"/>
      <c r="F11" s="122"/>
      <c r="G11" s="24">
        <v>142.56</v>
      </c>
      <c r="H11" s="24">
        <f t="shared" si="0"/>
        <v>71.28</v>
      </c>
    </row>
    <row r="12" spans="1:10" ht="16">
      <c r="A12" s="14" t="s">
        <v>612</v>
      </c>
      <c r="B12" s="14" t="s">
        <v>613</v>
      </c>
      <c r="C12" s="29" t="s">
        <v>595</v>
      </c>
      <c r="D12" s="25" t="s">
        <v>614</v>
      </c>
      <c r="E12" s="17"/>
      <c r="G12" s="24">
        <v>138</v>
      </c>
      <c r="H12" s="24">
        <f t="shared" si="0"/>
        <v>69</v>
      </c>
    </row>
    <row r="13" spans="1:10" ht="16">
      <c r="A13" s="14" t="s">
        <v>615</v>
      </c>
      <c r="B13" s="14" t="s">
        <v>616</v>
      </c>
      <c r="C13" s="29" t="s">
        <v>595</v>
      </c>
      <c r="D13" s="26">
        <v>1000</v>
      </c>
      <c r="E13" s="17"/>
      <c r="F13" s="122"/>
      <c r="G13" s="24">
        <v>36.72</v>
      </c>
      <c r="H13" s="24">
        <f t="shared" si="0"/>
        <v>18.36</v>
      </c>
    </row>
    <row r="14" spans="1:10" ht="32">
      <c r="A14" s="14" t="s">
        <v>617</v>
      </c>
      <c r="B14" s="14" t="s">
        <v>618</v>
      </c>
      <c r="C14" s="29" t="s">
        <v>76</v>
      </c>
      <c r="D14" s="26">
        <v>1000</v>
      </c>
      <c r="E14" s="17"/>
      <c r="G14" s="24">
        <v>2.5920000000000001</v>
      </c>
      <c r="H14" s="24">
        <f t="shared" si="0"/>
        <v>1.296</v>
      </c>
    </row>
    <row r="15" spans="1:10" ht="32">
      <c r="A15" s="14" t="s">
        <v>619</v>
      </c>
      <c r="B15" s="14" t="s">
        <v>620</v>
      </c>
      <c r="C15" s="29" t="s">
        <v>595</v>
      </c>
      <c r="D15" s="26">
        <v>1000</v>
      </c>
      <c r="E15" s="17"/>
      <c r="F15" s="122"/>
      <c r="G15" s="24">
        <v>36.72</v>
      </c>
      <c r="H15" s="24">
        <f t="shared" si="0"/>
        <v>18.36</v>
      </c>
    </row>
    <row r="16" spans="1:10" ht="32">
      <c r="A16" s="14" t="s">
        <v>621</v>
      </c>
      <c r="B16" s="14" t="s">
        <v>622</v>
      </c>
      <c r="C16" s="29" t="s">
        <v>76</v>
      </c>
      <c r="D16" s="26">
        <v>1000</v>
      </c>
      <c r="E16" s="17"/>
      <c r="G16" s="24">
        <v>2.5920000000000001</v>
      </c>
      <c r="H16" s="24">
        <f t="shared" si="0"/>
        <v>1.296</v>
      </c>
    </row>
    <row r="17" spans="1:8" ht="16">
      <c r="A17" s="14" t="s">
        <v>623</v>
      </c>
      <c r="B17" s="14" t="s">
        <v>624</v>
      </c>
      <c r="C17" s="29" t="s">
        <v>595</v>
      </c>
      <c r="D17" s="26">
        <v>1300</v>
      </c>
      <c r="E17" s="17"/>
      <c r="F17" s="122"/>
      <c r="G17" s="24">
        <v>36.72</v>
      </c>
      <c r="H17" s="24">
        <f t="shared" si="0"/>
        <v>18.36</v>
      </c>
    </row>
    <row r="18" spans="1:8" ht="32">
      <c r="A18" s="14" t="s">
        <v>99</v>
      </c>
      <c r="B18" s="14" t="s">
        <v>100</v>
      </c>
      <c r="C18" s="29" t="s">
        <v>76</v>
      </c>
      <c r="D18" s="26">
        <v>1300</v>
      </c>
      <c r="E18" s="17"/>
      <c r="G18" s="24">
        <v>2.5920000000000001</v>
      </c>
      <c r="H18" s="24">
        <f t="shared" si="0"/>
        <v>1.296</v>
      </c>
    </row>
    <row r="19" spans="1:8" ht="16">
      <c r="A19" s="14" t="s">
        <v>625</v>
      </c>
      <c r="B19" s="14" t="s">
        <v>626</v>
      </c>
      <c r="C19" s="29" t="s">
        <v>595</v>
      </c>
      <c r="D19" s="26">
        <v>1300</v>
      </c>
      <c r="E19" s="17"/>
      <c r="F19" s="122"/>
      <c r="G19" s="24">
        <v>36.72</v>
      </c>
      <c r="H19" s="24">
        <f t="shared" si="0"/>
        <v>18.36</v>
      </c>
    </row>
    <row r="20" spans="1:8" ht="48">
      <c r="A20" s="14" t="s">
        <v>627</v>
      </c>
      <c r="B20" s="14" t="s">
        <v>628</v>
      </c>
      <c r="C20" s="29" t="s">
        <v>76</v>
      </c>
      <c r="D20" s="26">
        <v>1300</v>
      </c>
      <c r="E20" s="17"/>
      <c r="G20" s="24">
        <v>2.5920000000000001</v>
      </c>
      <c r="H20" s="24">
        <f t="shared" si="0"/>
        <v>1.296</v>
      </c>
    </row>
    <row r="21" spans="1:8" ht="16">
      <c r="A21" s="14" t="s">
        <v>629</v>
      </c>
      <c r="B21" s="14" t="s">
        <v>630</v>
      </c>
      <c r="C21" s="29" t="s">
        <v>76</v>
      </c>
      <c r="D21" s="25" t="s">
        <v>631</v>
      </c>
      <c r="E21" s="17"/>
      <c r="G21" s="24">
        <v>36.72</v>
      </c>
      <c r="H21" s="24">
        <f t="shared" si="0"/>
        <v>18.36</v>
      </c>
    </row>
    <row r="22" spans="1:8" ht="16">
      <c r="A22" s="14" t="s">
        <v>632</v>
      </c>
      <c r="B22" s="14" t="s">
        <v>633</v>
      </c>
      <c r="C22" s="29" t="s">
        <v>76</v>
      </c>
      <c r="D22" s="25" t="s">
        <v>631</v>
      </c>
      <c r="E22" s="17"/>
      <c r="G22" s="24">
        <v>2.5920000000000001</v>
      </c>
      <c r="H22" s="24">
        <f t="shared" si="0"/>
        <v>1.296</v>
      </c>
    </row>
    <row r="23" spans="1:8" ht="34.5" customHeight="1">
      <c r="A23" s="14" t="s">
        <v>634</v>
      </c>
      <c r="B23" s="14" t="s">
        <v>635</v>
      </c>
      <c r="C23" s="29" t="s">
        <v>636</v>
      </c>
      <c r="D23" s="25" t="s">
        <v>637</v>
      </c>
      <c r="E23" s="17"/>
      <c r="F23" s="122"/>
      <c r="G23" s="24">
        <v>16.200000000000003</v>
      </c>
      <c r="H23" s="24">
        <f t="shared" si="0"/>
        <v>8.1000000000000014</v>
      </c>
    </row>
    <row r="24" spans="1:8" ht="16">
      <c r="A24" s="238"/>
      <c r="B24" s="244" t="s">
        <v>638</v>
      </c>
      <c r="C24" s="239"/>
      <c r="D24" s="238"/>
      <c r="E24" s="17"/>
      <c r="G24" s="24"/>
      <c r="H24" s="24"/>
    </row>
    <row r="25" spans="1:8" ht="80">
      <c r="A25" s="14" t="s">
        <v>639</v>
      </c>
      <c r="B25" s="14" t="s">
        <v>640</v>
      </c>
      <c r="C25" s="79" t="s">
        <v>76</v>
      </c>
      <c r="D25" s="25" t="s">
        <v>641</v>
      </c>
      <c r="E25" s="17"/>
      <c r="G25" s="24" t="s">
        <v>79</v>
      </c>
      <c r="H25" s="24"/>
    </row>
    <row r="26" spans="1:8" ht="51" customHeight="1">
      <c r="A26" s="14" t="s">
        <v>642</v>
      </c>
      <c r="B26" s="14" t="s">
        <v>643</v>
      </c>
      <c r="C26" s="29" t="s">
        <v>644</v>
      </c>
      <c r="D26" s="25" t="s">
        <v>641</v>
      </c>
      <c r="E26" s="17"/>
      <c r="F26" s="122"/>
      <c r="G26" s="24" t="s">
        <v>79</v>
      </c>
      <c r="H26" s="24"/>
    </row>
    <row r="27" spans="1:8" ht="63" customHeight="1">
      <c r="A27" s="14" t="s">
        <v>645</v>
      </c>
      <c r="B27" s="14" t="s">
        <v>646</v>
      </c>
      <c r="C27" s="29" t="s">
        <v>644</v>
      </c>
      <c r="D27" s="25" t="s">
        <v>641</v>
      </c>
      <c r="E27" s="17"/>
      <c r="F27" s="122"/>
      <c r="G27" s="24" t="s">
        <v>79</v>
      </c>
      <c r="H27" s="24"/>
    </row>
    <row r="28" spans="1:8" ht="32.25" customHeight="1">
      <c r="A28" s="14" t="s">
        <v>647</v>
      </c>
      <c r="B28" s="14" t="s">
        <v>648</v>
      </c>
      <c r="C28" s="29" t="s">
        <v>595</v>
      </c>
      <c r="D28" s="25" t="s">
        <v>649</v>
      </c>
      <c r="E28" s="17"/>
      <c r="F28" s="122"/>
      <c r="G28" s="24">
        <v>105.84</v>
      </c>
      <c r="H28" s="24">
        <f t="shared" si="0"/>
        <v>52.92</v>
      </c>
    </row>
    <row r="29" spans="1:8" ht="16">
      <c r="A29" s="238"/>
      <c r="B29" s="244" t="s">
        <v>650</v>
      </c>
      <c r="C29" s="239"/>
      <c r="D29" s="238"/>
      <c r="E29" s="17"/>
      <c r="G29" s="24"/>
      <c r="H29" s="24"/>
    </row>
    <row r="30" spans="1:8" ht="49.5" customHeight="1">
      <c r="A30" s="14" t="s">
        <v>651</v>
      </c>
      <c r="B30" s="14" t="s">
        <v>652</v>
      </c>
      <c r="C30" s="29" t="s">
        <v>595</v>
      </c>
      <c r="D30" s="19" t="s">
        <v>653</v>
      </c>
      <c r="E30" s="17"/>
      <c r="F30" s="122"/>
      <c r="G30" s="222"/>
      <c r="H30" s="24">
        <f t="shared" si="0"/>
        <v>0</v>
      </c>
    </row>
    <row r="31" spans="1:8" ht="32.25" customHeight="1">
      <c r="A31" s="14" t="s">
        <v>654</v>
      </c>
      <c r="B31" s="14" t="s">
        <v>655</v>
      </c>
      <c r="C31" s="29" t="s">
        <v>595</v>
      </c>
      <c r="D31" s="19" t="s">
        <v>656</v>
      </c>
      <c r="E31" s="17"/>
      <c r="F31" s="122"/>
      <c r="G31" s="24">
        <v>450.36</v>
      </c>
      <c r="H31" s="24">
        <f t="shared" si="0"/>
        <v>225.18</v>
      </c>
    </row>
    <row r="32" spans="1:8" ht="47.25" customHeight="1">
      <c r="A32" s="14" t="s">
        <v>657</v>
      </c>
      <c r="B32" s="14" t="s">
        <v>658</v>
      </c>
      <c r="C32" s="29" t="s">
        <v>595</v>
      </c>
      <c r="D32" s="19" t="s">
        <v>653</v>
      </c>
      <c r="E32" s="17"/>
      <c r="F32" s="122"/>
      <c r="G32" s="24">
        <v>519.48</v>
      </c>
      <c r="H32" s="24">
        <f t="shared" si="0"/>
        <v>259.74</v>
      </c>
    </row>
    <row r="33" spans="1:8" ht="38.25" customHeight="1">
      <c r="A33" s="14" t="s">
        <v>659</v>
      </c>
      <c r="B33" s="14" t="s">
        <v>660</v>
      </c>
      <c r="C33" s="29" t="s">
        <v>595</v>
      </c>
      <c r="D33" s="19" t="s">
        <v>656</v>
      </c>
      <c r="E33" s="17" t="s">
        <v>661</v>
      </c>
      <c r="F33" s="122"/>
      <c r="G33" s="24">
        <v>59.400000000000006</v>
      </c>
      <c r="H33" s="24">
        <f t="shared" si="0"/>
        <v>29.700000000000003</v>
      </c>
    </row>
    <row r="34" spans="1:8" ht="33.75" customHeight="1">
      <c r="A34" s="14" t="s">
        <v>662</v>
      </c>
      <c r="B34" s="14" t="s">
        <v>663</v>
      </c>
      <c r="C34" s="29" t="s">
        <v>595</v>
      </c>
      <c r="D34" s="19" t="s">
        <v>656</v>
      </c>
      <c r="E34" s="17"/>
      <c r="F34" s="122"/>
      <c r="G34" s="24">
        <v>59.400000000000006</v>
      </c>
      <c r="H34" s="24">
        <f t="shared" si="0"/>
        <v>29.700000000000003</v>
      </c>
    </row>
    <row r="35" spans="1:8" ht="34.5" customHeight="1">
      <c r="A35" s="14" t="s">
        <v>664</v>
      </c>
      <c r="B35" s="14" t="s">
        <v>665</v>
      </c>
      <c r="C35" s="29" t="s">
        <v>595</v>
      </c>
      <c r="D35" s="19" t="s">
        <v>656</v>
      </c>
      <c r="E35" s="17"/>
      <c r="F35" s="122"/>
      <c r="G35" s="24">
        <v>59.400000000000006</v>
      </c>
      <c r="H35" s="24">
        <f t="shared" si="0"/>
        <v>29.700000000000003</v>
      </c>
    </row>
    <row r="36" spans="1:8" ht="34.5" customHeight="1">
      <c r="A36" s="14" t="s">
        <v>158</v>
      </c>
      <c r="B36" s="14" t="s">
        <v>1353</v>
      </c>
      <c r="C36" s="29" t="s">
        <v>595</v>
      </c>
      <c r="D36" s="19" t="s">
        <v>656</v>
      </c>
      <c r="E36" s="17"/>
      <c r="F36" s="122"/>
      <c r="G36" s="24"/>
      <c r="H36" s="24"/>
    </row>
    <row r="37" spans="1:8" ht="36" customHeight="1">
      <c r="A37" s="14" t="s">
        <v>666</v>
      </c>
      <c r="B37" s="14" t="s">
        <v>667</v>
      </c>
      <c r="C37" s="29" t="s">
        <v>595</v>
      </c>
      <c r="D37" s="19" t="s">
        <v>656</v>
      </c>
      <c r="E37" s="17"/>
      <c r="F37" s="122"/>
      <c r="G37" s="24">
        <v>65.88000000000001</v>
      </c>
      <c r="H37" s="24">
        <f t="shared" si="0"/>
        <v>32.940000000000005</v>
      </c>
    </row>
    <row r="38" spans="1:8" ht="16">
      <c r="A38" s="238"/>
      <c r="B38" s="244" t="s">
        <v>668</v>
      </c>
      <c r="C38" s="239"/>
      <c r="D38" s="238"/>
      <c r="E38" s="17"/>
      <c r="G38" s="24"/>
      <c r="H38" s="24"/>
    </row>
    <row r="39" spans="1:8" ht="60" customHeight="1">
      <c r="A39" s="14" t="s">
        <v>669</v>
      </c>
      <c r="B39" s="14" t="s">
        <v>670</v>
      </c>
      <c r="C39" s="29" t="s">
        <v>595</v>
      </c>
      <c r="D39" s="19" t="s">
        <v>656</v>
      </c>
      <c r="E39" s="17"/>
      <c r="F39" s="122"/>
      <c r="G39" s="24">
        <v>238.68</v>
      </c>
      <c r="H39" s="24">
        <f t="shared" si="0"/>
        <v>119.34</v>
      </c>
    </row>
    <row r="40" spans="1:8" ht="60.75" customHeight="1">
      <c r="A40" s="14" t="s">
        <v>671</v>
      </c>
      <c r="B40" s="9" t="s">
        <v>672</v>
      </c>
      <c r="C40" s="29" t="s">
        <v>595</v>
      </c>
      <c r="D40" s="19" t="s">
        <v>656</v>
      </c>
      <c r="E40" s="17"/>
      <c r="F40" s="122"/>
      <c r="G40" s="24">
        <v>262.44</v>
      </c>
      <c r="H40" s="24">
        <f t="shared" si="0"/>
        <v>131.22</v>
      </c>
    </row>
    <row r="41" spans="1:8" ht="34.5" customHeight="1">
      <c r="A41" s="14" t="s">
        <v>673</v>
      </c>
      <c r="B41" s="138" t="s">
        <v>674</v>
      </c>
      <c r="C41" s="29" t="s">
        <v>675</v>
      </c>
      <c r="D41" s="19" t="s">
        <v>656</v>
      </c>
      <c r="E41" s="17"/>
      <c r="G41" s="24"/>
      <c r="H41" s="24">
        <f t="shared" si="0"/>
        <v>0</v>
      </c>
    </row>
    <row r="42" spans="1:8" ht="16">
      <c r="A42" s="238"/>
      <c r="B42" s="244" t="s">
        <v>676</v>
      </c>
      <c r="C42" s="239"/>
      <c r="D42" s="238"/>
      <c r="E42" s="17"/>
      <c r="G42" s="24"/>
      <c r="H42" s="24"/>
    </row>
    <row r="43" spans="1:8" ht="16">
      <c r="A43" s="14" t="s">
        <v>677</v>
      </c>
      <c r="B43" s="14" t="s">
        <v>678</v>
      </c>
      <c r="C43" s="29" t="s">
        <v>675</v>
      </c>
      <c r="D43" s="25" t="s">
        <v>679</v>
      </c>
      <c r="E43" s="17"/>
      <c r="G43" s="24">
        <v>111.24000000000001</v>
      </c>
      <c r="H43" s="24">
        <f t="shared" si="0"/>
        <v>55.620000000000005</v>
      </c>
    </row>
    <row r="44" spans="1:8" ht="16">
      <c r="A44" s="14" t="s">
        <v>680</v>
      </c>
      <c r="B44" s="14" t="s">
        <v>681</v>
      </c>
      <c r="C44" s="29" t="s">
        <v>675</v>
      </c>
      <c r="D44" s="25" t="s">
        <v>682</v>
      </c>
      <c r="E44" s="17"/>
      <c r="F44" s="122"/>
      <c r="G44" s="24">
        <v>83.160000000000011</v>
      </c>
      <c r="H44" s="24">
        <f t="shared" si="0"/>
        <v>41.580000000000005</v>
      </c>
    </row>
    <row r="45" spans="1:8" ht="16">
      <c r="A45" s="14" t="s">
        <v>683</v>
      </c>
      <c r="B45" s="14" t="s">
        <v>684</v>
      </c>
      <c r="C45" s="29" t="s">
        <v>675</v>
      </c>
      <c r="D45" s="25" t="s">
        <v>614</v>
      </c>
      <c r="E45" s="17"/>
      <c r="F45" s="122"/>
      <c r="G45" s="24">
        <v>83.160000000000011</v>
      </c>
      <c r="H45" s="24">
        <f t="shared" si="0"/>
        <v>41.580000000000005</v>
      </c>
    </row>
    <row r="46" spans="1:8" ht="27.75" customHeight="1">
      <c r="A46" s="14" t="s">
        <v>685</v>
      </c>
      <c r="B46" s="14" t="s">
        <v>686</v>
      </c>
      <c r="C46" s="29" t="s">
        <v>595</v>
      </c>
      <c r="D46" s="25" t="s">
        <v>687</v>
      </c>
      <c r="E46" s="17"/>
      <c r="F46" s="122"/>
      <c r="G46" s="24">
        <v>66.960000000000008</v>
      </c>
      <c r="H46" s="24">
        <f t="shared" si="0"/>
        <v>33.480000000000004</v>
      </c>
    </row>
    <row r="47" spans="1:8" ht="26.25" customHeight="1">
      <c r="A47" s="14" t="s">
        <v>688</v>
      </c>
      <c r="B47" s="14" t="s">
        <v>689</v>
      </c>
      <c r="C47" s="29" t="s">
        <v>644</v>
      </c>
      <c r="D47" s="39">
        <v>1000</v>
      </c>
      <c r="E47" s="17"/>
      <c r="F47" s="122"/>
      <c r="G47" s="24">
        <v>308.88</v>
      </c>
      <c r="H47" s="24">
        <f t="shared" si="0"/>
        <v>154.44</v>
      </c>
    </row>
    <row r="48" spans="1:8" ht="25.5" customHeight="1">
      <c r="A48" s="14" t="s">
        <v>690</v>
      </c>
      <c r="B48" s="14" t="s">
        <v>691</v>
      </c>
      <c r="C48" s="29" t="s">
        <v>644</v>
      </c>
      <c r="D48" s="39">
        <v>1000</v>
      </c>
      <c r="E48" s="17"/>
      <c r="F48" s="122"/>
      <c r="G48" s="24">
        <v>308.88</v>
      </c>
      <c r="H48" s="24">
        <f t="shared" si="0"/>
        <v>154.44</v>
      </c>
    </row>
    <row r="49" spans="1:8" ht="21" customHeight="1">
      <c r="A49" s="14" t="s">
        <v>692</v>
      </c>
      <c r="B49" s="14" t="s">
        <v>693</v>
      </c>
      <c r="C49" s="29" t="s">
        <v>644</v>
      </c>
      <c r="D49" s="39">
        <v>1300</v>
      </c>
      <c r="E49" s="17"/>
      <c r="F49" s="122"/>
      <c r="G49" s="24">
        <v>261.36</v>
      </c>
      <c r="H49" s="24">
        <f t="shared" si="0"/>
        <v>130.68</v>
      </c>
    </row>
    <row r="50" spans="1:8" ht="16">
      <c r="A50" s="238"/>
      <c r="B50" s="244" t="s">
        <v>694</v>
      </c>
      <c r="C50" s="239"/>
      <c r="D50" s="238"/>
      <c r="E50" s="17"/>
      <c r="G50" s="24"/>
      <c r="H50" s="24"/>
    </row>
    <row r="51" spans="1:8" ht="38.25" customHeight="1">
      <c r="A51" s="14" t="s">
        <v>586</v>
      </c>
      <c r="B51" s="14" t="s">
        <v>695</v>
      </c>
      <c r="C51" s="29" t="s">
        <v>595</v>
      </c>
      <c r="D51" s="19" t="s">
        <v>696</v>
      </c>
      <c r="E51" s="17"/>
      <c r="F51" s="122"/>
      <c r="G51" s="24">
        <v>683.6400000000001</v>
      </c>
      <c r="H51" s="24">
        <f t="shared" si="0"/>
        <v>341.82000000000005</v>
      </c>
    </row>
    <row r="52" spans="1:8" ht="44.25" customHeight="1">
      <c r="A52" s="14" t="s">
        <v>697</v>
      </c>
      <c r="B52" s="14" t="s">
        <v>698</v>
      </c>
      <c r="C52" s="29" t="s">
        <v>675</v>
      </c>
      <c r="D52" s="19" t="s">
        <v>696</v>
      </c>
      <c r="E52" s="17"/>
      <c r="G52" s="24">
        <v>864</v>
      </c>
      <c r="H52" s="24">
        <f t="shared" si="0"/>
        <v>432</v>
      </c>
    </row>
    <row r="53" spans="1:8" ht="57.75" customHeight="1">
      <c r="A53" s="14" t="s">
        <v>588</v>
      </c>
      <c r="B53" s="14" t="s">
        <v>699</v>
      </c>
      <c r="C53" s="29" t="s">
        <v>675</v>
      </c>
      <c r="D53" s="19" t="s">
        <v>696</v>
      </c>
      <c r="E53" s="17"/>
      <c r="G53" s="24">
        <v>1362.96</v>
      </c>
      <c r="H53" s="24">
        <f t="shared" si="0"/>
        <v>681.48</v>
      </c>
    </row>
    <row r="54" spans="1:8" ht="16">
      <c r="A54" s="238"/>
      <c r="B54" s="244" t="s">
        <v>700</v>
      </c>
      <c r="C54" s="239"/>
      <c r="D54" s="238"/>
      <c r="E54" s="17"/>
      <c r="G54" s="24"/>
      <c r="H54" s="24"/>
    </row>
    <row r="55" spans="1:8" ht="41.25" customHeight="1">
      <c r="A55" s="14" t="s">
        <v>701</v>
      </c>
      <c r="B55" s="14" t="s">
        <v>702</v>
      </c>
      <c r="C55" s="29" t="s">
        <v>595</v>
      </c>
      <c r="D55" s="19" t="s">
        <v>703</v>
      </c>
      <c r="E55" s="17"/>
      <c r="F55" s="122"/>
      <c r="G55" s="24">
        <v>584.28000000000009</v>
      </c>
      <c r="H55" s="24">
        <f t="shared" si="0"/>
        <v>292.14000000000004</v>
      </c>
    </row>
    <row r="56" spans="1:8" ht="60.75" customHeight="1">
      <c r="A56" s="14" t="s">
        <v>704</v>
      </c>
      <c r="B56" s="14" t="s">
        <v>705</v>
      </c>
      <c r="C56" s="29" t="s">
        <v>595</v>
      </c>
      <c r="D56" s="19" t="s">
        <v>706</v>
      </c>
      <c r="E56" s="17"/>
      <c r="F56" s="122"/>
      <c r="G56" s="24">
        <v>584.28000000000009</v>
      </c>
      <c r="H56" s="24">
        <f t="shared" si="0"/>
        <v>292.14000000000004</v>
      </c>
    </row>
    <row r="57" spans="1:8" ht="40.5" customHeight="1">
      <c r="A57" s="14" t="s">
        <v>707</v>
      </c>
      <c r="B57" s="14" t="s">
        <v>708</v>
      </c>
      <c r="C57" s="29" t="s">
        <v>595</v>
      </c>
      <c r="D57" s="19" t="s">
        <v>709</v>
      </c>
      <c r="E57" s="17"/>
      <c r="F57" s="122"/>
      <c r="G57" s="24">
        <v>584.28000000000009</v>
      </c>
      <c r="H57" s="24">
        <f t="shared" si="0"/>
        <v>292.14000000000004</v>
      </c>
    </row>
    <row r="58" spans="1:8" ht="38.25" customHeight="1">
      <c r="A58" s="14" t="s">
        <v>710</v>
      </c>
      <c r="B58" s="14" t="s">
        <v>711</v>
      </c>
      <c r="C58" s="29" t="s">
        <v>595</v>
      </c>
      <c r="D58" s="26">
        <v>2510</v>
      </c>
      <c r="E58" s="17"/>
      <c r="F58" s="122"/>
      <c r="G58" s="24">
        <v>584.28000000000009</v>
      </c>
      <c r="H58" s="24">
        <f t="shared" si="0"/>
        <v>292.14000000000004</v>
      </c>
    </row>
    <row r="59" spans="1:8" ht="35.25" customHeight="1">
      <c r="A59" s="14" t="s">
        <v>712</v>
      </c>
      <c r="B59" s="14" t="s">
        <v>713</v>
      </c>
      <c r="C59" s="29" t="s">
        <v>595</v>
      </c>
      <c r="D59" s="19" t="s">
        <v>709</v>
      </c>
      <c r="E59" s="17"/>
      <c r="F59" s="122"/>
      <c r="G59" s="24">
        <v>584.28000000000009</v>
      </c>
      <c r="H59" s="24">
        <f t="shared" si="0"/>
        <v>292.14000000000004</v>
      </c>
    </row>
    <row r="60" spans="1:8" ht="32">
      <c r="A60" s="14" t="s">
        <v>714</v>
      </c>
      <c r="B60" s="14" t="s">
        <v>715</v>
      </c>
      <c r="C60" s="29" t="s">
        <v>595</v>
      </c>
      <c r="D60" s="19" t="s">
        <v>709</v>
      </c>
      <c r="E60" s="17"/>
      <c r="F60" s="122"/>
      <c r="G60" s="24">
        <v>584.28000000000009</v>
      </c>
      <c r="H60" s="24">
        <f t="shared" si="0"/>
        <v>292.14000000000004</v>
      </c>
    </row>
    <row r="61" spans="1:8" ht="34.5" customHeight="1">
      <c r="A61" s="14" t="s">
        <v>716</v>
      </c>
      <c r="B61" s="14" t="s">
        <v>717</v>
      </c>
      <c r="C61" s="29" t="s">
        <v>595</v>
      </c>
      <c r="D61" s="19" t="s">
        <v>709</v>
      </c>
      <c r="E61" s="17"/>
      <c r="F61" s="122"/>
      <c r="G61" s="24">
        <v>584.28000000000009</v>
      </c>
      <c r="H61" s="24">
        <f t="shared" si="0"/>
        <v>292.14000000000004</v>
      </c>
    </row>
    <row r="62" spans="1:8" ht="26">
      <c r="A62" s="14" t="s">
        <v>718</v>
      </c>
      <c r="B62" s="14" t="s">
        <v>719</v>
      </c>
      <c r="C62" s="29" t="s">
        <v>595</v>
      </c>
      <c r="D62" s="19" t="s">
        <v>709</v>
      </c>
      <c r="E62" s="17"/>
      <c r="F62" s="122"/>
      <c r="G62" s="24">
        <v>584.28000000000009</v>
      </c>
      <c r="H62" s="24">
        <f t="shared" si="0"/>
        <v>292.14000000000004</v>
      </c>
    </row>
    <row r="63" spans="1:8" ht="16">
      <c r="A63" s="238"/>
      <c r="B63" s="244" t="s">
        <v>720</v>
      </c>
      <c r="C63" s="239"/>
      <c r="D63" s="238"/>
      <c r="E63" s="17"/>
      <c r="G63" s="24"/>
      <c r="H63" s="24"/>
    </row>
    <row r="64" spans="1:8" ht="39.75" customHeight="1">
      <c r="A64" s="14" t="s">
        <v>721</v>
      </c>
      <c r="B64" s="14" t="s">
        <v>722</v>
      </c>
      <c r="C64" s="29" t="s">
        <v>723</v>
      </c>
      <c r="D64" s="25" t="s">
        <v>599</v>
      </c>
      <c r="E64" s="17"/>
      <c r="F64" s="122"/>
      <c r="G64" s="24">
        <v>367.20000000000005</v>
      </c>
      <c r="H64" s="24">
        <f t="shared" si="0"/>
        <v>183.60000000000002</v>
      </c>
    </row>
    <row r="65" spans="1:11" ht="35.25" customHeight="1">
      <c r="A65" s="14" t="s">
        <v>724</v>
      </c>
      <c r="B65" s="14" t="s">
        <v>725</v>
      </c>
      <c r="C65" s="29" t="s">
        <v>723</v>
      </c>
      <c r="D65" s="25" t="s">
        <v>649</v>
      </c>
      <c r="E65" s="17"/>
      <c r="F65" s="122"/>
      <c r="G65" s="24">
        <v>411.48</v>
      </c>
      <c r="H65" s="24">
        <f t="shared" si="0"/>
        <v>205.74</v>
      </c>
    </row>
    <row r="66" spans="1:11" ht="48.75" customHeight="1">
      <c r="A66" s="14" t="s">
        <v>726</v>
      </c>
      <c r="B66" s="14" t="s">
        <v>1130</v>
      </c>
      <c r="C66" s="29" t="s">
        <v>723</v>
      </c>
      <c r="D66" s="19" t="s">
        <v>727</v>
      </c>
      <c r="E66"/>
      <c r="F66" s="122"/>
      <c r="G66" s="24">
        <v>411.48</v>
      </c>
      <c r="H66" s="24">
        <f t="shared" si="0"/>
        <v>205.74</v>
      </c>
      <c r="J66" s="24"/>
      <c r="K66" s="56"/>
    </row>
    <row r="67" spans="1:11" ht="33" customHeight="1">
      <c r="A67" s="14" t="s">
        <v>728</v>
      </c>
      <c r="B67" s="14" t="s">
        <v>729</v>
      </c>
      <c r="C67" s="29" t="s">
        <v>723</v>
      </c>
      <c r="D67" s="19" t="s">
        <v>730</v>
      </c>
      <c r="E67" s="17"/>
      <c r="F67" s="122"/>
      <c r="G67" s="24">
        <v>473.04</v>
      </c>
      <c r="H67" s="24">
        <f t="shared" si="0"/>
        <v>236.52</v>
      </c>
      <c r="J67" s="24"/>
      <c r="K67" s="56"/>
    </row>
    <row r="68" spans="1:11" ht="31.5" customHeight="1">
      <c r="A68" s="14" t="s">
        <v>731</v>
      </c>
      <c r="B68" s="14" t="s">
        <v>732</v>
      </c>
      <c r="C68" s="29" t="s">
        <v>723</v>
      </c>
      <c r="D68" s="19" t="s">
        <v>730</v>
      </c>
      <c r="E68" s="17"/>
      <c r="F68" s="122"/>
      <c r="G68" s="24">
        <v>690.12</v>
      </c>
      <c r="H68" s="24">
        <f t="shared" si="0"/>
        <v>345.06</v>
      </c>
      <c r="J68" s="24"/>
      <c r="K68" s="56"/>
    </row>
    <row r="69" spans="1:11" ht="16">
      <c r="A69" s="14" t="s">
        <v>733</v>
      </c>
      <c r="B69" s="14" t="s">
        <v>734</v>
      </c>
      <c r="C69" s="29" t="s">
        <v>675</v>
      </c>
      <c r="D69" s="25" t="s">
        <v>735</v>
      </c>
      <c r="E69" s="17"/>
      <c r="G69" s="24">
        <v>2714.04</v>
      </c>
      <c r="H69" s="24">
        <f t="shared" si="0"/>
        <v>1357.02</v>
      </c>
    </row>
    <row r="70" spans="1:11" ht="16">
      <c r="A70" s="238"/>
      <c r="B70" s="244" t="s">
        <v>736</v>
      </c>
      <c r="C70" s="239"/>
      <c r="D70" s="238"/>
      <c r="E70" s="17"/>
      <c r="G70" s="24"/>
      <c r="H70" s="24"/>
    </row>
    <row r="71" spans="1:11" ht="60.75" customHeight="1">
      <c r="A71" s="14" t="s">
        <v>737</v>
      </c>
      <c r="B71" s="9" t="s">
        <v>738</v>
      </c>
      <c r="C71" s="29" t="s">
        <v>595</v>
      </c>
      <c r="D71" s="25" t="s">
        <v>596</v>
      </c>
      <c r="E71" s="17"/>
      <c r="F71" s="122"/>
      <c r="G71" s="24">
        <v>140.4</v>
      </c>
      <c r="H71" s="24">
        <f t="shared" ref="H71:H104" si="1">G71*0.5</f>
        <v>70.2</v>
      </c>
    </row>
    <row r="72" spans="1:11" ht="32">
      <c r="A72" s="14" t="s">
        <v>739</v>
      </c>
      <c r="B72" s="14" t="s">
        <v>740</v>
      </c>
      <c r="C72" s="29" t="s">
        <v>595</v>
      </c>
      <c r="D72" s="26">
        <v>3000</v>
      </c>
      <c r="E72" s="17"/>
      <c r="G72" s="24">
        <v>1740.96</v>
      </c>
      <c r="H72" s="24">
        <f t="shared" si="1"/>
        <v>870.48</v>
      </c>
    </row>
    <row r="73" spans="1:11" ht="16">
      <c r="A73" s="14" t="s">
        <v>741</v>
      </c>
      <c r="B73" s="14" t="s">
        <v>742</v>
      </c>
      <c r="C73" s="29" t="s">
        <v>595</v>
      </c>
      <c r="D73" s="26">
        <v>3000</v>
      </c>
      <c r="E73" s="17"/>
      <c r="G73" s="24">
        <v>2214</v>
      </c>
      <c r="H73" s="24">
        <f t="shared" si="1"/>
        <v>1107</v>
      </c>
    </row>
    <row r="74" spans="1:11" ht="32">
      <c r="A74" s="14" t="s">
        <v>743</v>
      </c>
      <c r="B74" s="14" t="s">
        <v>744</v>
      </c>
      <c r="C74" s="29" t="s">
        <v>595</v>
      </c>
      <c r="D74" s="26">
        <v>3000</v>
      </c>
      <c r="E74" s="17"/>
      <c r="G74" s="24">
        <v>2431.0800000000004</v>
      </c>
      <c r="H74" s="24">
        <f t="shared" si="1"/>
        <v>1215.5400000000002</v>
      </c>
    </row>
    <row r="75" spans="1:11" ht="32">
      <c r="A75" s="14" t="s">
        <v>745</v>
      </c>
      <c r="B75" s="14" t="s">
        <v>746</v>
      </c>
      <c r="C75" s="29" t="s">
        <v>595</v>
      </c>
      <c r="D75" s="26">
        <v>3000</v>
      </c>
      <c r="E75" s="17"/>
      <c r="G75" s="24">
        <v>1740.96</v>
      </c>
      <c r="H75" s="24">
        <f t="shared" si="1"/>
        <v>870.48</v>
      </c>
    </row>
    <row r="76" spans="1:11" ht="32">
      <c r="A76" s="14" t="s">
        <v>747</v>
      </c>
      <c r="B76" s="14" t="s">
        <v>748</v>
      </c>
      <c r="C76" s="29" t="s">
        <v>595</v>
      </c>
      <c r="D76" s="26">
        <v>3000</v>
      </c>
      <c r="E76" s="17"/>
      <c r="G76" s="24">
        <v>2214</v>
      </c>
      <c r="H76" s="24">
        <f t="shared" si="1"/>
        <v>1107</v>
      </c>
    </row>
    <row r="77" spans="1:11" ht="32">
      <c r="A77" s="14" t="s">
        <v>749</v>
      </c>
      <c r="B77" s="14" t="s">
        <v>750</v>
      </c>
      <c r="C77" s="29" t="s">
        <v>595</v>
      </c>
      <c r="D77" s="26">
        <v>3000</v>
      </c>
      <c r="E77" s="17"/>
      <c r="G77" s="24">
        <v>2431.0800000000004</v>
      </c>
      <c r="H77" s="24">
        <f t="shared" si="1"/>
        <v>1215.5400000000002</v>
      </c>
    </row>
    <row r="78" spans="1:11" ht="32">
      <c r="A78" s="14" t="s">
        <v>751</v>
      </c>
      <c r="B78" s="14" t="s">
        <v>752</v>
      </c>
      <c r="C78" s="29" t="s">
        <v>595</v>
      </c>
      <c r="D78" s="25" t="s">
        <v>753</v>
      </c>
      <c r="E78" s="17"/>
      <c r="G78" s="24">
        <v>1740.96</v>
      </c>
      <c r="H78" s="24">
        <f t="shared" si="1"/>
        <v>870.48</v>
      </c>
    </row>
    <row r="79" spans="1:11" ht="38.25" customHeight="1">
      <c r="A79" s="14" t="s">
        <v>754</v>
      </c>
      <c r="B79" s="14" t="s">
        <v>755</v>
      </c>
      <c r="C79" s="29" t="s">
        <v>595</v>
      </c>
      <c r="D79" s="25" t="s">
        <v>753</v>
      </c>
      <c r="E79" s="17"/>
      <c r="G79" s="24">
        <v>2214</v>
      </c>
      <c r="H79" s="24">
        <f t="shared" si="1"/>
        <v>1107</v>
      </c>
    </row>
    <row r="80" spans="1:11" ht="29.25" customHeight="1">
      <c r="A80" s="14" t="s">
        <v>756</v>
      </c>
      <c r="B80" s="14" t="s">
        <v>757</v>
      </c>
      <c r="C80" s="29" t="s">
        <v>595</v>
      </c>
      <c r="D80" s="25" t="s">
        <v>758</v>
      </c>
      <c r="E80" s="17"/>
      <c r="G80" s="24"/>
      <c r="H80" s="24"/>
    </row>
    <row r="81" spans="1:8" ht="30.75" customHeight="1">
      <c r="A81" s="14" t="s">
        <v>759</v>
      </c>
      <c r="B81" s="14" t="s">
        <v>760</v>
      </c>
      <c r="C81" s="29" t="s">
        <v>595</v>
      </c>
      <c r="D81" s="25">
        <v>3520</v>
      </c>
      <c r="E81" s="17"/>
      <c r="G81" s="24"/>
      <c r="H81" s="24"/>
    </row>
    <row r="82" spans="1:8" ht="42.75" customHeight="1">
      <c r="A82" s="14" t="s">
        <v>761</v>
      </c>
      <c r="B82" s="14" t="s">
        <v>762</v>
      </c>
      <c r="C82" s="29" t="s">
        <v>595</v>
      </c>
      <c r="D82" s="25">
        <v>3520</v>
      </c>
      <c r="E82" s="17"/>
      <c r="G82" s="24"/>
      <c r="H82" s="24"/>
    </row>
    <row r="83" spans="1:8" ht="48">
      <c r="A83" s="14" t="s">
        <v>763</v>
      </c>
      <c r="B83" s="14" t="s">
        <v>764</v>
      </c>
      <c r="C83" s="29" t="s">
        <v>595</v>
      </c>
      <c r="D83" s="25">
        <v>3520</v>
      </c>
      <c r="E83" s="17"/>
      <c r="G83" s="24">
        <v>2431.0800000000004</v>
      </c>
      <c r="H83" s="24">
        <f t="shared" si="1"/>
        <v>1215.5400000000002</v>
      </c>
    </row>
    <row r="84" spans="1:8" ht="16">
      <c r="A84" s="238"/>
      <c r="B84" s="244" t="s">
        <v>765</v>
      </c>
      <c r="C84" s="239"/>
      <c r="D84" s="238"/>
      <c r="E84" s="17"/>
      <c r="G84" s="24"/>
      <c r="H84" s="24"/>
    </row>
    <row r="85" spans="1:8" ht="33.75" customHeight="1">
      <c r="A85" s="14" t="s">
        <v>766</v>
      </c>
      <c r="B85" s="14" t="s">
        <v>767</v>
      </c>
      <c r="C85" s="29" t="s">
        <v>675</v>
      </c>
      <c r="D85" s="25" t="s">
        <v>631</v>
      </c>
      <c r="E85" s="17"/>
      <c r="G85" s="24">
        <v>483.84000000000003</v>
      </c>
      <c r="H85" s="24">
        <f t="shared" si="1"/>
        <v>241.92000000000002</v>
      </c>
    </row>
    <row r="86" spans="1:8" ht="16">
      <c r="A86" s="238"/>
      <c r="B86" s="244" t="s">
        <v>768</v>
      </c>
      <c r="C86" s="239"/>
      <c r="D86" s="238"/>
      <c r="E86" s="17"/>
      <c r="G86" s="24"/>
      <c r="H86" s="24"/>
    </row>
    <row r="87" spans="1:8" ht="32">
      <c r="A87" s="14" t="s">
        <v>769</v>
      </c>
      <c r="B87" s="14" t="s">
        <v>770</v>
      </c>
      <c r="C87" s="29" t="s">
        <v>595</v>
      </c>
      <c r="D87" s="19"/>
      <c r="E87" s="17"/>
      <c r="G87" s="24">
        <v>1.9440000000000002</v>
      </c>
      <c r="H87" s="24">
        <f t="shared" si="1"/>
        <v>0.97200000000000009</v>
      </c>
    </row>
    <row r="88" spans="1:8" ht="32">
      <c r="A88" s="14" t="s">
        <v>771</v>
      </c>
      <c r="B88" s="14" t="s">
        <v>772</v>
      </c>
      <c r="C88" s="29" t="s">
        <v>158</v>
      </c>
      <c r="D88" s="19"/>
      <c r="E88" s="17"/>
      <c r="G88" s="24">
        <v>723.6</v>
      </c>
      <c r="H88" s="24">
        <f t="shared" si="1"/>
        <v>361.8</v>
      </c>
    </row>
    <row r="89" spans="1:8" ht="32">
      <c r="A89" s="14" t="s">
        <v>773</v>
      </c>
      <c r="B89" s="14" t="s">
        <v>774</v>
      </c>
      <c r="C89" s="29" t="s">
        <v>158</v>
      </c>
      <c r="D89" s="19"/>
      <c r="E89" s="17"/>
      <c r="G89" s="24">
        <v>416.88000000000005</v>
      </c>
      <c r="H89" s="24">
        <f t="shared" si="1"/>
        <v>208.44000000000003</v>
      </c>
    </row>
    <row r="90" spans="1:8" ht="32">
      <c r="A90" s="14" t="s">
        <v>775</v>
      </c>
      <c r="B90" s="14" t="s">
        <v>776</v>
      </c>
      <c r="C90" s="29" t="s">
        <v>158</v>
      </c>
      <c r="D90" s="19"/>
      <c r="E90" s="17"/>
      <c r="G90" s="24">
        <v>416.88000000000005</v>
      </c>
      <c r="H90" s="24">
        <f t="shared" si="1"/>
        <v>208.44000000000003</v>
      </c>
    </row>
    <row r="91" spans="1:8" ht="32">
      <c r="A91" s="14" t="s">
        <v>777</v>
      </c>
      <c r="B91" s="14" t="s">
        <v>778</v>
      </c>
      <c r="C91" s="29" t="s">
        <v>158</v>
      </c>
      <c r="D91" s="19"/>
      <c r="E91" s="17"/>
      <c r="G91" s="24">
        <v>389.88000000000005</v>
      </c>
      <c r="H91" s="24">
        <f t="shared" si="1"/>
        <v>194.94000000000003</v>
      </c>
    </row>
    <row r="92" spans="1:8" ht="16">
      <c r="A92" s="238"/>
      <c r="B92" s="244" t="s">
        <v>779</v>
      </c>
      <c r="C92" s="239"/>
      <c r="D92" s="238"/>
      <c r="E92" s="17"/>
      <c r="G92" s="24"/>
      <c r="H92" s="24"/>
    </row>
    <row r="93" spans="1:8" ht="40.5" customHeight="1">
      <c r="A93" s="14" t="s">
        <v>780</v>
      </c>
      <c r="B93" s="14" t="s">
        <v>781</v>
      </c>
      <c r="C93" s="29" t="s">
        <v>595</v>
      </c>
      <c r="D93" s="19" t="s">
        <v>656</v>
      </c>
      <c r="E93" s="17"/>
      <c r="F93" s="122"/>
      <c r="G93" s="24">
        <v>274.32</v>
      </c>
      <c r="H93" s="24">
        <f t="shared" si="1"/>
        <v>137.16</v>
      </c>
    </row>
    <row r="94" spans="1:8" ht="34.5" customHeight="1">
      <c r="A94" s="14" t="s">
        <v>782</v>
      </c>
      <c r="B94" s="14" t="s">
        <v>783</v>
      </c>
      <c r="C94" s="29" t="s">
        <v>595</v>
      </c>
      <c r="D94" s="25" t="s">
        <v>784</v>
      </c>
      <c r="E94" s="17"/>
      <c r="F94" s="122"/>
      <c r="G94" s="24">
        <v>614.5200000000001</v>
      </c>
      <c r="H94" s="24">
        <f t="shared" si="1"/>
        <v>307.26000000000005</v>
      </c>
    </row>
    <row r="95" spans="1:8" ht="33" customHeight="1">
      <c r="A95" s="14" t="s">
        <v>785</v>
      </c>
      <c r="B95" s="14" t="s">
        <v>786</v>
      </c>
      <c r="C95" s="29" t="s">
        <v>595</v>
      </c>
      <c r="D95" s="25" t="s">
        <v>784</v>
      </c>
      <c r="E95" s="17"/>
      <c r="F95" s="122"/>
      <c r="G95" s="24">
        <v>614.5200000000001</v>
      </c>
      <c r="H95" s="24">
        <f t="shared" si="1"/>
        <v>307.26000000000005</v>
      </c>
    </row>
    <row r="96" spans="1:8" ht="32.25" customHeight="1">
      <c r="A96" s="14" t="s">
        <v>787</v>
      </c>
      <c r="B96" s="14" t="s">
        <v>788</v>
      </c>
      <c r="C96" s="29" t="s">
        <v>595</v>
      </c>
      <c r="D96" s="25" t="s">
        <v>784</v>
      </c>
      <c r="E96" s="17"/>
      <c r="F96" s="122"/>
      <c r="G96" s="24">
        <v>614.5200000000001</v>
      </c>
      <c r="H96" s="24">
        <f t="shared" si="1"/>
        <v>307.26000000000005</v>
      </c>
    </row>
    <row r="97" spans="1:8" ht="16">
      <c r="A97" s="14" t="s">
        <v>789</v>
      </c>
      <c r="B97" s="14" t="s">
        <v>790</v>
      </c>
      <c r="C97" s="29" t="s">
        <v>675</v>
      </c>
      <c r="D97" s="25" t="s">
        <v>791</v>
      </c>
      <c r="E97" s="17"/>
      <c r="G97" s="24">
        <v>439.56</v>
      </c>
      <c r="H97" s="24">
        <f t="shared" si="1"/>
        <v>219.78</v>
      </c>
    </row>
    <row r="98" spans="1:8" ht="36" customHeight="1">
      <c r="A98" s="14" t="s">
        <v>792</v>
      </c>
      <c r="B98" s="14" t="s">
        <v>793</v>
      </c>
      <c r="C98" s="29" t="s">
        <v>675</v>
      </c>
      <c r="D98" s="19" t="s">
        <v>730</v>
      </c>
      <c r="E98" s="17"/>
      <c r="G98" s="24">
        <v>623.16000000000008</v>
      </c>
      <c r="H98" s="24">
        <f t="shared" si="1"/>
        <v>311.58000000000004</v>
      </c>
    </row>
    <row r="99" spans="1:8" ht="16">
      <c r="A99" s="238"/>
      <c r="B99" s="244" t="s">
        <v>794</v>
      </c>
      <c r="C99" s="239"/>
      <c r="D99" s="238"/>
      <c r="E99" s="17"/>
      <c r="G99" s="24"/>
      <c r="H99" s="24"/>
    </row>
    <row r="100" spans="1:8" ht="32">
      <c r="A100" s="14" t="s">
        <v>795</v>
      </c>
      <c r="B100" s="14" t="s">
        <v>796</v>
      </c>
      <c r="C100" s="29" t="s">
        <v>797</v>
      </c>
      <c r="D100" s="38">
        <v>1300</v>
      </c>
      <c r="E100" s="17"/>
      <c r="F100" s="122"/>
      <c r="G100" s="24">
        <v>928.80000000000007</v>
      </c>
      <c r="H100" s="24">
        <f t="shared" si="1"/>
        <v>464.40000000000003</v>
      </c>
    </row>
    <row r="101" spans="1:8" ht="32">
      <c r="A101" s="14" t="s">
        <v>798</v>
      </c>
      <c r="B101" s="14" t="s">
        <v>799</v>
      </c>
      <c r="C101" s="29" t="s">
        <v>797</v>
      </c>
      <c r="D101" s="38">
        <v>1300</v>
      </c>
      <c r="E101" s="17"/>
      <c r="G101" s="24">
        <v>533.52</v>
      </c>
      <c r="H101" s="24">
        <f t="shared" si="1"/>
        <v>266.76</v>
      </c>
    </row>
    <row r="102" spans="1:8" ht="37.5" customHeight="1">
      <c r="A102" s="14" t="s">
        <v>800</v>
      </c>
      <c r="B102" s="14" t="s">
        <v>801</v>
      </c>
      <c r="C102" s="29" t="s">
        <v>595</v>
      </c>
      <c r="D102" s="38">
        <v>1300</v>
      </c>
      <c r="E102" s="17"/>
      <c r="F102" s="122"/>
      <c r="G102" s="24">
        <v>422.28000000000003</v>
      </c>
      <c r="H102" s="24">
        <f t="shared" si="1"/>
        <v>211.14000000000001</v>
      </c>
    </row>
    <row r="103" spans="1:8" ht="33.75" customHeight="1">
      <c r="A103" s="14" t="s">
        <v>802</v>
      </c>
      <c r="B103" s="14" t="s">
        <v>803</v>
      </c>
      <c r="C103" s="29" t="s">
        <v>595</v>
      </c>
      <c r="D103" s="39" t="s">
        <v>804</v>
      </c>
      <c r="E103" s="17"/>
      <c r="F103" s="122"/>
      <c r="G103" s="24">
        <v>416.88000000000005</v>
      </c>
      <c r="H103" s="24">
        <f t="shared" si="1"/>
        <v>208.44000000000003</v>
      </c>
    </row>
    <row r="104" spans="1:8" ht="39">
      <c r="A104" s="14" t="s">
        <v>805</v>
      </c>
      <c r="B104" s="14" t="s">
        <v>806</v>
      </c>
      <c r="C104" s="29" t="s">
        <v>675</v>
      </c>
      <c r="D104" s="25" t="s">
        <v>807</v>
      </c>
      <c r="E104" s="17"/>
      <c r="G104" s="24">
        <v>416.88000000000005</v>
      </c>
      <c r="H104" s="24">
        <f t="shared" si="1"/>
        <v>208.44000000000003</v>
      </c>
    </row>
    <row r="105" spans="1:8" ht="16">
      <c r="A105" s="14" t="s">
        <v>808</v>
      </c>
      <c r="B105" s="14" t="s">
        <v>809</v>
      </c>
      <c r="C105" s="29" t="s">
        <v>595</v>
      </c>
      <c r="D105" s="39" t="s">
        <v>804</v>
      </c>
      <c r="E105" s="17"/>
      <c r="G105" s="24"/>
      <c r="H105" s="24"/>
    </row>
    <row r="106" spans="1:8" ht="26">
      <c r="A106" s="14" t="s">
        <v>810</v>
      </c>
      <c r="B106" s="14" t="s">
        <v>811</v>
      </c>
      <c r="C106" s="29" t="s">
        <v>595</v>
      </c>
      <c r="D106" s="25" t="s">
        <v>812</v>
      </c>
      <c r="E106" s="17"/>
      <c r="G106" s="24"/>
      <c r="H106" s="24"/>
    </row>
    <row r="107" spans="1:8" ht="16">
      <c r="A107" s="14" t="s">
        <v>813</v>
      </c>
      <c r="B107" s="14" t="s">
        <v>814</v>
      </c>
      <c r="C107" s="29" t="s">
        <v>595</v>
      </c>
      <c r="D107" s="25" t="s">
        <v>815</v>
      </c>
      <c r="E107" s="17"/>
      <c r="G107" s="24"/>
      <c r="H107" s="24"/>
    </row>
    <row r="108" spans="1:8" ht="32">
      <c r="A108" s="14" t="s">
        <v>816</v>
      </c>
      <c r="B108" s="14" t="s">
        <v>817</v>
      </c>
      <c r="C108" s="29" t="s">
        <v>595</v>
      </c>
      <c r="D108" s="25" t="s">
        <v>682</v>
      </c>
      <c r="E108" s="17"/>
      <c r="G108" s="24"/>
      <c r="H108" s="24"/>
    </row>
    <row r="109" spans="1:8" ht="16">
      <c r="A109" s="14" t="s">
        <v>818</v>
      </c>
      <c r="B109" s="14" t="s">
        <v>819</v>
      </c>
      <c r="C109" s="29" t="s">
        <v>595</v>
      </c>
      <c r="D109" s="25" t="s">
        <v>820</v>
      </c>
      <c r="E109" s="17"/>
      <c r="G109" s="24"/>
      <c r="H109" s="24"/>
    </row>
    <row r="110" spans="1:8" ht="16">
      <c r="A110" s="14" t="s">
        <v>821</v>
      </c>
      <c r="B110" s="14" t="s">
        <v>822</v>
      </c>
      <c r="C110" s="29" t="s">
        <v>595</v>
      </c>
      <c r="D110" s="25" t="s">
        <v>820</v>
      </c>
      <c r="E110" s="17"/>
      <c r="G110" s="24"/>
      <c r="H110" s="24"/>
    </row>
    <row r="111" spans="1:8" ht="16">
      <c r="A111" s="14" t="s">
        <v>823</v>
      </c>
      <c r="B111" s="14" t="s">
        <v>824</v>
      </c>
      <c r="C111" s="29" t="s">
        <v>595</v>
      </c>
      <c r="D111" s="25" t="s">
        <v>820</v>
      </c>
      <c r="E111" s="17"/>
      <c r="G111" s="24"/>
      <c r="H111" s="24"/>
    </row>
    <row r="112" spans="1:8" ht="16">
      <c r="A112" s="14" t="s">
        <v>825</v>
      </c>
      <c r="B112" s="14" t="s">
        <v>826</v>
      </c>
      <c r="C112" s="29" t="s">
        <v>595</v>
      </c>
      <c r="D112" s="25" t="s">
        <v>820</v>
      </c>
      <c r="E112" s="17"/>
      <c r="G112" s="24"/>
      <c r="H112" s="24"/>
    </row>
    <row r="113" spans="1:8" ht="16">
      <c r="A113" s="14" t="s">
        <v>827</v>
      </c>
      <c r="B113" s="14" t="s">
        <v>828</v>
      </c>
      <c r="C113" s="29" t="s">
        <v>595</v>
      </c>
      <c r="D113" s="25"/>
      <c r="E113" s="17"/>
      <c r="G113" s="24"/>
      <c r="H113" s="24"/>
    </row>
    <row r="114" spans="1:8" ht="16">
      <c r="A114" s="14" t="s">
        <v>829</v>
      </c>
      <c r="B114" s="14" t="s">
        <v>830</v>
      </c>
      <c r="C114" s="29" t="s">
        <v>595</v>
      </c>
      <c r="D114" s="25"/>
      <c r="E114" s="17"/>
      <c r="G114" s="24"/>
      <c r="H114" s="24"/>
    </row>
    <row r="115" spans="1:8" ht="16">
      <c r="A115" s="14" t="s">
        <v>831</v>
      </c>
      <c r="B115" s="14" t="s">
        <v>832</v>
      </c>
      <c r="C115" s="29" t="s">
        <v>595</v>
      </c>
      <c r="D115" s="25"/>
      <c r="E115" s="17"/>
      <c r="G115" s="24"/>
      <c r="H115" s="24"/>
    </row>
    <row r="116" spans="1:8" ht="26">
      <c r="A116" s="14" t="s">
        <v>833</v>
      </c>
      <c r="B116" s="14" t="s">
        <v>834</v>
      </c>
      <c r="C116" s="29" t="s">
        <v>595</v>
      </c>
      <c r="D116" s="25" t="s">
        <v>835</v>
      </c>
      <c r="E116" s="17"/>
      <c r="G116" s="24"/>
      <c r="H116" s="24"/>
    </row>
    <row r="117" spans="1:8" ht="15">
      <c r="A117" s="143"/>
      <c r="B117" s="143"/>
      <c r="C117" s="144"/>
      <c r="D117" s="236"/>
      <c r="E117" s="17"/>
      <c r="G117" s="24"/>
      <c r="H117" s="24"/>
    </row>
    <row r="118" spans="1:8" s="21" customFormat="1">
      <c r="B118" s="35" t="s">
        <v>1127</v>
      </c>
      <c r="C118" s="27"/>
    </row>
    <row r="119" spans="1:8" s="21" customFormat="1">
      <c r="B119" s="34" t="str">
        <f>Contents!B1</f>
        <v>Effective Date: 11/07/2025 All Prices and Lead Times Subject to Change Without Notice - Revision 5.4</v>
      </c>
      <c r="C119" s="27"/>
    </row>
    <row r="120" spans="1:8" s="21" customFormat="1">
      <c r="C120" s="27"/>
    </row>
    <row r="121" spans="1:8" s="21" customFormat="1">
      <c r="C121" s="27"/>
    </row>
    <row r="122" spans="1:8" s="21" customFormat="1">
      <c r="C122" s="27"/>
    </row>
    <row r="123" spans="1:8" s="21" customFormat="1">
      <c r="C123" s="27"/>
    </row>
    <row r="124" spans="1:8" s="21" customFormat="1">
      <c r="C124" s="27"/>
    </row>
    <row r="125" spans="1:8" s="21" customFormat="1">
      <c r="C125" s="27"/>
    </row>
    <row r="126" spans="1:8" s="21" customFormat="1">
      <c r="C126" s="27"/>
    </row>
    <row r="127" spans="1:8" s="21" customFormat="1">
      <c r="C127" s="27"/>
    </row>
    <row r="128" spans="1:8" s="21" customFormat="1">
      <c r="C128" s="27"/>
    </row>
    <row r="129" spans="3:3" s="21" customFormat="1">
      <c r="C129" s="27"/>
    </row>
    <row r="130" spans="3:3" s="21" customFormat="1">
      <c r="C130" s="27"/>
    </row>
    <row r="131" spans="3:3" s="21" customFormat="1">
      <c r="C131" s="27"/>
    </row>
    <row r="132" spans="3:3" s="21" customFormat="1">
      <c r="C132" s="27"/>
    </row>
    <row r="133" spans="3:3" s="21" customFormat="1">
      <c r="C133" s="27"/>
    </row>
    <row r="134" spans="3:3" s="21" customFormat="1">
      <c r="C134" s="27"/>
    </row>
    <row r="135" spans="3:3" s="21" customFormat="1">
      <c r="C135" s="27"/>
    </row>
    <row r="136" spans="3:3" s="21" customFormat="1">
      <c r="C136" s="27"/>
    </row>
    <row r="137" spans="3:3" s="21" customFormat="1">
      <c r="C137" s="27"/>
    </row>
    <row r="138" spans="3:3" s="21" customFormat="1">
      <c r="C138" s="27"/>
    </row>
    <row r="139" spans="3:3" s="21" customFormat="1">
      <c r="C139" s="27"/>
    </row>
    <row r="140" spans="3:3" s="21" customFormat="1">
      <c r="C140" s="27"/>
    </row>
    <row r="141" spans="3:3" s="21" customFormat="1">
      <c r="C141" s="27"/>
    </row>
    <row r="142" spans="3:3" s="21" customFormat="1">
      <c r="C142" s="27"/>
    </row>
    <row r="143" spans="3:3" s="21" customFormat="1">
      <c r="C143" s="27"/>
    </row>
    <row r="144" spans="3:3" s="21" customFormat="1">
      <c r="C144" s="27"/>
    </row>
    <row r="145" spans="3:3" s="21" customFormat="1">
      <c r="C145" s="27"/>
    </row>
    <row r="146" spans="3:3" s="21" customFormat="1">
      <c r="C146" s="27"/>
    </row>
    <row r="147" spans="3:3" s="21" customFormat="1">
      <c r="C147" s="27"/>
    </row>
    <row r="148" spans="3:3" s="21" customFormat="1">
      <c r="C148" s="27"/>
    </row>
    <row r="149" spans="3:3" s="21" customFormat="1">
      <c r="C149" s="27"/>
    </row>
    <row r="150" spans="3:3" s="21" customFormat="1">
      <c r="C150" s="27"/>
    </row>
    <row r="151" spans="3:3" s="21" customFormat="1">
      <c r="C151" s="27"/>
    </row>
    <row r="152" spans="3:3" s="21" customFormat="1">
      <c r="C152" s="27"/>
    </row>
    <row r="153" spans="3:3" s="21" customFormat="1">
      <c r="C153" s="27"/>
    </row>
    <row r="154" spans="3:3" s="21" customFormat="1">
      <c r="C154" s="27"/>
    </row>
    <row r="155" spans="3:3" s="21" customFormat="1">
      <c r="C155" s="27"/>
    </row>
    <row r="156" spans="3:3" s="21" customFormat="1">
      <c r="C156" s="27"/>
    </row>
    <row r="157" spans="3:3" s="21" customFormat="1">
      <c r="C157" s="27"/>
    </row>
    <row r="158" spans="3:3" s="21" customFormat="1">
      <c r="C158" s="27"/>
    </row>
    <row r="159" spans="3:3" s="21" customFormat="1">
      <c r="C159" s="27"/>
    </row>
    <row r="160" spans="3:3" s="21" customFormat="1">
      <c r="C160" s="27"/>
    </row>
    <row r="161" spans="3:3" s="21" customFormat="1">
      <c r="C161" s="27"/>
    </row>
    <row r="162" spans="3:3" s="21" customFormat="1">
      <c r="C162" s="27"/>
    </row>
    <row r="163" spans="3:3" s="21" customFormat="1">
      <c r="C163" s="27"/>
    </row>
    <row r="164" spans="3:3" s="21" customFormat="1">
      <c r="C164" s="27"/>
    </row>
    <row r="165" spans="3:3" s="21" customFormat="1">
      <c r="C165" s="27"/>
    </row>
    <row r="166" spans="3:3" s="21" customFormat="1">
      <c r="C166" s="27"/>
    </row>
    <row r="167" spans="3:3" s="21" customFormat="1">
      <c r="C167" s="27"/>
    </row>
    <row r="168" spans="3:3" s="21" customFormat="1">
      <c r="C168" s="27"/>
    </row>
    <row r="169" spans="3:3" s="21" customFormat="1">
      <c r="C169" s="27"/>
    </row>
    <row r="170" spans="3:3" s="21" customFormat="1">
      <c r="C170" s="27"/>
    </row>
    <row r="171" spans="3:3" s="21" customFormat="1">
      <c r="C171" s="27"/>
    </row>
    <row r="172" spans="3:3" s="21" customFormat="1">
      <c r="C172" s="27"/>
    </row>
    <row r="173" spans="3:3" s="21" customFormat="1">
      <c r="C173" s="27"/>
    </row>
    <row r="174" spans="3:3" s="21" customFormat="1">
      <c r="C174" s="27"/>
    </row>
    <row r="175" spans="3:3" s="21" customFormat="1">
      <c r="C175" s="27"/>
    </row>
    <row r="176" spans="3:3" s="21" customFormat="1">
      <c r="C176" s="27"/>
    </row>
    <row r="177" spans="3:3" s="21" customFormat="1">
      <c r="C177" s="27"/>
    </row>
    <row r="178" spans="3:3" s="21" customFormat="1">
      <c r="C178" s="27"/>
    </row>
    <row r="179" spans="3:3" s="21" customFormat="1">
      <c r="C179" s="27"/>
    </row>
    <row r="180" spans="3:3" s="21" customFormat="1">
      <c r="C180" s="27"/>
    </row>
    <row r="181" spans="3:3" s="21" customFormat="1">
      <c r="C181" s="27"/>
    </row>
    <row r="182" spans="3:3" s="21" customFormat="1">
      <c r="C182" s="27"/>
    </row>
    <row r="183" spans="3:3" s="21" customFormat="1">
      <c r="C183" s="27"/>
    </row>
    <row r="184" spans="3:3" s="21" customFormat="1">
      <c r="C184" s="27"/>
    </row>
    <row r="185" spans="3:3" s="21" customFormat="1">
      <c r="C185" s="27"/>
    </row>
    <row r="186" spans="3:3" s="21" customFormat="1">
      <c r="C186" s="27"/>
    </row>
    <row r="187" spans="3:3" s="21" customFormat="1">
      <c r="C187" s="27"/>
    </row>
    <row r="188" spans="3:3" s="21" customFormat="1">
      <c r="C188" s="27"/>
    </row>
    <row r="189" spans="3:3" s="21" customFormat="1">
      <c r="C189" s="27"/>
    </row>
    <row r="190" spans="3:3" s="21" customFormat="1">
      <c r="C190" s="27"/>
    </row>
    <row r="191" spans="3:3" s="21" customFormat="1">
      <c r="C191" s="27"/>
    </row>
    <row r="192" spans="3:3" s="21" customFormat="1">
      <c r="C192" s="27"/>
    </row>
    <row r="193" spans="3:3" s="21" customFormat="1">
      <c r="C193" s="27"/>
    </row>
    <row r="194" spans="3:3" s="21" customFormat="1">
      <c r="C194" s="27"/>
    </row>
    <row r="195" spans="3:3" s="21" customFormat="1">
      <c r="C195" s="27"/>
    </row>
    <row r="196" spans="3:3" s="21" customFormat="1">
      <c r="C196" s="27"/>
    </row>
    <row r="197" spans="3:3" s="21" customFormat="1">
      <c r="C197" s="27"/>
    </row>
    <row r="198" spans="3:3" s="21" customFormat="1">
      <c r="C198" s="27"/>
    </row>
    <row r="199" spans="3:3" s="21" customFormat="1">
      <c r="C199" s="27"/>
    </row>
    <row r="200" spans="3:3" s="21" customFormat="1">
      <c r="C200" s="27"/>
    </row>
    <row r="201" spans="3:3" s="21" customFormat="1">
      <c r="C201" s="27"/>
    </row>
    <row r="202" spans="3:3" s="21" customFormat="1">
      <c r="C202" s="27"/>
    </row>
    <row r="203" spans="3:3" s="21" customFormat="1">
      <c r="C203" s="27"/>
    </row>
    <row r="204" spans="3:3" s="21" customFormat="1">
      <c r="C204" s="27"/>
    </row>
    <row r="205" spans="3:3" s="21" customFormat="1">
      <c r="C205" s="27"/>
    </row>
    <row r="206" spans="3:3" s="21" customFormat="1">
      <c r="C206" s="27"/>
    </row>
    <row r="207" spans="3:3" s="21" customFormat="1">
      <c r="C207" s="27"/>
    </row>
    <row r="208" spans="3:3" s="21" customFormat="1">
      <c r="C208" s="27"/>
    </row>
    <row r="209" spans="3:3" s="21" customFormat="1">
      <c r="C209" s="27"/>
    </row>
    <row r="210" spans="3:3" s="21" customFormat="1">
      <c r="C210" s="27"/>
    </row>
    <row r="211" spans="3:3" s="21" customFormat="1">
      <c r="C211" s="27"/>
    </row>
    <row r="212" spans="3:3" s="21" customFormat="1">
      <c r="C212" s="27"/>
    </row>
    <row r="213" spans="3:3" s="21" customFormat="1">
      <c r="C213" s="27"/>
    </row>
    <row r="214" spans="3:3" s="21" customFormat="1">
      <c r="C214" s="27"/>
    </row>
    <row r="215" spans="3:3" s="21" customFormat="1">
      <c r="C215" s="27"/>
    </row>
    <row r="216" spans="3:3" s="21" customFormat="1">
      <c r="C216" s="27"/>
    </row>
    <row r="217" spans="3:3" s="21" customFormat="1">
      <c r="C217" s="27"/>
    </row>
    <row r="218" spans="3:3" s="21" customFormat="1">
      <c r="C218" s="27"/>
    </row>
    <row r="219" spans="3:3" s="21" customFormat="1">
      <c r="C219" s="27"/>
    </row>
    <row r="220" spans="3:3" s="21" customFormat="1">
      <c r="C220" s="27"/>
    </row>
    <row r="221" spans="3:3" s="21" customFormat="1">
      <c r="C221" s="27"/>
    </row>
    <row r="222" spans="3:3" s="21" customFormat="1">
      <c r="C222" s="27"/>
    </row>
    <row r="223" spans="3:3" s="21" customFormat="1">
      <c r="C223" s="27"/>
    </row>
    <row r="224" spans="3:3" s="21" customFormat="1">
      <c r="C224" s="27"/>
    </row>
    <row r="225" spans="3:3" s="21" customFormat="1">
      <c r="C225" s="27"/>
    </row>
    <row r="226" spans="3:3" s="21" customFormat="1">
      <c r="C226" s="27"/>
    </row>
    <row r="227" spans="3:3" s="21" customFormat="1">
      <c r="C227" s="27"/>
    </row>
    <row r="228" spans="3:3" s="21" customFormat="1">
      <c r="C228" s="27"/>
    </row>
    <row r="229" spans="3:3" s="21" customFormat="1">
      <c r="C229" s="27"/>
    </row>
    <row r="230" spans="3:3" s="21" customFormat="1">
      <c r="C230" s="27"/>
    </row>
    <row r="231" spans="3:3" s="21" customFormat="1">
      <c r="C231" s="27"/>
    </row>
    <row r="232" spans="3:3" s="21" customFormat="1">
      <c r="C232" s="27"/>
    </row>
    <row r="233" spans="3:3" s="21" customFormat="1">
      <c r="C233" s="27"/>
    </row>
    <row r="234" spans="3:3" s="21" customFormat="1">
      <c r="C234" s="27"/>
    </row>
    <row r="235" spans="3:3" s="21" customFormat="1">
      <c r="C235" s="27"/>
    </row>
    <row r="236" spans="3:3" s="21" customFormat="1">
      <c r="C236" s="27"/>
    </row>
    <row r="237" spans="3:3" s="21" customFormat="1">
      <c r="C237" s="27"/>
    </row>
    <row r="238" spans="3:3" s="21" customFormat="1">
      <c r="C238" s="27"/>
    </row>
    <row r="239" spans="3:3" s="21" customFormat="1">
      <c r="C239" s="27"/>
    </row>
    <row r="240" spans="3:3" s="21" customFormat="1">
      <c r="C240" s="27"/>
    </row>
    <row r="241" spans="3:3" s="21" customFormat="1">
      <c r="C241" s="27"/>
    </row>
    <row r="242" spans="3:3" s="21" customFormat="1">
      <c r="C242" s="27"/>
    </row>
    <row r="243" spans="3:3" s="21" customFormat="1">
      <c r="C243" s="27"/>
    </row>
    <row r="244" spans="3:3" s="21" customFormat="1">
      <c r="C244" s="27"/>
    </row>
    <row r="245" spans="3:3" s="21" customFormat="1">
      <c r="C245" s="27"/>
    </row>
    <row r="246" spans="3:3" s="21" customFormat="1">
      <c r="C246" s="27"/>
    </row>
    <row r="247" spans="3:3" s="21" customFormat="1">
      <c r="C247" s="27"/>
    </row>
    <row r="248" spans="3:3" s="21" customFormat="1">
      <c r="C248" s="27"/>
    </row>
    <row r="249" spans="3:3" s="21" customFormat="1">
      <c r="C249" s="27"/>
    </row>
    <row r="250" spans="3:3" s="21" customFormat="1">
      <c r="C250" s="27"/>
    </row>
    <row r="251" spans="3:3" s="21" customFormat="1">
      <c r="C251" s="27"/>
    </row>
    <row r="252" spans="3:3" s="21" customFormat="1">
      <c r="C252" s="27"/>
    </row>
    <row r="253" spans="3:3" s="21" customFormat="1">
      <c r="C253" s="27"/>
    </row>
    <row r="254" spans="3:3" s="21" customFormat="1">
      <c r="C254" s="27"/>
    </row>
    <row r="255" spans="3:3" s="21" customFormat="1">
      <c r="C255" s="27"/>
    </row>
    <row r="256" spans="3:3" s="21" customFormat="1">
      <c r="C256" s="27"/>
    </row>
    <row r="257" spans="3:3" s="21" customFormat="1">
      <c r="C257" s="27"/>
    </row>
    <row r="258" spans="3:3" s="21" customFormat="1">
      <c r="C258" s="27"/>
    </row>
    <row r="259" spans="3:3" s="21" customFormat="1">
      <c r="C259" s="27"/>
    </row>
    <row r="260" spans="3:3" s="21" customFormat="1">
      <c r="C260" s="27"/>
    </row>
    <row r="261" spans="3:3" s="21" customFormat="1">
      <c r="C261" s="27"/>
    </row>
    <row r="262" spans="3:3" s="21" customFormat="1">
      <c r="C262" s="27"/>
    </row>
    <row r="263" spans="3:3" s="21" customFormat="1">
      <c r="C263" s="27"/>
    </row>
    <row r="264" spans="3:3" s="21" customFormat="1">
      <c r="C264" s="27"/>
    </row>
    <row r="265" spans="3:3" s="21" customFormat="1">
      <c r="C265" s="27"/>
    </row>
    <row r="266" spans="3:3" s="21" customFormat="1">
      <c r="C266" s="27"/>
    </row>
    <row r="267" spans="3:3" s="21" customFormat="1">
      <c r="C267" s="27"/>
    </row>
    <row r="268" spans="3:3" s="21" customFormat="1">
      <c r="C268" s="27"/>
    </row>
    <row r="269" spans="3:3" s="21" customFormat="1">
      <c r="C269" s="27"/>
    </row>
    <row r="270" spans="3:3" s="21" customFormat="1">
      <c r="C270" s="27"/>
    </row>
    <row r="271" spans="3:3" s="21" customFormat="1">
      <c r="C271" s="27"/>
    </row>
    <row r="272" spans="3:3" s="21" customFormat="1">
      <c r="C272" s="27"/>
    </row>
    <row r="273" spans="3:3" s="21" customFormat="1">
      <c r="C273" s="27"/>
    </row>
    <row r="274" spans="3:3" s="21" customFormat="1">
      <c r="C274" s="27"/>
    </row>
    <row r="275" spans="3:3" s="21" customFormat="1">
      <c r="C275" s="27"/>
    </row>
    <row r="276" spans="3:3" s="21" customFormat="1">
      <c r="C276" s="27"/>
    </row>
    <row r="277" spans="3:3" s="21" customFormat="1">
      <c r="C277" s="27"/>
    </row>
    <row r="278" spans="3:3" s="21" customFormat="1">
      <c r="C278" s="27"/>
    </row>
    <row r="279" spans="3:3" s="21" customFormat="1">
      <c r="C279" s="27"/>
    </row>
    <row r="280" spans="3:3" s="21" customFormat="1">
      <c r="C280" s="27"/>
    </row>
    <row r="281" spans="3:3" s="21" customFormat="1">
      <c r="C281" s="27"/>
    </row>
    <row r="282" spans="3:3" s="21" customFormat="1">
      <c r="C282" s="27"/>
    </row>
    <row r="283" spans="3:3" s="21" customFormat="1">
      <c r="C283" s="27"/>
    </row>
    <row r="284" spans="3:3" s="21" customFormat="1">
      <c r="C284" s="27"/>
    </row>
    <row r="285" spans="3:3" s="21" customFormat="1">
      <c r="C285" s="27"/>
    </row>
    <row r="286" spans="3:3" s="21" customFormat="1">
      <c r="C286" s="27"/>
    </row>
    <row r="287" spans="3:3" s="21" customFormat="1">
      <c r="C287" s="27"/>
    </row>
    <row r="288" spans="3:3" s="21" customFormat="1">
      <c r="C288" s="27"/>
    </row>
    <row r="289" spans="3:3" s="21" customFormat="1">
      <c r="C289" s="27"/>
    </row>
    <row r="290" spans="3:3" s="21" customFormat="1">
      <c r="C290" s="27"/>
    </row>
    <row r="291" spans="3:3" s="21" customFormat="1">
      <c r="C291" s="27"/>
    </row>
    <row r="292" spans="3:3" s="21" customFormat="1">
      <c r="C292" s="27"/>
    </row>
    <row r="293" spans="3:3" s="21" customFormat="1">
      <c r="C293" s="27"/>
    </row>
    <row r="294" spans="3:3" s="21" customFormat="1">
      <c r="C294" s="27"/>
    </row>
    <row r="295" spans="3:3" s="21" customFormat="1">
      <c r="C295" s="27"/>
    </row>
    <row r="296" spans="3:3" s="21" customFormat="1">
      <c r="C296" s="27"/>
    </row>
    <row r="297" spans="3:3" s="21" customFormat="1">
      <c r="C297" s="27"/>
    </row>
    <row r="298" spans="3:3" s="21" customFormat="1">
      <c r="C298" s="27"/>
    </row>
    <row r="299" spans="3:3" s="21" customFormat="1">
      <c r="C299" s="27"/>
    </row>
    <row r="300" spans="3:3" s="21" customFormat="1">
      <c r="C300" s="27"/>
    </row>
    <row r="301" spans="3:3" s="21" customFormat="1">
      <c r="C301" s="27"/>
    </row>
    <row r="302" spans="3:3" s="21" customFormat="1">
      <c r="C302" s="27"/>
    </row>
    <row r="303" spans="3:3" s="21" customFormat="1">
      <c r="C303" s="27"/>
    </row>
    <row r="304" spans="3:3" s="21" customFormat="1">
      <c r="C304" s="27"/>
    </row>
    <row r="305" spans="3:3" s="21" customFormat="1">
      <c r="C305" s="27"/>
    </row>
    <row r="306" spans="3:3" s="21" customFormat="1">
      <c r="C306" s="27"/>
    </row>
    <row r="307" spans="3:3" s="21" customFormat="1">
      <c r="C307" s="27"/>
    </row>
    <row r="308" spans="3:3" s="21" customFormat="1">
      <c r="C308" s="27"/>
    </row>
    <row r="309" spans="3:3" s="21" customFormat="1">
      <c r="C309" s="27"/>
    </row>
    <row r="310" spans="3:3" s="21" customFormat="1">
      <c r="C310" s="27"/>
    </row>
    <row r="311" spans="3:3" s="21" customFormat="1">
      <c r="C311" s="27"/>
    </row>
    <row r="312" spans="3:3" s="21" customFormat="1">
      <c r="C312" s="27"/>
    </row>
    <row r="313" spans="3:3" s="21" customFormat="1">
      <c r="C313" s="27"/>
    </row>
    <row r="314" spans="3:3" s="21" customFormat="1">
      <c r="C314" s="27"/>
    </row>
    <row r="315" spans="3:3" s="21" customFormat="1">
      <c r="C315" s="27"/>
    </row>
    <row r="316" spans="3:3" s="21" customFormat="1">
      <c r="C316" s="27"/>
    </row>
    <row r="317" spans="3:3" s="21" customFormat="1">
      <c r="C317" s="27"/>
    </row>
    <row r="318" spans="3:3" s="21" customFormat="1">
      <c r="C318" s="27"/>
    </row>
    <row r="319" spans="3:3" s="21" customFormat="1">
      <c r="C319" s="27"/>
    </row>
    <row r="320" spans="3:3" s="21" customFormat="1">
      <c r="C320" s="27"/>
    </row>
    <row r="321" spans="3:3" s="21" customFormat="1">
      <c r="C321" s="27"/>
    </row>
    <row r="322" spans="3:3" s="21" customFormat="1">
      <c r="C322" s="27"/>
    </row>
    <row r="323" spans="3:3" s="21" customFormat="1">
      <c r="C323" s="27"/>
    </row>
    <row r="324" spans="3:3" s="21" customFormat="1">
      <c r="C324" s="27"/>
    </row>
    <row r="325" spans="3:3" s="21" customFormat="1">
      <c r="C325" s="27"/>
    </row>
    <row r="326" spans="3:3" s="21" customFormat="1">
      <c r="C326" s="27"/>
    </row>
    <row r="327" spans="3:3" s="21" customFormat="1">
      <c r="C327" s="27"/>
    </row>
    <row r="328" spans="3:3" s="21" customFormat="1">
      <c r="C328" s="27"/>
    </row>
    <row r="329" spans="3:3" s="21" customFormat="1">
      <c r="C329" s="27"/>
    </row>
    <row r="330" spans="3:3" s="21" customFormat="1">
      <c r="C330" s="27"/>
    </row>
    <row r="331" spans="3:3" s="21" customFormat="1">
      <c r="C331" s="27"/>
    </row>
    <row r="332" spans="3:3" s="21" customFormat="1">
      <c r="C332" s="27"/>
    </row>
    <row r="333" spans="3:3" s="21" customFormat="1">
      <c r="C333" s="27"/>
    </row>
    <row r="334" spans="3:3" s="21" customFormat="1">
      <c r="C334" s="27"/>
    </row>
    <row r="335" spans="3:3" s="21" customFormat="1">
      <c r="C335" s="27"/>
    </row>
    <row r="336" spans="3:3" s="21" customFormat="1">
      <c r="C336" s="27"/>
    </row>
    <row r="337" spans="3:3" s="21" customFormat="1">
      <c r="C337" s="27"/>
    </row>
    <row r="338" spans="3:3" s="21" customFormat="1">
      <c r="C338" s="27"/>
    </row>
    <row r="339" spans="3:3" s="21" customFormat="1">
      <c r="C339" s="27"/>
    </row>
    <row r="340" spans="3:3" s="21" customFormat="1">
      <c r="C340" s="27"/>
    </row>
    <row r="341" spans="3:3" s="21" customFormat="1">
      <c r="C341" s="27"/>
    </row>
    <row r="342" spans="3:3" s="21" customFormat="1">
      <c r="C342" s="27"/>
    </row>
    <row r="343" spans="3:3" s="21" customFormat="1">
      <c r="C343" s="27"/>
    </row>
    <row r="344" spans="3:3" s="21" customFormat="1">
      <c r="C344" s="27"/>
    </row>
    <row r="345" spans="3:3" s="21" customFormat="1">
      <c r="C345" s="27"/>
    </row>
    <row r="346" spans="3:3" s="21" customFormat="1">
      <c r="C346" s="27"/>
    </row>
    <row r="347" spans="3:3" s="21" customFormat="1">
      <c r="C347" s="27"/>
    </row>
    <row r="348" spans="3:3" s="21" customFormat="1">
      <c r="C348" s="27"/>
    </row>
    <row r="349" spans="3:3" s="21" customFormat="1">
      <c r="C349" s="27"/>
    </row>
    <row r="350" spans="3:3" s="21" customFormat="1">
      <c r="C350" s="27"/>
    </row>
    <row r="351" spans="3:3" s="21" customFormat="1">
      <c r="C351" s="27"/>
    </row>
    <row r="352" spans="3:3" s="21" customFormat="1">
      <c r="C352" s="27"/>
    </row>
    <row r="353" spans="3:3" s="21" customFormat="1">
      <c r="C353" s="27"/>
    </row>
    <row r="354" spans="3:3" s="21" customFormat="1">
      <c r="C354" s="27"/>
    </row>
  </sheetData>
  <sheetProtection algorithmName="SHA-512" hashValue="/YHLAgBIjwvHfyhk+U72HgDDMgff93W2vDpaUSuD/D26X8j2gktSFHVJL90vNOHgPfs9Kv3AjT1AcDNwzRqJmg==" saltValue="wKHfLpNULKAmJQYWUG5ivg==" spinCount="100000" sheet="1" objects="1" scenarios="1"/>
  <conditionalFormatting sqref="C4:C117 C1:C2">
    <cfRule type="cellIs" dxfId="17" priority="13" operator="equal">
      <formula>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 id="{A111917D-5AFC-4F25-AFC8-BB5C1F1FDE17}">
            <xm:f>Contents!$G$1=FALSE</xm:f>
            <x14:dxf>
              <font>
                <strike val="0"/>
                <color theme="0"/>
              </font>
            </x14:dxf>
          </x14:cfRule>
          <xm:sqref>G1:H1048576</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B98E1-FF59-47DF-B06E-0FF6491C626E}">
  <sheetPr codeName="Sheet15"/>
  <dimension ref="A1:Q279"/>
  <sheetViews>
    <sheetView zoomScale="120" zoomScaleNormal="120" workbookViewId="0">
      <pane ySplit="1" topLeftCell="A2" activePane="bottomLeft" state="frozen"/>
      <selection activeCell="D2" sqref="D2"/>
      <selection pane="bottomLeft" activeCell="L13" sqref="L13"/>
    </sheetView>
  </sheetViews>
  <sheetFormatPr baseColWidth="10" defaultColWidth="9.1640625" defaultRowHeight="13"/>
  <cols>
    <col min="1" max="1" width="23.6640625" style="17" customWidth="1"/>
    <col min="2" max="2" width="71.5" style="17" customWidth="1"/>
    <col min="3" max="3" width="17.6640625" style="17" customWidth="1"/>
    <col min="4" max="4" width="12.5" style="17" customWidth="1"/>
    <col min="5" max="6" width="12" style="17" customWidth="1"/>
    <col min="7" max="7" width="12.5" style="24" customWidth="1"/>
    <col min="8" max="8" width="12.1640625" style="56" customWidth="1"/>
    <col min="9" max="9" width="11.5" style="24" customWidth="1"/>
    <col min="10" max="11" width="15.6640625" style="24" customWidth="1"/>
    <col min="12" max="12" width="21.33203125" style="21" customWidth="1"/>
    <col min="13" max="13" width="16.6640625" style="21" customWidth="1"/>
    <col min="14" max="16" width="9.1640625" style="21"/>
    <col min="17" max="16384" width="9.1640625" style="17"/>
  </cols>
  <sheetData>
    <row r="1" spans="1:17" s="21" customFormat="1" ht="45" customHeight="1">
      <c r="A1" s="18" t="s">
        <v>836</v>
      </c>
      <c r="B1" s="18" t="s">
        <v>837</v>
      </c>
      <c r="C1" s="18" t="s">
        <v>591</v>
      </c>
      <c r="D1" s="18">
        <v>2020</v>
      </c>
      <c r="E1" s="18">
        <v>2021</v>
      </c>
      <c r="F1" s="76">
        <v>44470</v>
      </c>
      <c r="G1" s="76">
        <v>44562</v>
      </c>
      <c r="H1" s="76" t="s">
        <v>838</v>
      </c>
      <c r="I1" s="76" t="s">
        <v>839</v>
      </c>
      <c r="J1" s="18" t="s">
        <v>840</v>
      </c>
      <c r="K1" s="18" t="s">
        <v>590</v>
      </c>
      <c r="Q1" s="17"/>
    </row>
    <row r="2" spans="1:17" s="21" customFormat="1" ht="16">
      <c r="A2" s="421" t="s">
        <v>841</v>
      </c>
      <c r="B2" s="14" t="s">
        <v>842</v>
      </c>
      <c r="C2" s="25"/>
      <c r="D2" s="29">
        <v>750</v>
      </c>
      <c r="E2" s="20">
        <v>760</v>
      </c>
      <c r="F2" s="20">
        <v>785</v>
      </c>
      <c r="G2" s="29">
        <v>824.25</v>
      </c>
      <c r="H2" s="29">
        <v>906.67499999999995</v>
      </c>
      <c r="I2" s="29">
        <f>_xlfn.XLOOKUP($A2,'Configurator Options'!$B$2:$B$169,'Configurator Options'!$C$2:$C$169,0)</f>
        <v>979.21</v>
      </c>
      <c r="J2" s="29">
        <f>_xlfn.XLOOKUP($A2,'Configurator Options'!$B$2:$B$169,'Configurator Options'!$D$2:$D$169,0)</f>
        <v>1018</v>
      </c>
      <c r="K2" s="29"/>
      <c r="L2" s="27"/>
    </row>
    <row r="3" spans="1:17" s="21" customFormat="1" ht="16">
      <c r="A3" s="421" t="s">
        <v>843</v>
      </c>
      <c r="B3" s="14" t="s">
        <v>844</v>
      </c>
      <c r="C3" s="25" t="s">
        <v>682</v>
      </c>
      <c r="D3" s="29">
        <v>325</v>
      </c>
      <c r="E3" s="20">
        <v>330</v>
      </c>
      <c r="F3" s="20">
        <v>340</v>
      </c>
      <c r="G3" s="29">
        <v>357</v>
      </c>
      <c r="H3" s="29">
        <v>392.7</v>
      </c>
      <c r="I3" s="29">
        <f>_xlfn.XLOOKUP($A3,'Configurator Options'!$B$2:$B$169,'Configurator Options'!$C$2:$C$169,0)</f>
        <v>424.12</v>
      </c>
      <c r="J3" s="29">
        <f>_xlfn.XLOOKUP($A3,'Configurator Options'!$B$2:$B$169,'Configurator Options'!$D$2:$D$169,0)</f>
        <v>441</v>
      </c>
      <c r="K3" s="29"/>
      <c r="L3" s="27"/>
    </row>
    <row r="4" spans="1:17" s="21" customFormat="1" ht="16">
      <c r="A4" s="422" t="s">
        <v>845</v>
      </c>
      <c r="B4" s="14" t="s">
        <v>846</v>
      </c>
      <c r="C4" s="25">
        <v>3000</v>
      </c>
      <c r="D4" s="29">
        <v>300</v>
      </c>
      <c r="E4" s="20">
        <v>305</v>
      </c>
      <c r="F4" s="20">
        <v>315</v>
      </c>
      <c r="G4" s="29">
        <v>330.75</v>
      </c>
      <c r="H4" s="29">
        <v>363.82499999999999</v>
      </c>
      <c r="I4" s="29">
        <f>_xlfn.XLOOKUP($A4,'Configurator Options'!$B$2:$B$169,'Configurator Options'!$C$2:$C$169,0)</f>
        <v>392.93</v>
      </c>
      <c r="J4" s="29">
        <f>_xlfn.XLOOKUP($A4,'Configurator Options'!$B$2:$B$169,'Configurator Options'!$D$2:$D$169,0)</f>
        <v>409</v>
      </c>
      <c r="K4" s="29"/>
      <c r="L4" s="27"/>
    </row>
    <row r="5" spans="1:17" s="21" customFormat="1" ht="16">
      <c r="A5" s="422" t="s">
        <v>847</v>
      </c>
      <c r="B5" s="14" t="s">
        <v>848</v>
      </c>
      <c r="C5" s="25" t="s">
        <v>849</v>
      </c>
      <c r="D5" s="29">
        <v>325</v>
      </c>
      <c r="E5" s="20">
        <v>330</v>
      </c>
      <c r="F5" s="20">
        <v>340</v>
      </c>
      <c r="G5" s="29">
        <v>357</v>
      </c>
      <c r="H5" s="29">
        <v>392.7</v>
      </c>
      <c r="I5" s="29">
        <f>_xlfn.XLOOKUP($A5,'Configurator Options'!$B$2:$B$169,'Configurator Options'!$C$2:$C$169,0)</f>
        <v>424.12</v>
      </c>
      <c r="J5" s="29">
        <f>_xlfn.XLOOKUP($A5,'Configurator Options'!$B$2:$B$169,'Configurator Options'!$D$2:$D$169,0)</f>
        <v>441</v>
      </c>
      <c r="K5" s="29"/>
      <c r="L5" s="27"/>
    </row>
    <row r="6" spans="1:17" s="21" customFormat="1" ht="16">
      <c r="A6" s="423" t="s">
        <v>850</v>
      </c>
      <c r="B6" s="14" t="s">
        <v>851</v>
      </c>
      <c r="C6" s="25">
        <v>3000</v>
      </c>
      <c r="D6" s="29">
        <v>0</v>
      </c>
      <c r="E6" s="20">
        <v>0</v>
      </c>
      <c r="F6" s="20">
        <v>0</v>
      </c>
      <c r="G6" s="29">
        <v>0</v>
      </c>
      <c r="H6" s="29">
        <v>0</v>
      </c>
      <c r="I6" s="29">
        <f>_xlfn.XLOOKUP($A6,'Configurator Options'!$B$2:$B$169,'Configurator Options'!$C$2:$C$169,0)</f>
        <v>0</v>
      </c>
      <c r="J6" s="29">
        <f>_xlfn.XLOOKUP($A6,'Configurator Options'!$B$2:$B$169,'Configurator Options'!$D$2:$D$169,0)</f>
        <v>0</v>
      </c>
      <c r="K6" s="29"/>
      <c r="L6" s="27"/>
    </row>
    <row r="7" spans="1:17" s="21" customFormat="1" ht="112">
      <c r="A7" s="421" t="s">
        <v>852</v>
      </c>
      <c r="B7" s="14" t="s">
        <v>853</v>
      </c>
      <c r="C7" s="25">
        <v>2510</v>
      </c>
      <c r="D7" s="29">
        <v>100</v>
      </c>
      <c r="E7" s="20">
        <v>105</v>
      </c>
      <c r="F7" s="20">
        <v>110</v>
      </c>
      <c r="G7" s="29">
        <v>115.5</v>
      </c>
      <c r="H7" s="29">
        <v>127.05</v>
      </c>
      <c r="I7" s="29">
        <f>_xlfn.XLOOKUP($A7,'Configurator Options'!$B$2:$B$169,'Configurator Options'!$C$2:$C$169,0)</f>
        <v>137.21</v>
      </c>
      <c r="J7" s="29">
        <f>_xlfn.XLOOKUP($A7,'Configurator Options'!$B$2:$B$169,'Configurator Options'!$D$2:$D$169,0)</f>
        <v>138</v>
      </c>
      <c r="K7" s="29"/>
      <c r="L7" s="27"/>
    </row>
    <row r="8" spans="1:17" s="21" customFormat="1" ht="48">
      <c r="A8" s="421" t="s">
        <v>854</v>
      </c>
      <c r="B8" s="14" t="s">
        <v>855</v>
      </c>
      <c r="C8" s="25">
        <v>3000</v>
      </c>
      <c r="D8" s="29">
        <v>985</v>
      </c>
      <c r="E8" s="20">
        <v>995</v>
      </c>
      <c r="F8" s="20">
        <v>1025</v>
      </c>
      <c r="G8" s="29">
        <v>1076.25</v>
      </c>
      <c r="H8" s="29">
        <v>1183.875</v>
      </c>
      <c r="I8" s="29">
        <f>_xlfn.XLOOKUP($A8,'Configurator Options'!$B$2:$B$169,'Configurator Options'!$C$2:$C$169,0)</f>
        <v>1278.5899999999999</v>
      </c>
      <c r="J8" s="29">
        <f>_xlfn.XLOOKUP($A8,'Configurator Options'!$B$2:$B$169,'Configurator Options'!$D$2:$D$169,0)</f>
        <v>1280</v>
      </c>
      <c r="K8" s="29"/>
      <c r="L8" s="27"/>
    </row>
    <row r="9" spans="1:17" s="21" customFormat="1" ht="96">
      <c r="A9" s="421" t="s">
        <v>856</v>
      </c>
      <c r="B9" s="14" t="s">
        <v>857</v>
      </c>
      <c r="C9" s="25">
        <v>2000</v>
      </c>
      <c r="D9" s="29">
        <v>400</v>
      </c>
      <c r="E9" s="20">
        <v>405</v>
      </c>
      <c r="F9" s="20">
        <v>418</v>
      </c>
      <c r="G9" s="29">
        <v>438.9</v>
      </c>
      <c r="H9" s="29">
        <v>482.79</v>
      </c>
      <c r="I9" s="29">
        <f>_xlfn.XLOOKUP($A9,'Configurator Options'!$B$2:$B$169,'Configurator Options'!$C$2:$C$169,0)</f>
        <v>521.41</v>
      </c>
      <c r="J9" s="29">
        <f>_xlfn.XLOOKUP($A9,'Configurator Options'!$B$2:$B$169,'Configurator Options'!$D$2:$D$169,0)</f>
        <v>525</v>
      </c>
      <c r="K9" s="29"/>
      <c r="L9" s="27"/>
    </row>
    <row r="10" spans="1:17" s="21" customFormat="1" ht="48">
      <c r="A10" s="420" t="s">
        <v>858</v>
      </c>
      <c r="B10" s="14" t="s">
        <v>859</v>
      </c>
      <c r="C10" s="26" t="s">
        <v>682</v>
      </c>
      <c r="D10" s="75">
        <v>535</v>
      </c>
      <c r="E10" s="20">
        <v>545</v>
      </c>
      <c r="F10" s="20">
        <v>565</v>
      </c>
      <c r="G10" s="29">
        <v>593.25</v>
      </c>
      <c r="H10" s="29">
        <v>652.57500000000005</v>
      </c>
      <c r="I10" s="29">
        <f>_xlfn.XLOOKUP($A10,'Configurator Options'!$B$2:$B$169,'Configurator Options'!$C$2:$C$169,0)</f>
        <v>704.78</v>
      </c>
      <c r="J10" s="29">
        <f>_xlfn.XLOOKUP($A10,'Configurator Options'!$B$2:$B$169,'Configurator Options'!$D$2:$D$169,0)</f>
        <v>705</v>
      </c>
      <c r="K10" s="60" t="s">
        <v>860</v>
      </c>
      <c r="L10" s="27"/>
    </row>
    <row r="11" spans="1:17" s="21" customFormat="1" ht="16">
      <c r="A11" s="420" t="s">
        <v>861</v>
      </c>
      <c r="B11" s="14" t="s">
        <v>862</v>
      </c>
      <c r="C11" s="26"/>
      <c r="D11" s="29" t="s">
        <v>863</v>
      </c>
      <c r="E11" s="20" t="s">
        <v>863</v>
      </c>
      <c r="F11" s="20" t="s">
        <v>863</v>
      </c>
      <c r="G11" s="29">
        <v>0</v>
      </c>
      <c r="H11" s="29" t="s">
        <v>863</v>
      </c>
      <c r="I11" s="29">
        <f>_xlfn.XLOOKUP($A11,'Configurator Options'!$B$2:$B$169,'Configurator Options'!$C$2:$C$169,0)</f>
        <v>289.39999999999998</v>
      </c>
      <c r="J11" s="29">
        <f>_xlfn.XLOOKUP($A11,'Configurator Options'!$B$2:$B$169,'Configurator Options'!$D$2:$D$169,0)</f>
        <v>289</v>
      </c>
      <c r="K11" s="29"/>
      <c r="L11" s="27"/>
    </row>
    <row r="12" spans="1:17" s="21" customFormat="1" ht="16">
      <c r="A12" s="421" t="s">
        <v>864</v>
      </c>
      <c r="B12" s="14" t="s">
        <v>865</v>
      </c>
      <c r="C12" s="26"/>
      <c r="D12" s="29" t="s">
        <v>863</v>
      </c>
      <c r="E12" s="20" t="s">
        <v>863</v>
      </c>
      <c r="F12" s="20" t="s">
        <v>863</v>
      </c>
      <c r="G12" s="29">
        <v>0</v>
      </c>
      <c r="H12" s="29" t="s">
        <v>863</v>
      </c>
      <c r="I12" s="29">
        <f>_xlfn.XLOOKUP($A12,'Configurator Options'!$B$2:$B$169,'Configurator Options'!$C$2:$C$169,0)</f>
        <v>289.39999999999998</v>
      </c>
      <c r="J12" s="29">
        <f>_xlfn.XLOOKUP($A12,'Configurator Options'!$B$2:$B$169,'Configurator Options'!$D$2:$D$169,0)</f>
        <v>289</v>
      </c>
      <c r="K12" s="29"/>
      <c r="L12" s="27"/>
    </row>
    <row r="13" spans="1:17" s="21" customFormat="1" ht="48">
      <c r="A13" s="423" t="s">
        <v>866</v>
      </c>
      <c r="B13" s="14" t="s">
        <v>867</v>
      </c>
      <c r="C13" s="26">
        <v>3000</v>
      </c>
      <c r="D13" s="29">
        <v>590</v>
      </c>
      <c r="E13" s="20">
        <v>596</v>
      </c>
      <c r="F13" s="20">
        <v>615</v>
      </c>
      <c r="G13" s="29">
        <v>645.75</v>
      </c>
      <c r="H13" s="29">
        <v>710.32500000000005</v>
      </c>
      <c r="I13" s="29">
        <f>_xlfn.XLOOKUP($A13,'Configurator Options'!$B$2:$B$169,'Configurator Options'!$C$2:$C$169,0)</f>
        <v>767.15</v>
      </c>
      <c r="J13" s="29">
        <f>_xlfn.XLOOKUP($A13,'Configurator Options'!$B$2:$B$169,'Configurator Options'!$D$2:$D$169,0)</f>
        <v>797</v>
      </c>
      <c r="K13" s="29"/>
      <c r="L13" s="27"/>
    </row>
    <row r="14" spans="1:17" s="21" customFormat="1" ht="112">
      <c r="A14" s="420" t="s">
        <v>868</v>
      </c>
      <c r="B14" s="14" t="s">
        <v>869</v>
      </c>
      <c r="C14" s="26"/>
      <c r="D14" s="29">
        <v>695</v>
      </c>
      <c r="E14" s="20">
        <v>705</v>
      </c>
      <c r="F14" s="20">
        <v>727</v>
      </c>
      <c r="G14" s="29">
        <v>763.35</v>
      </c>
      <c r="H14" s="29">
        <v>839.68499999999995</v>
      </c>
      <c r="I14" s="29">
        <f>_xlfn.XLOOKUP($A14,'Configurator Options'!$B$2:$B$169,'Configurator Options'!$C$2:$C$169,0)</f>
        <v>906.86</v>
      </c>
      <c r="J14" s="29">
        <f>_xlfn.XLOOKUP($A14,'Configurator Options'!$B$2:$B$169,'Configurator Options'!$D$2:$D$169,0)</f>
        <v>907</v>
      </c>
      <c r="K14" s="29"/>
      <c r="L14" s="27"/>
    </row>
    <row r="15" spans="1:17" s="21" customFormat="1" ht="32">
      <c r="A15" s="420" t="s">
        <v>870</v>
      </c>
      <c r="B15" s="14" t="s">
        <v>871</v>
      </c>
      <c r="C15" s="74" t="s">
        <v>872</v>
      </c>
      <c r="D15" s="58"/>
      <c r="E15" s="73">
        <v>515</v>
      </c>
      <c r="F15" s="73">
        <v>531</v>
      </c>
      <c r="G15" s="29">
        <v>557.54999999999995</v>
      </c>
      <c r="H15" s="29">
        <v>613.30999999999995</v>
      </c>
      <c r="I15" s="29">
        <f>_xlfn.XLOOKUP($A15,'Configurator Options'!$B$2:$B$169,'Configurator Options'!$C$2:$C$169,0)</f>
        <v>662.37</v>
      </c>
      <c r="J15" s="29">
        <f>_xlfn.XLOOKUP($A15,'Configurator Options'!$B$2:$B$169,'Configurator Options'!$D$2:$D$169,0)</f>
        <v>663</v>
      </c>
      <c r="K15" s="29"/>
      <c r="L15" s="27"/>
    </row>
    <row r="16" spans="1:17" s="21" customFormat="1" ht="32">
      <c r="A16" s="421" t="s">
        <v>873</v>
      </c>
      <c r="B16" s="14" t="s">
        <v>874</v>
      </c>
      <c r="C16" s="77" t="s">
        <v>875</v>
      </c>
      <c r="D16" s="29">
        <v>100</v>
      </c>
      <c r="E16" s="20">
        <v>690</v>
      </c>
      <c r="F16" s="20">
        <v>715</v>
      </c>
      <c r="G16" s="29">
        <v>750.75</v>
      </c>
      <c r="H16" s="29">
        <v>825.82500000000005</v>
      </c>
      <c r="I16" s="29">
        <f>_xlfn.XLOOKUP($A16,'Configurator Options'!$B$2:$B$169,'Configurator Options'!$C$2:$C$169,0)</f>
        <v>891.89</v>
      </c>
      <c r="J16" s="29">
        <f>_xlfn.XLOOKUP($A16,'Configurator Options'!$B$2:$B$169,'Configurator Options'!$D$2:$D$169,0)</f>
        <v>892</v>
      </c>
      <c r="K16" s="29"/>
      <c r="L16" s="27"/>
    </row>
    <row r="17" spans="1:12" s="21" customFormat="1" ht="16">
      <c r="A17" s="420" t="s">
        <v>876</v>
      </c>
      <c r="B17" s="14" t="s">
        <v>877</v>
      </c>
      <c r="C17" s="26" t="s">
        <v>878</v>
      </c>
      <c r="D17" s="29">
        <v>200</v>
      </c>
      <c r="E17" s="20">
        <v>205</v>
      </c>
      <c r="F17" s="20">
        <v>220</v>
      </c>
      <c r="G17" s="29">
        <v>231</v>
      </c>
      <c r="H17" s="29">
        <v>254.1</v>
      </c>
      <c r="I17" s="29">
        <f>_xlfn.XLOOKUP($A17,'Configurator Options'!$B$2:$B$169,'Configurator Options'!$C$2:$C$169,0)</f>
        <v>274.43</v>
      </c>
      <c r="J17" s="29">
        <f>_xlfn.XLOOKUP($A17,'Configurator Options'!$B$2:$B$169,'Configurator Options'!$D$2:$D$169,0)</f>
        <v>275</v>
      </c>
      <c r="K17" s="29"/>
      <c r="L17" s="27"/>
    </row>
    <row r="18" spans="1:12" s="21" customFormat="1" ht="32">
      <c r="A18" s="423" t="s">
        <v>879</v>
      </c>
      <c r="B18" s="14" t="s">
        <v>880</v>
      </c>
      <c r="C18" s="25"/>
      <c r="D18" s="29">
        <v>100</v>
      </c>
      <c r="E18" s="20">
        <v>105</v>
      </c>
      <c r="F18" s="20">
        <v>110</v>
      </c>
      <c r="G18" s="29">
        <v>115.5</v>
      </c>
      <c r="H18" s="29">
        <v>127.05</v>
      </c>
      <c r="I18" s="29">
        <f>_xlfn.XLOOKUP($A18,'Configurator Options'!$B$2:$B$169,'Configurator Options'!$C$2:$C$169,0)</f>
        <v>137.21</v>
      </c>
      <c r="J18" s="29">
        <f>_xlfn.XLOOKUP($A18,'Configurator Options'!$B$2:$B$169,'Configurator Options'!$D$2:$D$169,0)</f>
        <v>138</v>
      </c>
      <c r="K18" s="29"/>
      <c r="L18" s="27"/>
    </row>
    <row r="19" spans="1:12" s="21" customFormat="1" ht="32">
      <c r="A19" s="421" t="s">
        <v>881</v>
      </c>
      <c r="B19" s="14" t="s">
        <v>882</v>
      </c>
      <c r="C19" s="25" t="s">
        <v>883</v>
      </c>
      <c r="D19" s="29">
        <v>1270</v>
      </c>
      <c r="E19" s="20">
        <v>1308</v>
      </c>
      <c r="F19" s="20">
        <v>1308</v>
      </c>
      <c r="G19" s="29">
        <v>1373.4</v>
      </c>
      <c r="H19" s="29">
        <v>1510.74</v>
      </c>
      <c r="I19" s="29">
        <f>_xlfn.XLOOKUP($A19,'Configurator Options'!$B$2:$B$169,'Configurator Options'!$C$2:$C$169,0)</f>
        <v>1631.6</v>
      </c>
      <c r="J19" s="29">
        <f>_xlfn.XLOOKUP($A19,'Configurator Options'!$B$2:$B$169,'Configurator Options'!$D$2:$D$169,0)</f>
        <v>1632</v>
      </c>
      <c r="K19" s="29"/>
      <c r="L19" s="27"/>
    </row>
    <row r="20" spans="1:12" s="21" customFormat="1" ht="32">
      <c r="A20" s="420" t="s">
        <v>884</v>
      </c>
      <c r="B20" s="14" t="s">
        <v>885</v>
      </c>
      <c r="C20" s="25"/>
      <c r="D20" s="29"/>
      <c r="E20" s="20"/>
      <c r="F20" s="20">
        <v>288</v>
      </c>
      <c r="G20" s="29">
        <v>302.39999999999998</v>
      </c>
      <c r="H20" s="29">
        <v>332.64</v>
      </c>
      <c r="I20" s="29">
        <f>_xlfn.XLOOKUP($A20,'Configurator Options'!$B$2:$B$169,'Configurator Options'!$C$2:$C$169,0)</f>
        <v>359.25</v>
      </c>
      <c r="J20" s="29">
        <f>_xlfn.XLOOKUP($A20,'Configurator Options'!$B$2:$B$169,'Configurator Options'!$D$2:$D$169,0)</f>
        <v>360</v>
      </c>
      <c r="K20" s="29"/>
      <c r="L20" s="27"/>
    </row>
    <row r="21" spans="1:12" s="21" customFormat="1" ht="16">
      <c r="A21" s="422" t="s">
        <v>886</v>
      </c>
      <c r="B21" s="14" t="s">
        <v>887</v>
      </c>
      <c r="C21" s="25"/>
      <c r="D21" s="29"/>
      <c r="E21" s="20"/>
      <c r="F21" s="20">
        <v>110</v>
      </c>
      <c r="G21" s="29">
        <v>115.5</v>
      </c>
      <c r="H21" s="29">
        <v>127.05</v>
      </c>
      <c r="I21" s="29">
        <f>_xlfn.XLOOKUP($A21,'Configurator Options'!$B$2:$B$169,'Configurator Options'!$C$2:$C$169,0)</f>
        <v>137.21</v>
      </c>
      <c r="J21" s="29">
        <f>_xlfn.XLOOKUP($A21,'Configurator Options'!$B$2:$B$169,'Configurator Options'!$D$2:$D$169,0)</f>
        <v>138</v>
      </c>
      <c r="K21" s="29"/>
      <c r="L21" s="27"/>
    </row>
    <row r="22" spans="1:12" s="21" customFormat="1" ht="32">
      <c r="A22" s="423" t="s">
        <v>888</v>
      </c>
      <c r="B22" s="14" t="s">
        <v>889</v>
      </c>
      <c r="C22" s="38" t="s">
        <v>890</v>
      </c>
      <c r="D22" s="29"/>
      <c r="E22" s="20"/>
      <c r="F22" s="20">
        <v>100</v>
      </c>
      <c r="G22" s="29">
        <v>105</v>
      </c>
      <c r="H22" s="29">
        <v>115.5</v>
      </c>
      <c r="I22" s="29">
        <f>_xlfn.XLOOKUP($A22,'Configurator Options'!$B$2:$B$169,'Configurator Options'!$C$2:$C$169,0)</f>
        <v>124.74</v>
      </c>
      <c r="J22" s="29">
        <f>_xlfn.XLOOKUP($A22,'Configurator Options'!$B$2:$B$169,'Configurator Options'!$D$2:$D$169,0)</f>
        <v>125</v>
      </c>
      <c r="K22" s="60" t="s">
        <v>891</v>
      </c>
      <c r="L22" s="27"/>
    </row>
    <row r="23" spans="1:12" s="21" customFormat="1" ht="16">
      <c r="A23" s="421" t="s">
        <v>892</v>
      </c>
      <c r="B23" s="14" t="s">
        <v>893</v>
      </c>
      <c r="C23" s="19"/>
      <c r="D23" s="29"/>
      <c r="E23" s="20"/>
      <c r="F23" s="20"/>
      <c r="G23" s="29">
        <v>100</v>
      </c>
      <c r="H23" s="29">
        <v>110</v>
      </c>
      <c r="I23" s="29">
        <f>_xlfn.XLOOKUP($A23,'Configurator Options'!$B$2:$B$169,'Configurator Options'!$C$2:$C$169,0)</f>
        <v>118.8</v>
      </c>
      <c r="J23" s="29">
        <f>_xlfn.XLOOKUP($A23,'Configurator Options'!$B$2:$B$169,'Configurator Options'!$D$2:$D$169,0)</f>
        <v>119</v>
      </c>
      <c r="K23" s="29"/>
      <c r="L23" s="27"/>
    </row>
    <row r="24" spans="1:12" s="21" customFormat="1" ht="16">
      <c r="A24" s="421" t="s">
        <v>894</v>
      </c>
      <c r="B24" s="14" t="s">
        <v>895</v>
      </c>
      <c r="C24" s="19"/>
      <c r="D24" s="29"/>
      <c r="E24" s="20"/>
      <c r="F24" s="20"/>
      <c r="G24" s="29">
        <v>0</v>
      </c>
      <c r="H24" s="29"/>
      <c r="I24" s="29">
        <f>_xlfn.XLOOKUP($A24,'Configurator Options'!$B$2:$B$169,'Configurator Options'!$C$2:$C$169,0)</f>
        <v>1374.63</v>
      </c>
      <c r="J24" s="29">
        <f>_xlfn.XLOOKUP($A24,'Configurator Options'!$B$2:$B$169,'Configurator Options'!$D$2:$D$169,0)</f>
        <v>1375</v>
      </c>
      <c r="K24" s="29"/>
      <c r="L24" s="27"/>
    </row>
    <row r="25" spans="1:12" s="21" customFormat="1" ht="16">
      <c r="A25" s="419" t="s">
        <v>283</v>
      </c>
      <c r="B25" s="143" t="s">
        <v>896</v>
      </c>
      <c r="C25" s="45"/>
      <c r="D25" s="144"/>
      <c r="E25" s="145"/>
      <c r="F25" s="145"/>
      <c r="G25" s="144">
        <f>'2000 OD'!F79</f>
        <v>0</v>
      </c>
      <c r="H25" s="144"/>
      <c r="I25" s="144">
        <f>_xlfn.XLOOKUP($A25,'Configurator Options'!$B$2:$B$169,'Configurator Options'!$C$2:$C$169,0)</f>
        <v>359.25</v>
      </c>
      <c r="J25" s="144">
        <f>_xlfn.XLOOKUP($A25,'Configurator Options'!$B$2:$B$169,'Configurator Options'!$D$2:$D$169,0)</f>
        <v>359</v>
      </c>
      <c r="K25" s="144"/>
      <c r="L25" s="27"/>
    </row>
    <row r="26" spans="1:12" s="21" customFormat="1" ht="16">
      <c r="A26" s="419" t="s">
        <v>897</v>
      </c>
      <c r="B26" s="143" t="s">
        <v>898</v>
      </c>
      <c r="C26" s="45"/>
      <c r="D26" s="144"/>
      <c r="E26" s="145"/>
      <c r="F26" s="145"/>
      <c r="G26" s="144">
        <f>'2000'!F99</f>
        <v>0</v>
      </c>
      <c r="H26" s="144"/>
      <c r="I26" s="144">
        <f>_xlfn.XLOOKUP($A26,'Configurator Options'!$B$2:$B$169,'Configurator Options'!$C$2:$C$169,0)</f>
        <v>359.25</v>
      </c>
      <c r="J26" s="144">
        <f>_xlfn.XLOOKUP($A26,'Configurator Options'!$B$2:$B$169,'Configurator Options'!$D$2:$D$169,0)</f>
        <v>360</v>
      </c>
      <c r="K26" s="144"/>
      <c r="L26" s="27"/>
    </row>
    <row r="27" spans="1:12" s="21" customFormat="1" ht="16">
      <c r="A27" s="419" t="s">
        <v>899</v>
      </c>
      <c r="B27" s="143" t="s">
        <v>900</v>
      </c>
      <c r="C27" s="45"/>
      <c r="D27" s="144"/>
      <c r="E27" s="145"/>
      <c r="F27" s="145"/>
      <c r="G27" s="144">
        <f>'2000'!F100</f>
        <v>0</v>
      </c>
      <c r="H27" s="144"/>
      <c r="I27" s="144">
        <f>_xlfn.XLOOKUP($A27,'Configurator Options'!$B$2:$B$169,'Configurator Options'!$C$2:$C$169,0)</f>
        <v>359.25</v>
      </c>
      <c r="J27" s="144">
        <f>_xlfn.XLOOKUP($A27,'Configurator Options'!$B$2:$B$169,'Configurator Options'!$D$2:$D$169,0)</f>
        <v>360</v>
      </c>
      <c r="K27" s="144"/>
      <c r="L27" s="27"/>
    </row>
    <row r="28" spans="1:12" s="21" customFormat="1" ht="16">
      <c r="A28" s="419" t="s">
        <v>494</v>
      </c>
      <c r="B28" s="143" t="s">
        <v>901</v>
      </c>
      <c r="C28" s="45"/>
      <c r="D28" s="144"/>
      <c r="E28" s="145"/>
      <c r="F28" s="145"/>
      <c r="G28" s="144">
        <f>'2000'!F46</f>
        <v>950.52</v>
      </c>
      <c r="H28" s="144"/>
      <c r="I28" s="144">
        <f>_xlfn.XLOOKUP($A28,'Configurator Options'!$B$2:$B$169,'Configurator Options'!$C$2:$C$169,0)</f>
        <v>950.52</v>
      </c>
      <c r="J28" s="144">
        <f>_xlfn.XLOOKUP($A28,'Configurator Options'!$B$2:$B$169,'Configurator Options'!$D$2:$D$169,0)</f>
        <v>950</v>
      </c>
      <c r="K28" s="144"/>
      <c r="L28" s="27"/>
    </row>
    <row r="29" spans="1:12" s="21" customFormat="1" ht="319.5" customHeight="1">
      <c r="A29" s="424" t="s">
        <v>902</v>
      </c>
      <c r="B29" s="152" t="s">
        <v>903</v>
      </c>
      <c r="C29" s="45"/>
      <c r="D29" s="144"/>
      <c r="E29" s="145"/>
      <c r="F29" s="145"/>
      <c r="G29" s="144"/>
      <c r="H29" s="144">
        <v>0</v>
      </c>
      <c r="I29" s="144">
        <f>_xlfn.XLOOKUP($A29,'Configurator Options'!$B$2:$B$169,'Configurator Options'!$C$2:$C$169,0)</f>
        <v>0</v>
      </c>
      <c r="J29" s="144">
        <f>_xlfn.XLOOKUP($A29,'Configurator Options'!$B$2:$B$169,'Configurator Options'!$D$2:$D$169,0)</f>
        <v>0</v>
      </c>
      <c r="K29" s="144"/>
      <c r="L29" s="27"/>
    </row>
    <row r="30" spans="1:12" s="21" customFormat="1" ht="15">
      <c r="A30" s="143"/>
      <c r="B30" s="143"/>
      <c r="C30" s="45"/>
      <c r="D30" s="144"/>
      <c r="E30" s="145"/>
      <c r="F30" s="145"/>
      <c r="G30" s="144"/>
      <c r="H30" s="144"/>
      <c r="I30" s="144"/>
      <c r="J30" s="144"/>
      <c r="K30" s="144"/>
      <c r="L30" s="27"/>
    </row>
    <row r="31" spans="1:12" s="21" customFormat="1" ht="15">
      <c r="A31" s="143"/>
      <c r="B31" s="143"/>
      <c r="C31" s="45"/>
      <c r="D31" s="144"/>
      <c r="E31" s="145"/>
      <c r="F31" s="145"/>
      <c r="G31" s="144"/>
      <c r="H31" s="144"/>
      <c r="I31" s="144"/>
      <c r="J31" s="144"/>
      <c r="K31" s="144"/>
      <c r="L31" s="27"/>
    </row>
    <row r="32" spans="1:12" s="21" customFormat="1" ht="15">
      <c r="A32" s="143"/>
      <c r="B32" s="143"/>
      <c r="C32" s="45"/>
      <c r="D32" s="144"/>
      <c r="E32" s="145"/>
      <c r="F32" s="145"/>
      <c r="G32" s="144"/>
      <c r="H32" s="144"/>
      <c r="I32" s="144"/>
      <c r="J32" s="144"/>
      <c r="K32" s="144"/>
      <c r="L32" s="27"/>
    </row>
    <row r="33" spans="1:12" s="21" customFormat="1" ht="15">
      <c r="A33" s="143"/>
      <c r="B33" s="143"/>
      <c r="C33" s="45"/>
      <c r="D33" s="144"/>
      <c r="E33" s="145"/>
      <c r="F33" s="145"/>
      <c r="G33" s="144"/>
      <c r="H33" s="144"/>
      <c r="I33" s="144"/>
      <c r="J33" s="144"/>
      <c r="K33" s="144"/>
      <c r="L33" s="27"/>
    </row>
    <row r="34" spans="1:12" s="21" customFormat="1" ht="15">
      <c r="A34" s="143"/>
      <c r="B34" s="143"/>
      <c r="C34" s="45"/>
      <c r="D34" s="144"/>
      <c r="E34" s="145"/>
      <c r="F34" s="145"/>
      <c r="G34" s="144"/>
      <c r="H34" s="144"/>
      <c r="I34" s="144"/>
      <c r="J34" s="144"/>
      <c r="K34" s="144"/>
      <c r="L34" s="27"/>
    </row>
    <row r="35" spans="1:12" s="21" customFormat="1" ht="15">
      <c r="A35" s="143"/>
      <c r="B35" s="143"/>
      <c r="C35" s="45"/>
      <c r="D35" s="144"/>
      <c r="E35" s="145"/>
      <c r="F35" s="145"/>
      <c r="G35" s="144"/>
      <c r="H35" s="144"/>
      <c r="I35" s="144"/>
      <c r="J35" s="144"/>
      <c r="K35" s="144"/>
      <c r="L35" s="27"/>
    </row>
    <row r="36" spans="1:12" s="21" customFormat="1" ht="15">
      <c r="A36" s="143"/>
      <c r="B36" s="143"/>
      <c r="C36" s="45"/>
      <c r="D36" s="144"/>
      <c r="E36" s="145"/>
      <c r="F36" s="145"/>
      <c r="G36" s="144"/>
      <c r="H36" s="144"/>
      <c r="I36" s="144"/>
      <c r="J36" s="144"/>
      <c r="K36" s="144"/>
      <c r="L36" s="27"/>
    </row>
    <row r="37" spans="1:12" s="21" customFormat="1" ht="15">
      <c r="A37" s="143"/>
      <c r="B37" s="143"/>
      <c r="C37" s="45"/>
      <c r="D37" s="144"/>
      <c r="E37" s="145"/>
      <c r="F37" s="145"/>
      <c r="G37" s="144"/>
      <c r="H37" s="144"/>
      <c r="I37" s="144"/>
      <c r="J37" s="144"/>
      <c r="K37" s="144"/>
      <c r="L37" s="27"/>
    </row>
    <row r="38" spans="1:12" s="21" customFormat="1" ht="15">
      <c r="A38" s="143"/>
      <c r="B38" s="143"/>
      <c r="C38" s="45"/>
      <c r="D38" s="144"/>
      <c r="E38" s="145"/>
      <c r="F38" s="145"/>
      <c r="G38" s="144"/>
      <c r="H38" s="144"/>
      <c r="I38" s="144"/>
      <c r="J38" s="144"/>
      <c r="K38" s="144"/>
      <c r="L38" s="27"/>
    </row>
    <row r="39" spans="1:12" s="21" customFormat="1" ht="15">
      <c r="A39" s="143"/>
      <c r="B39" s="143"/>
      <c r="C39" s="45"/>
      <c r="D39" s="144"/>
      <c r="E39" s="145"/>
      <c r="F39" s="145"/>
      <c r="G39" s="144"/>
      <c r="H39" s="144"/>
      <c r="I39" s="144"/>
      <c r="J39" s="144"/>
      <c r="K39" s="144"/>
      <c r="L39" s="27"/>
    </row>
    <row r="40" spans="1:12" s="21" customFormat="1" ht="15">
      <c r="A40" s="143"/>
      <c r="B40" s="143"/>
      <c r="C40" s="45"/>
      <c r="D40" s="144"/>
      <c r="E40" s="145"/>
      <c r="F40" s="145"/>
      <c r="G40" s="144"/>
      <c r="H40" s="144"/>
      <c r="I40" s="144"/>
      <c r="J40" s="144"/>
      <c r="K40" s="144"/>
      <c r="L40" s="27"/>
    </row>
    <row r="41" spans="1:12" s="21" customFormat="1" ht="15">
      <c r="A41" s="143"/>
      <c r="B41" s="143"/>
      <c r="C41" s="45"/>
      <c r="D41" s="144"/>
      <c r="E41" s="145"/>
      <c r="F41" s="145"/>
      <c r="G41" s="144"/>
      <c r="H41" s="144"/>
      <c r="I41" s="144"/>
      <c r="J41" s="144"/>
      <c r="K41" s="144"/>
      <c r="L41" s="27"/>
    </row>
    <row r="42" spans="1:12" s="21" customFormat="1" ht="15">
      <c r="A42" s="143"/>
      <c r="B42" s="143"/>
      <c r="C42" s="45"/>
      <c r="D42" s="144"/>
      <c r="E42" s="145"/>
      <c r="F42" s="145"/>
      <c r="G42" s="144"/>
      <c r="H42" s="144"/>
      <c r="I42" s="144"/>
      <c r="J42" s="144"/>
      <c r="K42" s="144"/>
      <c r="L42" s="27"/>
    </row>
    <row r="43" spans="1:12" s="21" customFormat="1">
      <c r="B43" s="35"/>
      <c r="G43" s="27"/>
      <c r="H43" s="55"/>
      <c r="I43" s="27"/>
      <c r="J43" s="27"/>
      <c r="K43" s="27"/>
    </row>
    <row r="44" spans="1:12" s="21" customFormat="1">
      <c r="B44" s="34" t="str">
        <f>Contents!B1</f>
        <v>Effective Date: 11/07/2025 All Prices and Lead Times Subject to Change Without Notice - Revision 5.4</v>
      </c>
      <c r="G44" s="27"/>
      <c r="H44" s="55"/>
      <c r="I44" s="27"/>
      <c r="J44" s="27"/>
      <c r="K44" s="27"/>
    </row>
    <row r="45" spans="1:12" s="21" customFormat="1">
      <c r="G45" s="27"/>
      <c r="H45" s="55"/>
      <c r="I45" s="27"/>
      <c r="J45" s="27"/>
      <c r="K45" s="27"/>
    </row>
    <row r="46" spans="1:12" s="21" customFormat="1">
      <c r="B46" s="21" t="s">
        <v>904</v>
      </c>
      <c r="G46" s="27"/>
      <c r="H46" s="55"/>
      <c r="I46" s="27"/>
      <c r="J46" s="27"/>
      <c r="K46" s="27"/>
    </row>
    <row r="47" spans="1:12" s="21" customFormat="1">
      <c r="G47" s="27"/>
      <c r="H47" s="55"/>
      <c r="I47" s="27"/>
      <c r="J47" s="27"/>
      <c r="K47" s="27"/>
    </row>
    <row r="48" spans="1:12" s="21" customFormat="1">
      <c r="B48" s="78" t="s">
        <v>905</v>
      </c>
      <c r="G48" s="27"/>
      <c r="H48" s="55"/>
      <c r="I48" s="27"/>
      <c r="J48" s="27"/>
      <c r="K48" s="27"/>
    </row>
    <row r="49" spans="1:17" s="21" customFormat="1" ht="45" customHeight="1">
      <c r="A49" s="18" t="s">
        <v>906</v>
      </c>
      <c r="B49" s="18" t="s">
        <v>907</v>
      </c>
      <c r="C49" s="18" t="s">
        <v>908</v>
      </c>
      <c r="D49" s="18" t="s">
        <v>909</v>
      </c>
      <c r="E49" s="18"/>
      <c r="F49" s="76"/>
      <c r="G49" s="76"/>
      <c r="H49" s="76"/>
      <c r="I49" s="76"/>
      <c r="J49" s="18"/>
      <c r="K49" s="18"/>
      <c r="Q49" s="17"/>
    </row>
    <row r="50" spans="1:17" s="21" customFormat="1" ht="154">
      <c r="A50" s="44" t="s">
        <v>910</v>
      </c>
      <c r="B50" s="44" t="s">
        <v>911</v>
      </c>
      <c r="C50" s="44" t="s">
        <v>912</v>
      </c>
      <c r="D50" s="44" t="s">
        <v>913</v>
      </c>
      <c r="G50" s="27"/>
      <c r="H50" s="55"/>
      <c r="I50" s="27"/>
      <c r="J50" s="27"/>
      <c r="K50" s="27"/>
    </row>
    <row r="51" spans="1:17" s="21" customFormat="1" ht="98">
      <c r="A51" s="44" t="s">
        <v>914</v>
      </c>
      <c r="B51" s="44" t="s">
        <v>915</v>
      </c>
      <c r="C51" s="44" t="s">
        <v>916</v>
      </c>
      <c r="D51" s="44" t="s">
        <v>917</v>
      </c>
      <c r="G51" s="27"/>
      <c r="H51" s="55"/>
      <c r="I51" s="27"/>
      <c r="J51" s="27"/>
      <c r="K51" s="27"/>
    </row>
    <row r="52" spans="1:17" s="21" customFormat="1" ht="154">
      <c r="A52" s="44" t="s">
        <v>918</v>
      </c>
      <c r="B52" s="44" t="s">
        <v>919</v>
      </c>
      <c r="C52" s="44" t="s">
        <v>920</v>
      </c>
      <c r="D52" s="44" t="s">
        <v>921</v>
      </c>
      <c r="G52" s="27"/>
      <c r="H52" s="55"/>
      <c r="I52" s="27"/>
      <c r="J52" s="27"/>
      <c r="K52" s="27"/>
    </row>
    <row r="53" spans="1:17" s="21" customFormat="1" ht="112">
      <c r="A53" s="44" t="s">
        <v>918</v>
      </c>
      <c r="B53" s="44" t="s">
        <v>922</v>
      </c>
      <c r="C53" s="44" t="s">
        <v>923</v>
      </c>
      <c r="D53" s="44" t="s">
        <v>924</v>
      </c>
      <c r="G53" s="27"/>
      <c r="H53" s="55"/>
      <c r="I53" s="27"/>
      <c r="J53" s="27"/>
      <c r="K53" s="27"/>
    </row>
    <row r="54" spans="1:17" s="21" customFormat="1" ht="28">
      <c r="A54" s="44" t="s">
        <v>925</v>
      </c>
      <c r="B54" s="44" t="s">
        <v>926</v>
      </c>
      <c r="C54" s="44" t="s">
        <v>927</v>
      </c>
      <c r="D54" s="44" t="s">
        <v>927</v>
      </c>
      <c r="G54" s="27"/>
      <c r="H54" s="55"/>
      <c r="I54" s="27"/>
      <c r="J54" s="27"/>
      <c r="K54" s="27"/>
    </row>
    <row r="55" spans="1:17" s="21" customFormat="1" ht="112">
      <c r="A55" s="44" t="s">
        <v>928</v>
      </c>
      <c r="B55" s="44" t="s">
        <v>929</v>
      </c>
      <c r="C55" s="44" t="s">
        <v>930</v>
      </c>
      <c r="D55" s="44" t="s">
        <v>931</v>
      </c>
      <c r="G55" s="27"/>
      <c r="H55" s="55"/>
      <c r="I55" s="27"/>
      <c r="J55" s="27"/>
      <c r="K55" s="27"/>
    </row>
    <row r="56" spans="1:17" s="21" customFormat="1">
      <c r="A56" s="44"/>
      <c r="B56" s="44"/>
      <c r="C56" s="44"/>
      <c r="D56" s="44"/>
      <c r="G56" s="27"/>
      <c r="H56" s="55"/>
      <c r="I56" s="27"/>
      <c r="J56" s="27"/>
      <c r="K56" s="27"/>
    </row>
    <row r="57" spans="1:17" s="21" customFormat="1">
      <c r="A57" s="44"/>
      <c r="B57" s="44"/>
      <c r="C57" s="44"/>
      <c r="D57" s="44"/>
      <c r="G57" s="27"/>
      <c r="H57" s="55"/>
      <c r="I57" s="27"/>
      <c r="J57" s="27"/>
      <c r="K57" s="27"/>
    </row>
    <row r="58" spans="1:17" s="21" customFormat="1">
      <c r="A58" s="44"/>
      <c r="B58" s="44"/>
      <c r="C58" s="44"/>
      <c r="D58" s="44"/>
      <c r="G58" s="27"/>
      <c r="H58" s="55"/>
      <c r="I58" s="27"/>
      <c r="J58" s="27"/>
      <c r="K58" s="27"/>
    </row>
    <row r="59" spans="1:17" s="21" customFormat="1">
      <c r="A59" s="44"/>
      <c r="B59" s="44"/>
      <c r="C59" s="44"/>
      <c r="D59" s="44"/>
      <c r="G59" s="27"/>
      <c r="H59" s="55"/>
      <c r="I59" s="27"/>
      <c r="J59" s="27"/>
      <c r="K59" s="27"/>
    </row>
    <row r="60" spans="1:17" s="21" customFormat="1">
      <c r="A60" s="44"/>
      <c r="B60" s="44"/>
      <c r="C60" s="44"/>
      <c r="D60" s="44"/>
      <c r="G60" s="27"/>
      <c r="H60" s="55"/>
      <c r="I60" s="27"/>
      <c r="J60" s="27"/>
      <c r="K60" s="27"/>
    </row>
    <row r="61" spans="1:17" s="21" customFormat="1">
      <c r="A61" s="44"/>
      <c r="B61" s="44"/>
      <c r="C61" s="44"/>
      <c r="D61" s="44"/>
      <c r="G61" s="27"/>
      <c r="H61" s="55"/>
      <c r="I61" s="27"/>
      <c r="J61" s="27"/>
      <c r="K61" s="27"/>
    </row>
    <row r="62" spans="1:17" s="21" customFormat="1">
      <c r="A62" s="44"/>
      <c r="B62" s="44"/>
      <c r="C62" s="44"/>
      <c r="D62" s="44"/>
      <c r="G62" s="27"/>
      <c r="H62" s="55"/>
      <c r="I62" s="27"/>
      <c r="J62" s="27"/>
      <c r="K62" s="27"/>
    </row>
    <row r="63" spans="1:17" s="21" customFormat="1">
      <c r="A63" s="44"/>
      <c r="B63" s="44"/>
      <c r="C63" s="44"/>
      <c r="D63" s="44"/>
      <c r="G63" s="27"/>
      <c r="H63" s="55"/>
      <c r="I63" s="27"/>
      <c r="J63" s="27"/>
      <c r="K63" s="27"/>
    </row>
    <row r="64" spans="1:17" s="21" customFormat="1">
      <c r="A64" s="44"/>
      <c r="B64" s="44"/>
      <c r="C64" s="44"/>
      <c r="D64" s="44"/>
      <c r="G64" s="27"/>
      <c r="H64" s="55"/>
      <c r="I64" s="27"/>
      <c r="J64" s="27"/>
      <c r="K64" s="27"/>
    </row>
    <row r="65" spans="1:11" s="21" customFormat="1">
      <c r="A65" s="44"/>
      <c r="B65" s="44"/>
      <c r="C65" s="44"/>
      <c r="D65" s="44"/>
      <c r="G65" s="27"/>
      <c r="H65" s="55"/>
      <c r="I65" s="27"/>
      <c r="J65" s="27"/>
      <c r="K65" s="27"/>
    </row>
    <row r="66" spans="1:11" s="21" customFormat="1">
      <c r="A66" s="44"/>
      <c r="B66" s="44"/>
      <c r="C66" s="44"/>
      <c r="D66" s="44"/>
      <c r="G66" s="27"/>
      <c r="H66" s="55"/>
      <c r="I66" s="27"/>
      <c r="J66" s="27"/>
      <c r="K66" s="27"/>
    </row>
    <row r="67" spans="1:11" s="21" customFormat="1">
      <c r="A67" s="44"/>
      <c r="B67" s="44"/>
      <c r="C67" s="44"/>
      <c r="D67" s="44"/>
      <c r="G67" s="27"/>
      <c r="H67" s="55"/>
      <c r="I67" s="27"/>
      <c r="J67" s="27"/>
      <c r="K67" s="27"/>
    </row>
    <row r="68" spans="1:11" s="21" customFormat="1">
      <c r="A68" s="44"/>
      <c r="B68" s="44"/>
      <c r="C68" s="44"/>
      <c r="D68" s="44"/>
      <c r="G68" s="27"/>
      <c r="H68" s="55"/>
      <c r="I68" s="27"/>
      <c r="J68" s="27"/>
      <c r="K68" s="27"/>
    </row>
    <row r="69" spans="1:11" s="21" customFormat="1">
      <c r="A69" s="44"/>
      <c r="B69" s="44"/>
      <c r="C69" s="44"/>
      <c r="D69" s="44"/>
      <c r="G69" s="27"/>
      <c r="H69" s="55"/>
      <c r="I69" s="27"/>
      <c r="J69" s="27"/>
      <c r="K69" s="27"/>
    </row>
    <row r="70" spans="1:11" s="21" customFormat="1">
      <c r="A70" s="44"/>
      <c r="B70" s="44"/>
      <c r="C70" s="44"/>
      <c r="D70" s="44"/>
      <c r="G70" s="27"/>
      <c r="H70" s="55"/>
      <c r="I70" s="27"/>
      <c r="J70" s="27"/>
      <c r="K70" s="27"/>
    </row>
    <row r="71" spans="1:11" s="21" customFormat="1">
      <c r="A71" s="44"/>
      <c r="B71" s="44"/>
      <c r="C71" s="44"/>
      <c r="D71" s="44"/>
      <c r="G71" s="27"/>
      <c r="H71" s="55"/>
      <c r="I71" s="27"/>
      <c r="J71" s="27"/>
      <c r="K71" s="27"/>
    </row>
    <row r="72" spans="1:11" s="21" customFormat="1">
      <c r="G72" s="27"/>
      <c r="H72" s="55"/>
      <c r="I72" s="27"/>
      <c r="J72" s="27"/>
      <c r="K72" s="27"/>
    </row>
    <row r="73" spans="1:11" s="21" customFormat="1">
      <c r="G73" s="27"/>
      <c r="H73" s="55"/>
      <c r="I73" s="27"/>
      <c r="J73" s="27"/>
      <c r="K73" s="27"/>
    </row>
    <row r="74" spans="1:11" s="21" customFormat="1">
      <c r="G74" s="27"/>
      <c r="H74" s="55"/>
      <c r="I74" s="27"/>
      <c r="J74" s="27"/>
      <c r="K74" s="27"/>
    </row>
    <row r="75" spans="1:11" s="21" customFormat="1">
      <c r="G75" s="27"/>
      <c r="H75" s="55"/>
      <c r="I75" s="27"/>
      <c r="J75" s="27"/>
      <c r="K75" s="27"/>
    </row>
    <row r="76" spans="1:11" s="21" customFormat="1">
      <c r="G76" s="27"/>
      <c r="H76" s="55"/>
      <c r="I76" s="27"/>
      <c r="J76" s="27"/>
      <c r="K76" s="27"/>
    </row>
    <row r="77" spans="1:11" s="21" customFormat="1">
      <c r="G77" s="27"/>
      <c r="H77" s="55"/>
      <c r="I77" s="27"/>
      <c r="J77" s="27"/>
      <c r="K77" s="27"/>
    </row>
    <row r="78" spans="1:11" s="21" customFormat="1">
      <c r="G78" s="27"/>
      <c r="H78" s="55"/>
      <c r="I78" s="27"/>
      <c r="J78" s="27"/>
      <c r="K78" s="27"/>
    </row>
    <row r="79" spans="1:11" s="21" customFormat="1">
      <c r="G79" s="27"/>
      <c r="H79" s="55"/>
      <c r="I79" s="27"/>
      <c r="J79" s="27"/>
      <c r="K79" s="27"/>
    </row>
    <row r="80" spans="1:11" s="21" customFormat="1">
      <c r="G80" s="27"/>
      <c r="H80" s="55"/>
      <c r="I80" s="27"/>
      <c r="J80" s="27"/>
      <c r="K80" s="27"/>
    </row>
    <row r="81" spans="7:11" s="21" customFormat="1">
      <c r="G81" s="27"/>
      <c r="H81" s="55"/>
      <c r="I81" s="27"/>
      <c r="J81" s="27"/>
      <c r="K81" s="27"/>
    </row>
    <row r="82" spans="7:11" s="21" customFormat="1">
      <c r="G82" s="27"/>
      <c r="H82" s="55"/>
      <c r="I82" s="27"/>
      <c r="J82" s="27"/>
      <c r="K82" s="27"/>
    </row>
    <row r="83" spans="7:11" s="21" customFormat="1">
      <c r="G83" s="27"/>
      <c r="H83" s="55"/>
      <c r="I83" s="27"/>
      <c r="J83" s="27"/>
      <c r="K83" s="27"/>
    </row>
    <row r="84" spans="7:11" s="21" customFormat="1">
      <c r="G84" s="27"/>
      <c r="H84" s="55"/>
      <c r="I84" s="27"/>
      <c r="J84" s="27"/>
      <c r="K84" s="27"/>
    </row>
    <row r="85" spans="7:11" s="21" customFormat="1">
      <c r="G85" s="27"/>
      <c r="H85" s="55"/>
      <c r="I85" s="27"/>
      <c r="J85" s="27"/>
      <c r="K85" s="27"/>
    </row>
    <row r="86" spans="7:11" s="21" customFormat="1">
      <c r="G86" s="27"/>
      <c r="H86" s="55"/>
      <c r="I86" s="27"/>
      <c r="J86" s="27"/>
      <c r="K86" s="27"/>
    </row>
    <row r="87" spans="7:11" s="21" customFormat="1">
      <c r="G87" s="27"/>
      <c r="H87" s="55"/>
      <c r="I87" s="27"/>
      <c r="J87" s="27"/>
      <c r="K87" s="27"/>
    </row>
    <row r="88" spans="7:11" s="21" customFormat="1">
      <c r="G88" s="27"/>
      <c r="H88" s="55"/>
      <c r="I88" s="27"/>
      <c r="J88" s="27"/>
      <c r="K88" s="27"/>
    </row>
    <row r="89" spans="7:11" s="21" customFormat="1">
      <c r="G89" s="27"/>
      <c r="H89" s="55"/>
      <c r="I89" s="27"/>
      <c r="J89" s="27"/>
      <c r="K89" s="27"/>
    </row>
    <row r="90" spans="7:11" s="21" customFormat="1">
      <c r="G90" s="27"/>
      <c r="H90" s="55"/>
      <c r="I90" s="27"/>
      <c r="J90" s="27"/>
      <c r="K90" s="27"/>
    </row>
    <row r="91" spans="7:11" s="21" customFormat="1">
      <c r="G91" s="27"/>
      <c r="H91" s="55"/>
      <c r="I91" s="27"/>
      <c r="J91" s="27"/>
      <c r="K91" s="27"/>
    </row>
    <row r="92" spans="7:11" s="21" customFormat="1">
      <c r="G92" s="27"/>
      <c r="H92" s="55"/>
      <c r="I92" s="27"/>
      <c r="J92" s="27"/>
      <c r="K92" s="27"/>
    </row>
    <row r="93" spans="7:11" s="21" customFormat="1">
      <c r="G93" s="27"/>
      <c r="H93" s="55"/>
      <c r="I93" s="27"/>
      <c r="J93" s="27"/>
      <c r="K93" s="27"/>
    </row>
    <row r="94" spans="7:11" s="21" customFormat="1">
      <c r="G94" s="27"/>
      <c r="H94" s="55"/>
      <c r="I94" s="27"/>
      <c r="J94" s="27"/>
      <c r="K94" s="27"/>
    </row>
    <row r="95" spans="7:11" s="21" customFormat="1">
      <c r="G95" s="27"/>
      <c r="H95" s="55"/>
      <c r="I95" s="27"/>
      <c r="J95" s="27"/>
      <c r="K95" s="27"/>
    </row>
    <row r="96" spans="7:11" s="21" customFormat="1">
      <c r="G96" s="27"/>
      <c r="H96" s="55"/>
      <c r="I96" s="27"/>
      <c r="J96" s="27"/>
      <c r="K96" s="27"/>
    </row>
    <row r="97" spans="7:11" s="21" customFormat="1">
      <c r="G97" s="27"/>
      <c r="H97" s="55"/>
      <c r="I97" s="27"/>
      <c r="J97" s="27"/>
      <c r="K97" s="27"/>
    </row>
    <row r="98" spans="7:11" s="21" customFormat="1">
      <c r="G98" s="27"/>
      <c r="H98" s="55"/>
      <c r="I98" s="27"/>
      <c r="J98" s="27"/>
      <c r="K98" s="27"/>
    </row>
    <row r="99" spans="7:11" s="21" customFormat="1">
      <c r="G99" s="27"/>
      <c r="H99" s="55"/>
      <c r="I99" s="27"/>
      <c r="J99" s="27"/>
      <c r="K99" s="27"/>
    </row>
    <row r="100" spans="7:11" s="21" customFormat="1">
      <c r="G100" s="27"/>
      <c r="H100" s="55"/>
      <c r="I100" s="27"/>
      <c r="J100" s="27"/>
      <c r="K100" s="27"/>
    </row>
    <row r="101" spans="7:11" s="21" customFormat="1">
      <c r="G101" s="27"/>
      <c r="H101" s="55"/>
      <c r="I101" s="27"/>
      <c r="J101" s="27"/>
      <c r="K101" s="27"/>
    </row>
    <row r="102" spans="7:11" s="21" customFormat="1">
      <c r="G102" s="27"/>
      <c r="H102" s="55"/>
      <c r="I102" s="27"/>
      <c r="J102" s="27"/>
      <c r="K102" s="27"/>
    </row>
    <row r="103" spans="7:11" s="21" customFormat="1">
      <c r="G103" s="27"/>
      <c r="H103" s="55"/>
      <c r="I103" s="27"/>
      <c r="J103" s="27"/>
      <c r="K103" s="27"/>
    </row>
    <row r="104" spans="7:11" s="21" customFormat="1">
      <c r="G104" s="27"/>
      <c r="H104" s="55"/>
      <c r="I104" s="27"/>
      <c r="J104" s="27"/>
      <c r="K104" s="27"/>
    </row>
    <row r="105" spans="7:11" s="21" customFormat="1">
      <c r="G105" s="27"/>
      <c r="H105" s="55"/>
      <c r="I105" s="27"/>
      <c r="J105" s="27"/>
      <c r="K105" s="27"/>
    </row>
    <row r="106" spans="7:11" s="21" customFormat="1">
      <c r="G106" s="27"/>
      <c r="H106" s="55"/>
      <c r="I106" s="27"/>
      <c r="J106" s="27"/>
      <c r="K106" s="27"/>
    </row>
    <row r="107" spans="7:11" s="21" customFormat="1">
      <c r="G107" s="27"/>
      <c r="H107" s="55"/>
      <c r="I107" s="27"/>
      <c r="J107" s="27"/>
      <c r="K107" s="27"/>
    </row>
    <row r="108" spans="7:11" s="21" customFormat="1">
      <c r="G108" s="27"/>
      <c r="H108" s="55"/>
      <c r="I108" s="27"/>
      <c r="J108" s="27"/>
      <c r="K108" s="27"/>
    </row>
    <row r="109" spans="7:11" s="21" customFormat="1">
      <c r="G109" s="27"/>
      <c r="H109" s="55"/>
      <c r="I109" s="27"/>
      <c r="J109" s="27"/>
      <c r="K109" s="27"/>
    </row>
    <row r="110" spans="7:11" s="21" customFormat="1">
      <c r="G110" s="27"/>
      <c r="H110" s="55"/>
      <c r="I110" s="27"/>
      <c r="J110" s="27"/>
      <c r="K110" s="27"/>
    </row>
    <row r="111" spans="7:11" s="21" customFormat="1">
      <c r="G111" s="27"/>
      <c r="H111" s="55"/>
      <c r="I111" s="27"/>
      <c r="J111" s="27"/>
      <c r="K111" s="27"/>
    </row>
    <row r="112" spans="7:11" s="21" customFormat="1">
      <c r="G112" s="27"/>
      <c r="H112" s="55"/>
      <c r="I112" s="27"/>
      <c r="J112" s="27"/>
      <c r="K112" s="27"/>
    </row>
    <row r="113" spans="7:11" s="21" customFormat="1">
      <c r="G113" s="27"/>
      <c r="H113" s="55"/>
      <c r="I113" s="27"/>
      <c r="J113" s="27"/>
      <c r="K113" s="27"/>
    </row>
    <row r="114" spans="7:11" s="21" customFormat="1">
      <c r="G114" s="27"/>
      <c r="H114" s="55"/>
      <c r="I114" s="27"/>
      <c r="J114" s="27"/>
      <c r="K114" s="27"/>
    </row>
    <row r="115" spans="7:11" s="21" customFormat="1">
      <c r="G115" s="27"/>
      <c r="H115" s="55"/>
      <c r="I115" s="27"/>
      <c r="J115" s="27"/>
      <c r="K115" s="27"/>
    </row>
    <row r="116" spans="7:11" s="21" customFormat="1">
      <c r="G116" s="27"/>
      <c r="H116" s="55"/>
      <c r="I116" s="27"/>
      <c r="J116" s="27"/>
      <c r="K116" s="27"/>
    </row>
    <row r="117" spans="7:11" s="21" customFormat="1">
      <c r="G117" s="27"/>
      <c r="H117" s="55"/>
      <c r="I117" s="27"/>
      <c r="J117" s="27"/>
      <c r="K117" s="27"/>
    </row>
    <row r="118" spans="7:11" s="21" customFormat="1">
      <c r="G118" s="27"/>
      <c r="H118" s="55"/>
      <c r="I118" s="27"/>
      <c r="J118" s="27"/>
      <c r="K118" s="27"/>
    </row>
    <row r="119" spans="7:11" s="21" customFormat="1">
      <c r="G119" s="27"/>
      <c r="H119" s="55"/>
      <c r="I119" s="27"/>
      <c r="J119" s="27"/>
      <c r="K119" s="27"/>
    </row>
    <row r="120" spans="7:11" s="21" customFormat="1">
      <c r="G120" s="27"/>
      <c r="H120" s="55"/>
      <c r="I120" s="27"/>
      <c r="J120" s="27"/>
      <c r="K120" s="27"/>
    </row>
    <row r="121" spans="7:11" s="21" customFormat="1">
      <c r="G121" s="27"/>
      <c r="H121" s="55"/>
      <c r="I121" s="27"/>
      <c r="J121" s="27"/>
      <c r="K121" s="27"/>
    </row>
    <row r="122" spans="7:11" s="21" customFormat="1">
      <c r="G122" s="27"/>
      <c r="H122" s="55"/>
      <c r="I122" s="27"/>
      <c r="J122" s="27"/>
      <c r="K122" s="27"/>
    </row>
    <row r="123" spans="7:11" s="21" customFormat="1">
      <c r="G123" s="27"/>
      <c r="H123" s="55"/>
      <c r="I123" s="27"/>
      <c r="J123" s="27"/>
      <c r="K123" s="27"/>
    </row>
    <row r="124" spans="7:11" s="21" customFormat="1">
      <c r="G124" s="27"/>
      <c r="H124" s="55"/>
      <c r="I124" s="27"/>
      <c r="J124" s="27"/>
      <c r="K124" s="27"/>
    </row>
    <row r="125" spans="7:11" s="21" customFormat="1">
      <c r="G125" s="27"/>
      <c r="H125" s="55"/>
      <c r="I125" s="27"/>
      <c r="J125" s="27"/>
      <c r="K125" s="27"/>
    </row>
    <row r="126" spans="7:11" s="21" customFormat="1">
      <c r="G126" s="27"/>
      <c r="H126" s="55"/>
      <c r="I126" s="27"/>
      <c r="J126" s="27"/>
      <c r="K126" s="27"/>
    </row>
    <row r="127" spans="7:11" s="21" customFormat="1">
      <c r="G127" s="27"/>
      <c r="H127" s="55"/>
      <c r="I127" s="27"/>
      <c r="J127" s="27"/>
      <c r="K127" s="27"/>
    </row>
    <row r="128" spans="7:11" s="21" customFormat="1">
      <c r="G128" s="27"/>
      <c r="H128" s="55"/>
      <c r="I128" s="27"/>
      <c r="J128" s="27"/>
      <c r="K128" s="27"/>
    </row>
    <row r="129" spans="7:11" s="21" customFormat="1">
      <c r="G129" s="27"/>
      <c r="H129" s="55"/>
      <c r="I129" s="27"/>
      <c r="J129" s="27"/>
      <c r="K129" s="27"/>
    </row>
    <row r="130" spans="7:11" s="21" customFormat="1">
      <c r="G130" s="27"/>
      <c r="H130" s="55"/>
      <c r="I130" s="27"/>
      <c r="J130" s="27"/>
      <c r="K130" s="27"/>
    </row>
    <row r="131" spans="7:11" s="21" customFormat="1">
      <c r="G131" s="27"/>
      <c r="H131" s="55"/>
      <c r="I131" s="27"/>
      <c r="J131" s="27"/>
      <c r="K131" s="27"/>
    </row>
    <row r="132" spans="7:11" s="21" customFormat="1">
      <c r="G132" s="27"/>
      <c r="H132" s="55"/>
      <c r="I132" s="27"/>
      <c r="J132" s="27"/>
      <c r="K132" s="27"/>
    </row>
    <row r="133" spans="7:11" s="21" customFormat="1">
      <c r="G133" s="27"/>
      <c r="H133" s="55"/>
      <c r="I133" s="27"/>
      <c r="J133" s="27"/>
      <c r="K133" s="27"/>
    </row>
    <row r="134" spans="7:11" s="21" customFormat="1">
      <c r="G134" s="27"/>
      <c r="H134" s="55"/>
      <c r="I134" s="27"/>
      <c r="J134" s="27"/>
      <c r="K134" s="27"/>
    </row>
    <row r="135" spans="7:11" s="21" customFormat="1">
      <c r="G135" s="27"/>
      <c r="H135" s="55"/>
      <c r="I135" s="27"/>
      <c r="J135" s="27"/>
      <c r="K135" s="27"/>
    </row>
    <row r="136" spans="7:11" s="21" customFormat="1">
      <c r="G136" s="27"/>
      <c r="H136" s="55"/>
      <c r="I136" s="27"/>
      <c r="J136" s="27"/>
      <c r="K136" s="27"/>
    </row>
    <row r="137" spans="7:11" s="21" customFormat="1">
      <c r="G137" s="27"/>
      <c r="H137" s="55"/>
      <c r="I137" s="27"/>
      <c r="J137" s="27"/>
      <c r="K137" s="27"/>
    </row>
    <row r="138" spans="7:11" s="21" customFormat="1">
      <c r="G138" s="27"/>
      <c r="H138" s="55"/>
      <c r="I138" s="27"/>
      <c r="J138" s="27"/>
      <c r="K138" s="27"/>
    </row>
    <row r="139" spans="7:11" s="21" customFormat="1">
      <c r="G139" s="27"/>
      <c r="H139" s="55"/>
      <c r="I139" s="27"/>
      <c r="J139" s="27"/>
      <c r="K139" s="27"/>
    </row>
    <row r="140" spans="7:11" s="21" customFormat="1">
      <c r="G140" s="27"/>
      <c r="H140" s="55"/>
      <c r="I140" s="27"/>
      <c r="J140" s="27"/>
      <c r="K140" s="27"/>
    </row>
    <row r="141" spans="7:11" s="21" customFormat="1">
      <c r="G141" s="27"/>
      <c r="H141" s="55"/>
      <c r="I141" s="27"/>
      <c r="J141" s="27"/>
      <c r="K141" s="27"/>
    </row>
    <row r="142" spans="7:11" s="21" customFormat="1">
      <c r="G142" s="27"/>
      <c r="H142" s="55"/>
      <c r="I142" s="27"/>
      <c r="J142" s="27"/>
      <c r="K142" s="27"/>
    </row>
    <row r="143" spans="7:11" s="21" customFormat="1">
      <c r="G143" s="27"/>
      <c r="H143" s="55"/>
      <c r="I143" s="27"/>
      <c r="J143" s="27"/>
      <c r="K143" s="27"/>
    </row>
    <row r="144" spans="7:11" s="21" customFormat="1">
      <c r="G144" s="27"/>
      <c r="H144" s="55"/>
      <c r="I144" s="27"/>
      <c r="J144" s="27"/>
      <c r="K144" s="27"/>
    </row>
    <row r="145" spans="7:11" s="21" customFormat="1">
      <c r="G145" s="27"/>
      <c r="H145" s="55"/>
      <c r="I145" s="27"/>
      <c r="J145" s="27"/>
      <c r="K145" s="27"/>
    </row>
    <row r="146" spans="7:11" s="21" customFormat="1">
      <c r="G146" s="27"/>
      <c r="H146" s="55"/>
      <c r="I146" s="27"/>
      <c r="J146" s="27"/>
      <c r="K146" s="27"/>
    </row>
    <row r="147" spans="7:11" s="21" customFormat="1">
      <c r="G147" s="27"/>
      <c r="H147" s="55"/>
      <c r="I147" s="27"/>
      <c r="J147" s="27"/>
      <c r="K147" s="27"/>
    </row>
    <row r="148" spans="7:11" s="21" customFormat="1">
      <c r="G148" s="27"/>
      <c r="H148" s="55"/>
      <c r="I148" s="27"/>
      <c r="J148" s="27"/>
      <c r="K148" s="27"/>
    </row>
    <row r="149" spans="7:11" s="21" customFormat="1">
      <c r="G149" s="27"/>
      <c r="H149" s="55"/>
      <c r="I149" s="27"/>
      <c r="J149" s="27"/>
      <c r="K149" s="27"/>
    </row>
    <row r="150" spans="7:11" s="21" customFormat="1">
      <c r="G150" s="27"/>
      <c r="H150" s="55"/>
      <c r="I150" s="27"/>
      <c r="J150" s="27"/>
      <c r="K150" s="27"/>
    </row>
    <row r="151" spans="7:11" s="21" customFormat="1">
      <c r="G151" s="27"/>
      <c r="H151" s="55"/>
      <c r="I151" s="27"/>
      <c r="J151" s="27"/>
      <c r="K151" s="27"/>
    </row>
    <row r="152" spans="7:11" s="21" customFormat="1">
      <c r="G152" s="27"/>
      <c r="H152" s="55"/>
      <c r="I152" s="27"/>
      <c r="J152" s="27"/>
      <c r="K152" s="27"/>
    </row>
    <row r="153" spans="7:11" s="21" customFormat="1">
      <c r="G153" s="27"/>
      <c r="H153" s="55"/>
      <c r="I153" s="27"/>
      <c r="J153" s="27"/>
      <c r="K153" s="27"/>
    </row>
    <row r="154" spans="7:11" s="21" customFormat="1">
      <c r="G154" s="27"/>
      <c r="H154" s="55"/>
      <c r="I154" s="27"/>
      <c r="J154" s="27"/>
      <c r="K154" s="27"/>
    </row>
    <row r="155" spans="7:11" s="21" customFormat="1">
      <c r="G155" s="27"/>
      <c r="H155" s="55"/>
      <c r="I155" s="27"/>
      <c r="J155" s="27"/>
      <c r="K155" s="27"/>
    </row>
    <row r="156" spans="7:11" s="21" customFormat="1">
      <c r="G156" s="27"/>
      <c r="H156" s="55"/>
      <c r="I156" s="27"/>
      <c r="J156" s="27"/>
      <c r="K156" s="27"/>
    </row>
    <row r="157" spans="7:11" s="21" customFormat="1">
      <c r="G157" s="27"/>
      <c r="H157" s="55"/>
      <c r="I157" s="27"/>
      <c r="J157" s="27"/>
      <c r="K157" s="27"/>
    </row>
    <row r="158" spans="7:11" s="21" customFormat="1">
      <c r="G158" s="27"/>
      <c r="H158" s="55"/>
      <c r="I158" s="27"/>
      <c r="J158" s="27"/>
      <c r="K158" s="27"/>
    </row>
    <row r="159" spans="7:11" s="21" customFormat="1">
      <c r="G159" s="27"/>
      <c r="H159" s="55"/>
      <c r="I159" s="27"/>
      <c r="J159" s="27"/>
      <c r="K159" s="27"/>
    </row>
    <row r="160" spans="7:11" s="21" customFormat="1">
      <c r="G160" s="27"/>
      <c r="H160" s="55"/>
      <c r="I160" s="27"/>
      <c r="J160" s="27"/>
      <c r="K160" s="27"/>
    </row>
    <row r="161" spans="7:11" s="21" customFormat="1">
      <c r="G161" s="27"/>
      <c r="H161" s="55"/>
      <c r="I161" s="27"/>
      <c r="J161" s="27"/>
      <c r="K161" s="27"/>
    </row>
    <row r="162" spans="7:11" s="21" customFormat="1">
      <c r="G162" s="27"/>
      <c r="H162" s="55"/>
      <c r="I162" s="27"/>
      <c r="J162" s="27"/>
      <c r="K162" s="27"/>
    </row>
    <row r="163" spans="7:11" s="21" customFormat="1">
      <c r="G163" s="27"/>
      <c r="H163" s="55"/>
      <c r="I163" s="27"/>
      <c r="J163" s="27"/>
      <c r="K163" s="27"/>
    </row>
    <row r="164" spans="7:11" s="21" customFormat="1">
      <c r="G164" s="27"/>
      <c r="H164" s="55"/>
      <c r="I164" s="27"/>
      <c r="J164" s="27"/>
      <c r="K164" s="27"/>
    </row>
    <row r="165" spans="7:11" s="21" customFormat="1">
      <c r="G165" s="27"/>
      <c r="H165" s="55"/>
      <c r="I165" s="27"/>
      <c r="J165" s="27"/>
      <c r="K165" s="27"/>
    </row>
    <row r="166" spans="7:11" s="21" customFormat="1">
      <c r="G166" s="27"/>
      <c r="H166" s="55"/>
      <c r="I166" s="27"/>
      <c r="J166" s="27"/>
      <c r="K166" s="27"/>
    </row>
    <row r="167" spans="7:11" s="21" customFormat="1">
      <c r="G167" s="27"/>
      <c r="H167" s="55"/>
      <c r="I167" s="27"/>
      <c r="J167" s="27"/>
      <c r="K167" s="27"/>
    </row>
    <row r="168" spans="7:11" s="21" customFormat="1">
      <c r="G168" s="27"/>
      <c r="H168" s="55"/>
      <c r="I168" s="27"/>
      <c r="J168" s="27"/>
      <c r="K168" s="27"/>
    </row>
    <row r="169" spans="7:11" s="21" customFormat="1">
      <c r="G169" s="27"/>
      <c r="H169" s="55"/>
      <c r="I169" s="27"/>
      <c r="J169" s="27"/>
      <c r="K169" s="27"/>
    </row>
    <row r="170" spans="7:11" s="21" customFormat="1">
      <c r="G170" s="27"/>
      <c r="H170" s="55"/>
      <c r="I170" s="27"/>
      <c r="J170" s="27"/>
      <c r="K170" s="27"/>
    </row>
    <row r="171" spans="7:11" s="21" customFormat="1">
      <c r="G171" s="27"/>
      <c r="H171" s="55"/>
      <c r="I171" s="27"/>
      <c r="J171" s="27"/>
      <c r="K171" s="27"/>
    </row>
    <row r="172" spans="7:11" s="21" customFormat="1">
      <c r="G172" s="27"/>
      <c r="H172" s="55"/>
      <c r="I172" s="27"/>
      <c r="J172" s="27"/>
      <c r="K172" s="27"/>
    </row>
    <row r="173" spans="7:11" s="21" customFormat="1">
      <c r="G173" s="27"/>
      <c r="H173" s="55"/>
      <c r="I173" s="27"/>
      <c r="J173" s="27"/>
      <c r="K173" s="27"/>
    </row>
    <row r="174" spans="7:11" s="21" customFormat="1">
      <c r="G174" s="27"/>
      <c r="H174" s="55"/>
      <c r="I174" s="27"/>
      <c r="J174" s="27"/>
      <c r="K174" s="27"/>
    </row>
    <row r="175" spans="7:11" s="21" customFormat="1">
      <c r="G175" s="27"/>
      <c r="H175" s="55"/>
      <c r="I175" s="27"/>
      <c r="J175" s="27"/>
      <c r="K175" s="27"/>
    </row>
    <row r="176" spans="7:11" s="21" customFormat="1">
      <c r="G176" s="27"/>
      <c r="H176" s="55"/>
      <c r="I176" s="27"/>
      <c r="J176" s="27"/>
      <c r="K176" s="27"/>
    </row>
    <row r="177" spans="7:11" s="21" customFormat="1">
      <c r="G177" s="27"/>
      <c r="H177" s="55"/>
      <c r="I177" s="27"/>
      <c r="J177" s="27"/>
      <c r="K177" s="27"/>
    </row>
    <row r="178" spans="7:11" s="21" customFormat="1">
      <c r="G178" s="27"/>
      <c r="H178" s="55"/>
      <c r="I178" s="27"/>
      <c r="J178" s="27"/>
      <c r="K178" s="27"/>
    </row>
    <row r="179" spans="7:11" s="21" customFormat="1">
      <c r="G179" s="27"/>
      <c r="H179" s="55"/>
      <c r="I179" s="27"/>
      <c r="J179" s="27"/>
      <c r="K179" s="27"/>
    </row>
    <row r="180" spans="7:11" s="21" customFormat="1">
      <c r="G180" s="27"/>
      <c r="H180" s="55"/>
      <c r="I180" s="27"/>
      <c r="J180" s="27"/>
      <c r="K180" s="27"/>
    </row>
    <row r="181" spans="7:11" s="21" customFormat="1">
      <c r="G181" s="27"/>
      <c r="H181" s="55"/>
      <c r="I181" s="27"/>
      <c r="J181" s="27"/>
      <c r="K181" s="27"/>
    </row>
    <row r="182" spans="7:11" s="21" customFormat="1">
      <c r="G182" s="27"/>
      <c r="H182" s="55"/>
      <c r="I182" s="27"/>
      <c r="J182" s="27"/>
      <c r="K182" s="27"/>
    </row>
    <row r="183" spans="7:11" s="21" customFormat="1">
      <c r="G183" s="27"/>
      <c r="H183" s="55"/>
      <c r="I183" s="27"/>
      <c r="J183" s="27"/>
      <c r="K183" s="27"/>
    </row>
    <row r="184" spans="7:11" s="21" customFormat="1">
      <c r="G184" s="27"/>
      <c r="H184" s="55"/>
      <c r="I184" s="27"/>
      <c r="J184" s="27"/>
      <c r="K184" s="27"/>
    </row>
    <row r="185" spans="7:11" s="21" customFormat="1">
      <c r="G185" s="27"/>
      <c r="H185" s="55"/>
      <c r="I185" s="27"/>
      <c r="J185" s="27"/>
      <c r="K185" s="27"/>
    </row>
    <row r="186" spans="7:11" s="21" customFormat="1">
      <c r="G186" s="27"/>
      <c r="H186" s="55"/>
      <c r="I186" s="27"/>
      <c r="J186" s="27"/>
      <c r="K186" s="27"/>
    </row>
    <row r="187" spans="7:11" s="21" customFormat="1">
      <c r="G187" s="27"/>
      <c r="H187" s="55"/>
      <c r="I187" s="27"/>
      <c r="J187" s="27"/>
      <c r="K187" s="27"/>
    </row>
    <row r="188" spans="7:11" s="21" customFormat="1">
      <c r="G188" s="27"/>
      <c r="H188" s="55"/>
      <c r="I188" s="27"/>
      <c r="J188" s="27"/>
      <c r="K188" s="27"/>
    </row>
    <row r="189" spans="7:11" s="21" customFormat="1">
      <c r="G189" s="27"/>
      <c r="H189" s="55"/>
      <c r="I189" s="27"/>
      <c r="J189" s="27"/>
      <c r="K189" s="27"/>
    </row>
    <row r="190" spans="7:11" s="21" customFormat="1">
      <c r="G190" s="27"/>
      <c r="H190" s="55"/>
      <c r="I190" s="27"/>
      <c r="J190" s="27"/>
      <c r="K190" s="27"/>
    </row>
    <row r="191" spans="7:11" s="21" customFormat="1">
      <c r="G191" s="27"/>
      <c r="H191" s="55"/>
      <c r="I191" s="27"/>
      <c r="J191" s="27"/>
      <c r="K191" s="27"/>
    </row>
    <row r="192" spans="7:11" s="21" customFormat="1">
      <c r="G192" s="27"/>
      <c r="H192" s="55"/>
      <c r="I192" s="27"/>
      <c r="J192" s="27"/>
      <c r="K192" s="27"/>
    </row>
    <row r="193" spans="7:11" s="21" customFormat="1">
      <c r="G193" s="27"/>
      <c r="H193" s="55"/>
      <c r="I193" s="27"/>
      <c r="J193" s="27"/>
      <c r="K193" s="27"/>
    </row>
    <row r="194" spans="7:11" s="21" customFormat="1">
      <c r="G194" s="27"/>
      <c r="H194" s="55"/>
      <c r="I194" s="27"/>
      <c r="J194" s="27"/>
      <c r="K194" s="27"/>
    </row>
    <row r="195" spans="7:11" s="21" customFormat="1">
      <c r="G195" s="27"/>
      <c r="H195" s="55"/>
      <c r="I195" s="27"/>
      <c r="J195" s="27"/>
      <c r="K195" s="27"/>
    </row>
    <row r="196" spans="7:11" s="21" customFormat="1">
      <c r="G196" s="27"/>
      <c r="H196" s="55"/>
      <c r="I196" s="27"/>
      <c r="J196" s="27"/>
      <c r="K196" s="27"/>
    </row>
    <row r="197" spans="7:11" s="21" customFormat="1">
      <c r="G197" s="27"/>
      <c r="H197" s="55"/>
      <c r="I197" s="27"/>
      <c r="J197" s="27"/>
      <c r="K197" s="27"/>
    </row>
    <row r="198" spans="7:11" s="21" customFormat="1">
      <c r="G198" s="27"/>
      <c r="H198" s="55"/>
      <c r="I198" s="27"/>
      <c r="J198" s="27"/>
      <c r="K198" s="27"/>
    </row>
    <row r="199" spans="7:11" s="21" customFormat="1">
      <c r="G199" s="27"/>
      <c r="H199" s="55"/>
      <c r="I199" s="27"/>
      <c r="J199" s="27"/>
      <c r="K199" s="27"/>
    </row>
    <row r="200" spans="7:11" s="21" customFormat="1">
      <c r="G200" s="27"/>
      <c r="H200" s="55"/>
      <c r="I200" s="27"/>
      <c r="J200" s="27"/>
      <c r="K200" s="27"/>
    </row>
    <row r="201" spans="7:11" s="21" customFormat="1">
      <c r="G201" s="27"/>
      <c r="H201" s="55"/>
      <c r="I201" s="27"/>
      <c r="J201" s="27"/>
      <c r="K201" s="27"/>
    </row>
    <row r="202" spans="7:11" s="21" customFormat="1">
      <c r="G202" s="27"/>
      <c r="H202" s="55"/>
      <c r="I202" s="27"/>
      <c r="J202" s="27"/>
      <c r="K202" s="27"/>
    </row>
    <row r="203" spans="7:11" s="21" customFormat="1">
      <c r="G203" s="27"/>
      <c r="H203" s="55"/>
      <c r="I203" s="27"/>
      <c r="J203" s="27"/>
      <c r="K203" s="27"/>
    </row>
    <row r="204" spans="7:11" s="21" customFormat="1">
      <c r="G204" s="27"/>
      <c r="H204" s="55"/>
      <c r="I204" s="27"/>
      <c r="J204" s="27"/>
      <c r="K204" s="27"/>
    </row>
    <row r="205" spans="7:11" s="21" customFormat="1">
      <c r="G205" s="27"/>
      <c r="H205" s="55"/>
      <c r="I205" s="27"/>
      <c r="J205" s="27"/>
      <c r="K205" s="27"/>
    </row>
    <row r="206" spans="7:11" s="21" customFormat="1">
      <c r="G206" s="27"/>
      <c r="H206" s="55"/>
      <c r="I206" s="27"/>
      <c r="J206" s="27"/>
      <c r="K206" s="27"/>
    </row>
    <row r="207" spans="7:11" s="21" customFormat="1">
      <c r="G207" s="27"/>
      <c r="H207" s="55"/>
      <c r="I207" s="27"/>
      <c r="J207" s="27"/>
      <c r="K207" s="27"/>
    </row>
    <row r="208" spans="7:11" s="21" customFormat="1">
      <c r="G208" s="27"/>
      <c r="H208" s="55"/>
      <c r="I208" s="27"/>
      <c r="J208" s="27"/>
      <c r="K208" s="27"/>
    </row>
    <row r="209" spans="7:11" s="21" customFormat="1">
      <c r="G209" s="27"/>
      <c r="H209" s="55"/>
      <c r="I209" s="27"/>
      <c r="J209" s="27"/>
      <c r="K209" s="27"/>
    </row>
    <row r="210" spans="7:11" s="21" customFormat="1">
      <c r="G210" s="27"/>
      <c r="H210" s="55"/>
      <c r="I210" s="27"/>
      <c r="J210" s="27"/>
      <c r="K210" s="27"/>
    </row>
    <row r="211" spans="7:11" s="21" customFormat="1">
      <c r="G211" s="27"/>
      <c r="H211" s="55"/>
      <c r="I211" s="27"/>
      <c r="J211" s="27"/>
      <c r="K211" s="27"/>
    </row>
    <row r="212" spans="7:11" s="21" customFormat="1">
      <c r="G212" s="27"/>
      <c r="H212" s="55"/>
      <c r="I212" s="27"/>
      <c r="J212" s="27"/>
      <c r="K212" s="27"/>
    </row>
    <row r="213" spans="7:11" s="21" customFormat="1">
      <c r="G213" s="27"/>
      <c r="H213" s="55"/>
      <c r="I213" s="27"/>
      <c r="J213" s="27"/>
      <c r="K213" s="27"/>
    </row>
    <row r="214" spans="7:11" s="21" customFormat="1">
      <c r="G214" s="27"/>
      <c r="H214" s="55"/>
      <c r="I214" s="27"/>
      <c r="J214" s="27"/>
      <c r="K214" s="27"/>
    </row>
    <row r="215" spans="7:11" s="21" customFormat="1">
      <c r="G215" s="27"/>
      <c r="H215" s="55"/>
      <c r="I215" s="27"/>
      <c r="J215" s="27"/>
      <c r="K215" s="27"/>
    </row>
    <row r="216" spans="7:11" s="21" customFormat="1">
      <c r="G216" s="27"/>
      <c r="H216" s="55"/>
      <c r="I216" s="27"/>
      <c r="J216" s="27"/>
      <c r="K216" s="27"/>
    </row>
    <row r="217" spans="7:11" s="21" customFormat="1">
      <c r="G217" s="27"/>
      <c r="H217" s="55"/>
      <c r="I217" s="27"/>
      <c r="J217" s="27"/>
      <c r="K217" s="27"/>
    </row>
    <row r="218" spans="7:11" s="21" customFormat="1">
      <c r="G218" s="27"/>
      <c r="H218" s="55"/>
      <c r="I218" s="27"/>
      <c r="J218" s="27"/>
      <c r="K218" s="27"/>
    </row>
    <row r="219" spans="7:11" s="21" customFormat="1">
      <c r="G219" s="27"/>
      <c r="H219" s="55"/>
      <c r="I219" s="27"/>
      <c r="J219" s="27"/>
      <c r="K219" s="27"/>
    </row>
    <row r="220" spans="7:11" s="21" customFormat="1">
      <c r="G220" s="27"/>
      <c r="H220" s="55"/>
      <c r="I220" s="27"/>
      <c r="J220" s="27"/>
      <c r="K220" s="27"/>
    </row>
    <row r="221" spans="7:11" s="21" customFormat="1">
      <c r="G221" s="27"/>
      <c r="H221" s="55"/>
      <c r="I221" s="27"/>
      <c r="J221" s="27"/>
      <c r="K221" s="27"/>
    </row>
    <row r="222" spans="7:11" s="21" customFormat="1">
      <c r="G222" s="27"/>
      <c r="H222" s="55"/>
      <c r="I222" s="27"/>
      <c r="J222" s="27"/>
      <c r="K222" s="27"/>
    </row>
    <row r="223" spans="7:11" s="21" customFormat="1">
      <c r="G223" s="27"/>
      <c r="H223" s="55"/>
      <c r="I223" s="27"/>
      <c r="J223" s="27"/>
      <c r="K223" s="27"/>
    </row>
    <row r="224" spans="7:11" s="21" customFormat="1">
      <c r="G224" s="27"/>
      <c r="H224" s="55"/>
      <c r="I224" s="27"/>
      <c r="J224" s="27"/>
      <c r="K224" s="27"/>
    </row>
    <row r="225" spans="7:11" s="21" customFormat="1">
      <c r="G225" s="27"/>
      <c r="H225" s="55"/>
      <c r="I225" s="27"/>
      <c r="J225" s="27"/>
      <c r="K225" s="27"/>
    </row>
    <row r="226" spans="7:11" s="21" customFormat="1">
      <c r="G226" s="27"/>
      <c r="H226" s="55"/>
      <c r="I226" s="27"/>
      <c r="J226" s="27"/>
      <c r="K226" s="27"/>
    </row>
    <row r="227" spans="7:11" s="21" customFormat="1">
      <c r="G227" s="27"/>
      <c r="H227" s="55"/>
      <c r="I227" s="27"/>
      <c r="J227" s="27"/>
      <c r="K227" s="27"/>
    </row>
    <row r="228" spans="7:11" s="21" customFormat="1">
      <c r="G228" s="27"/>
      <c r="H228" s="55"/>
      <c r="I228" s="27"/>
      <c r="J228" s="27"/>
      <c r="K228" s="27"/>
    </row>
    <row r="229" spans="7:11" s="21" customFormat="1">
      <c r="G229" s="27"/>
      <c r="H229" s="55"/>
      <c r="I229" s="27"/>
      <c r="J229" s="27"/>
      <c r="K229" s="27"/>
    </row>
    <row r="230" spans="7:11" s="21" customFormat="1">
      <c r="G230" s="27"/>
      <c r="H230" s="55"/>
      <c r="I230" s="27"/>
      <c r="J230" s="27"/>
      <c r="K230" s="27"/>
    </row>
    <row r="231" spans="7:11" s="21" customFormat="1">
      <c r="G231" s="27"/>
      <c r="H231" s="55"/>
      <c r="I231" s="27"/>
      <c r="J231" s="27"/>
      <c r="K231" s="27"/>
    </row>
    <row r="232" spans="7:11" s="21" customFormat="1">
      <c r="G232" s="27"/>
      <c r="H232" s="55"/>
      <c r="I232" s="27"/>
      <c r="J232" s="27"/>
      <c r="K232" s="27"/>
    </row>
    <row r="233" spans="7:11" s="21" customFormat="1">
      <c r="G233" s="27"/>
      <c r="H233" s="55"/>
      <c r="I233" s="27"/>
      <c r="J233" s="27"/>
      <c r="K233" s="27"/>
    </row>
    <row r="234" spans="7:11" s="21" customFormat="1">
      <c r="G234" s="27"/>
      <c r="H234" s="55"/>
      <c r="I234" s="27"/>
      <c r="J234" s="27"/>
      <c r="K234" s="27"/>
    </row>
    <row r="235" spans="7:11" s="21" customFormat="1">
      <c r="G235" s="27"/>
      <c r="H235" s="55"/>
      <c r="I235" s="27"/>
      <c r="J235" s="27"/>
      <c r="K235" s="27"/>
    </row>
    <row r="236" spans="7:11" s="21" customFormat="1">
      <c r="G236" s="27"/>
      <c r="H236" s="55"/>
      <c r="I236" s="27"/>
      <c r="J236" s="27"/>
      <c r="K236" s="27"/>
    </row>
    <row r="237" spans="7:11" s="21" customFormat="1">
      <c r="G237" s="27"/>
      <c r="H237" s="55"/>
      <c r="I237" s="27"/>
      <c r="J237" s="27"/>
      <c r="K237" s="27"/>
    </row>
    <row r="238" spans="7:11" s="21" customFormat="1">
      <c r="G238" s="27"/>
      <c r="H238" s="55"/>
      <c r="I238" s="27"/>
      <c r="J238" s="27"/>
      <c r="K238" s="27"/>
    </row>
    <row r="239" spans="7:11" s="21" customFormat="1">
      <c r="G239" s="27"/>
      <c r="H239" s="55"/>
      <c r="I239" s="27"/>
      <c r="J239" s="27"/>
      <c r="K239" s="27"/>
    </row>
    <row r="240" spans="7:11" s="21" customFormat="1">
      <c r="G240" s="27"/>
      <c r="H240" s="55"/>
      <c r="I240" s="27"/>
      <c r="J240" s="27"/>
      <c r="K240" s="27"/>
    </row>
    <row r="241" spans="7:11" s="21" customFormat="1">
      <c r="G241" s="27"/>
      <c r="H241" s="55"/>
      <c r="I241" s="27"/>
      <c r="J241" s="27"/>
      <c r="K241" s="27"/>
    </row>
    <row r="242" spans="7:11" s="21" customFormat="1">
      <c r="G242" s="27"/>
      <c r="H242" s="55"/>
      <c r="I242" s="27"/>
      <c r="J242" s="27"/>
      <c r="K242" s="27"/>
    </row>
    <row r="243" spans="7:11" s="21" customFormat="1">
      <c r="G243" s="27"/>
      <c r="H243" s="55"/>
      <c r="I243" s="27"/>
      <c r="J243" s="27"/>
      <c r="K243" s="27"/>
    </row>
    <row r="244" spans="7:11" s="21" customFormat="1">
      <c r="G244" s="27"/>
      <c r="H244" s="55"/>
      <c r="I244" s="27"/>
      <c r="J244" s="27"/>
      <c r="K244" s="27"/>
    </row>
    <row r="245" spans="7:11" s="21" customFormat="1">
      <c r="G245" s="27"/>
      <c r="H245" s="55"/>
      <c r="I245" s="27"/>
      <c r="J245" s="27"/>
      <c r="K245" s="27"/>
    </row>
    <row r="246" spans="7:11" s="21" customFormat="1">
      <c r="G246" s="27"/>
      <c r="H246" s="55"/>
      <c r="I246" s="27"/>
      <c r="J246" s="27"/>
      <c r="K246" s="27"/>
    </row>
    <row r="247" spans="7:11" s="21" customFormat="1">
      <c r="G247" s="27"/>
      <c r="H247" s="55"/>
      <c r="I247" s="27"/>
      <c r="J247" s="27"/>
      <c r="K247" s="27"/>
    </row>
    <row r="248" spans="7:11" s="21" customFormat="1">
      <c r="G248" s="27"/>
      <c r="H248" s="55"/>
      <c r="I248" s="27"/>
      <c r="J248" s="27"/>
      <c r="K248" s="27"/>
    </row>
    <row r="249" spans="7:11" s="21" customFormat="1">
      <c r="G249" s="27"/>
      <c r="H249" s="55"/>
      <c r="I249" s="27"/>
      <c r="J249" s="27"/>
      <c r="K249" s="27"/>
    </row>
    <row r="250" spans="7:11" s="21" customFormat="1">
      <c r="G250" s="27"/>
      <c r="H250" s="55"/>
      <c r="I250" s="27"/>
      <c r="J250" s="27"/>
      <c r="K250" s="27"/>
    </row>
    <row r="251" spans="7:11" s="21" customFormat="1">
      <c r="G251" s="27"/>
      <c r="H251" s="55"/>
      <c r="I251" s="27"/>
      <c r="J251" s="27"/>
      <c r="K251" s="27"/>
    </row>
    <row r="252" spans="7:11" s="21" customFormat="1">
      <c r="G252" s="27"/>
      <c r="H252" s="55"/>
      <c r="I252" s="27"/>
      <c r="J252" s="27"/>
      <c r="K252" s="27"/>
    </row>
    <row r="253" spans="7:11" s="21" customFormat="1">
      <c r="G253" s="27"/>
      <c r="H253" s="55"/>
      <c r="I253" s="27"/>
      <c r="J253" s="27"/>
      <c r="K253" s="27"/>
    </row>
    <row r="254" spans="7:11" s="21" customFormat="1">
      <c r="G254" s="27"/>
      <c r="H254" s="55"/>
      <c r="I254" s="27"/>
      <c r="J254" s="27"/>
      <c r="K254" s="27"/>
    </row>
    <row r="255" spans="7:11" s="21" customFormat="1">
      <c r="G255" s="27"/>
      <c r="H255" s="55"/>
      <c r="I255" s="27"/>
      <c r="J255" s="27"/>
      <c r="K255" s="27"/>
    </row>
    <row r="256" spans="7:11" s="21" customFormat="1">
      <c r="G256" s="27"/>
      <c r="H256" s="55"/>
      <c r="I256" s="27"/>
      <c r="J256" s="27"/>
      <c r="K256" s="27"/>
    </row>
    <row r="257" spans="7:11" s="21" customFormat="1">
      <c r="G257" s="27"/>
      <c r="H257" s="55"/>
      <c r="I257" s="27"/>
      <c r="J257" s="27"/>
      <c r="K257" s="27"/>
    </row>
    <row r="258" spans="7:11" s="21" customFormat="1">
      <c r="G258" s="27"/>
      <c r="H258" s="55"/>
      <c r="I258" s="27"/>
      <c r="J258" s="27"/>
      <c r="K258" s="27"/>
    </row>
    <row r="259" spans="7:11" s="21" customFormat="1">
      <c r="G259" s="27"/>
      <c r="H259" s="55"/>
      <c r="I259" s="27"/>
      <c r="J259" s="27"/>
      <c r="K259" s="27"/>
    </row>
    <row r="260" spans="7:11" s="21" customFormat="1">
      <c r="G260" s="27"/>
      <c r="H260" s="55"/>
      <c r="I260" s="27"/>
      <c r="J260" s="27"/>
      <c r="K260" s="27"/>
    </row>
    <row r="261" spans="7:11" s="21" customFormat="1">
      <c r="G261" s="27"/>
      <c r="H261" s="55"/>
      <c r="I261" s="27"/>
      <c r="J261" s="27"/>
      <c r="K261" s="27"/>
    </row>
    <row r="262" spans="7:11" s="21" customFormat="1">
      <c r="G262" s="27"/>
      <c r="H262" s="55"/>
      <c r="I262" s="27"/>
      <c r="J262" s="27"/>
      <c r="K262" s="27"/>
    </row>
    <row r="263" spans="7:11" s="21" customFormat="1">
      <c r="G263" s="27"/>
      <c r="H263" s="55"/>
      <c r="I263" s="27"/>
      <c r="J263" s="27"/>
      <c r="K263" s="27"/>
    </row>
    <row r="264" spans="7:11" s="21" customFormat="1">
      <c r="G264" s="27"/>
      <c r="H264" s="55"/>
      <c r="I264" s="27"/>
      <c r="J264" s="27"/>
      <c r="K264" s="27"/>
    </row>
    <row r="265" spans="7:11" s="21" customFormat="1">
      <c r="G265" s="27"/>
      <c r="H265" s="55"/>
      <c r="I265" s="27"/>
      <c r="J265" s="27"/>
      <c r="K265" s="27"/>
    </row>
    <row r="266" spans="7:11" s="21" customFormat="1">
      <c r="G266" s="27"/>
      <c r="H266" s="55"/>
      <c r="I266" s="27"/>
      <c r="J266" s="27"/>
      <c r="K266" s="27"/>
    </row>
    <row r="267" spans="7:11" s="21" customFormat="1">
      <c r="G267" s="27"/>
      <c r="H267" s="55"/>
      <c r="I267" s="27"/>
      <c r="J267" s="27"/>
      <c r="K267" s="27"/>
    </row>
    <row r="268" spans="7:11" s="21" customFormat="1">
      <c r="G268" s="27"/>
      <c r="H268" s="55"/>
      <c r="I268" s="27"/>
      <c r="J268" s="27"/>
      <c r="K268" s="27"/>
    </row>
    <row r="269" spans="7:11" s="21" customFormat="1">
      <c r="G269" s="27"/>
      <c r="H269" s="55"/>
      <c r="I269" s="27"/>
      <c r="J269" s="27"/>
      <c r="K269" s="27"/>
    </row>
    <row r="270" spans="7:11" s="21" customFormat="1">
      <c r="G270" s="27"/>
      <c r="H270" s="55"/>
      <c r="I270" s="27"/>
      <c r="J270" s="27"/>
      <c r="K270" s="27"/>
    </row>
    <row r="271" spans="7:11" s="21" customFormat="1">
      <c r="G271" s="27"/>
      <c r="H271" s="55"/>
      <c r="I271" s="27"/>
      <c r="J271" s="27"/>
      <c r="K271" s="27"/>
    </row>
    <row r="272" spans="7:11" s="21" customFormat="1">
      <c r="G272" s="27"/>
      <c r="H272" s="55"/>
      <c r="I272" s="27"/>
      <c r="J272" s="27"/>
      <c r="K272" s="27"/>
    </row>
    <row r="273" spans="7:11" s="21" customFormat="1">
      <c r="G273" s="27"/>
      <c r="H273" s="55"/>
      <c r="I273" s="27"/>
      <c r="J273" s="27"/>
      <c r="K273" s="27"/>
    </row>
    <row r="274" spans="7:11" s="21" customFormat="1">
      <c r="G274" s="27"/>
      <c r="H274" s="55"/>
      <c r="I274" s="27"/>
      <c r="J274" s="27"/>
      <c r="K274" s="27"/>
    </row>
    <row r="275" spans="7:11" s="21" customFormat="1">
      <c r="G275" s="27"/>
      <c r="H275" s="55"/>
      <c r="I275" s="27"/>
      <c r="J275" s="27"/>
      <c r="K275" s="27"/>
    </row>
    <row r="276" spans="7:11" s="21" customFormat="1">
      <c r="G276" s="27"/>
      <c r="H276" s="55"/>
      <c r="I276" s="27"/>
      <c r="J276" s="27"/>
      <c r="K276" s="27"/>
    </row>
    <row r="277" spans="7:11" s="21" customFormat="1">
      <c r="G277" s="27"/>
      <c r="H277" s="55"/>
      <c r="I277" s="27"/>
      <c r="J277" s="27"/>
      <c r="K277" s="27"/>
    </row>
    <row r="278" spans="7:11" s="21" customFormat="1">
      <c r="G278" s="27"/>
      <c r="H278" s="55"/>
      <c r="I278" s="27"/>
      <c r="J278" s="27"/>
      <c r="K278" s="27"/>
    </row>
    <row r="279" spans="7:11" s="21" customFormat="1">
      <c r="G279" s="27"/>
      <c r="H279" s="55"/>
      <c r="I279" s="27"/>
      <c r="J279" s="27"/>
      <c r="K279" s="27"/>
    </row>
  </sheetData>
  <sheetProtection algorithmName="SHA-512" hashValue="pPEls84el2p3UYScgcObPj4FRWY7jZbD1y3kcuMB0KOEOuUq//2kQ8MK5pdNeRrHlgBnfgt/Z3nKvIhLsmp3Aw==" saltValue="FCwpVNS8GdqhAoYHhQxYPg==" spinCount="100000" sheet="1" objects="1" scenarios="1"/>
  <conditionalFormatting sqref="D1:F1 J1:K5 G1:H42 E2:F42 K6 J7:K10 K11:K12 J13:K28 K29 J30:K42">
    <cfRule type="cellIs" dxfId="13" priority="58" operator="equal">
      <formula>0</formula>
    </cfRule>
  </conditionalFormatting>
  <conditionalFormatting sqref="D49:K49">
    <cfRule type="cellIs" dxfId="12" priority="1" operator="equal">
      <formula>0</formula>
    </cfRule>
  </conditionalFormatting>
  <conditionalFormatting sqref="I1">
    <cfRule type="cellIs" dxfId="11" priority="54" operator="equal">
      <formula>0</formula>
    </cfRule>
  </conditionalFormatting>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9B3EB-B88D-4B63-8335-3887E62D587D}">
  <dimension ref="A1:AR881"/>
  <sheetViews>
    <sheetView zoomScaleNormal="100" workbookViewId="0">
      <pane ySplit="1" topLeftCell="A2" activePane="bottomLeft" state="frozen"/>
      <selection activeCell="D2" sqref="D2"/>
      <selection pane="bottomLeft" activeCell="M6" sqref="M6"/>
    </sheetView>
  </sheetViews>
  <sheetFormatPr baseColWidth="10" defaultColWidth="8.83203125" defaultRowHeight="15"/>
  <cols>
    <col min="1" max="1" width="7.5" style="2" customWidth="1"/>
    <col min="3" max="3" width="13.5" style="356" customWidth="1"/>
    <col min="4" max="4" width="15.6640625" style="355" customWidth="1"/>
    <col min="5" max="5" width="24.6640625" style="132" hidden="1" customWidth="1"/>
    <col min="6" max="6" width="15.33203125" style="141" customWidth="1"/>
    <col min="7" max="7" width="21.83203125" style="365" customWidth="1"/>
    <col min="8" max="8" width="73.5" style="10" customWidth="1"/>
    <col min="9" max="9" width="11.1640625" style="10" customWidth="1"/>
    <col min="10" max="10" width="12.83203125" style="10" customWidth="1"/>
    <col min="11" max="11" width="13.5" style="10" customWidth="1"/>
    <col min="12" max="12" width="28" style="84" customWidth="1"/>
    <col min="13" max="13" width="15" style="84" customWidth="1"/>
    <col min="14" max="14" width="14.5" style="84" customWidth="1"/>
    <col min="15" max="25" width="5.5" style="84" customWidth="1"/>
    <col min="26" max="26" width="9.6640625" style="84" customWidth="1"/>
    <col min="27" max="30" width="5.5" style="84" customWidth="1"/>
    <col min="31" max="31" width="4.33203125" style="10" customWidth="1"/>
    <col min="32" max="32" width="6.33203125" style="10" customWidth="1"/>
    <col min="33" max="33" width="4.33203125" style="10" customWidth="1"/>
    <col min="34" max="35" width="4" style="10" customWidth="1"/>
    <col min="36" max="36" width="13.5" style="13" customWidth="1"/>
    <col min="37" max="16384" width="8.83203125" style="10"/>
  </cols>
  <sheetData>
    <row r="1" spans="1:36" s="1" customFormat="1" ht="89" customHeight="1">
      <c r="A1" s="3"/>
      <c r="B1" s="5" t="s">
        <v>102</v>
      </c>
      <c r="C1" s="131" t="s">
        <v>33</v>
      </c>
      <c r="D1" s="360" t="s">
        <v>1114</v>
      </c>
      <c r="E1" s="131"/>
      <c r="F1" s="137" t="s">
        <v>1102</v>
      </c>
      <c r="G1" s="364" t="s">
        <v>1115</v>
      </c>
      <c r="H1" s="361" t="s">
        <v>1119</v>
      </c>
      <c r="I1" s="9" t="s">
        <v>1101</v>
      </c>
      <c r="J1" s="368">
        <v>0.05</v>
      </c>
      <c r="L1" s="83" t="str">
        <f>"Effective Date: " &amp; TEXT(M4, "mm/dd/yyyy") &amp; " All Prices and Lead Times Subject to Change Without Notice - Revision " &amp; N4</f>
        <v>Effective Date: 11/07/2025 All Prices and Lead Times Subject to Change Without Notice - Revision 5.4</v>
      </c>
      <c r="M1" s="83" t="s">
        <v>1128</v>
      </c>
      <c r="N1" s="83" t="s">
        <v>1129</v>
      </c>
      <c r="O1" s="83"/>
      <c r="P1" s="83"/>
      <c r="Q1" s="83"/>
      <c r="R1" s="83"/>
      <c r="S1" s="83"/>
      <c r="T1" s="83"/>
      <c r="U1" s="83"/>
      <c r="V1" s="83"/>
      <c r="W1" s="83"/>
      <c r="X1" s="83"/>
      <c r="Y1" s="83"/>
      <c r="Z1" s="83"/>
      <c r="AA1" s="83"/>
      <c r="AB1" s="83"/>
      <c r="AC1" s="83"/>
      <c r="AD1" s="83"/>
      <c r="AJ1" s="199"/>
    </row>
    <row r="2" spans="1:36" ht="15" customHeight="1">
      <c r="A2" s="508" t="s">
        <v>932</v>
      </c>
      <c r="B2" s="7" t="s">
        <v>147</v>
      </c>
      <c r="C2" s="356">
        <v>0</v>
      </c>
      <c r="D2" s="354"/>
      <c r="E2" s="356"/>
      <c r="F2" s="141" t="str">
        <f>IF($D2="","",ROUND($D2+($D2*$J$1),0))</f>
        <v/>
      </c>
      <c r="I2" s="353"/>
    </row>
    <row r="3" spans="1:36" ht="15" customHeight="1">
      <c r="A3" s="508"/>
      <c r="B3" s="7" t="s">
        <v>150</v>
      </c>
      <c r="C3" s="356">
        <v>0</v>
      </c>
      <c r="D3" s="354"/>
      <c r="E3" s="356"/>
      <c r="F3" s="141" t="str">
        <f t="shared" ref="F3:F66" si="0">IF($D3="","",ROUND($D3+($D3*$J$1),0))</f>
        <v/>
      </c>
    </row>
    <row r="4" spans="1:36" ht="15" customHeight="1">
      <c r="A4" s="508"/>
      <c r="B4" s="7" t="s">
        <v>152</v>
      </c>
      <c r="C4" s="356">
        <v>546.36</v>
      </c>
      <c r="D4" s="354">
        <v>547</v>
      </c>
      <c r="E4" s="356">
        <v>546.36</v>
      </c>
      <c r="F4" s="141">
        <f t="shared" si="0"/>
        <v>574</v>
      </c>
      <c r="M4" s="376">
        <v>45968</v>
      </c>
      <c r="N4" s="84">
        <v>5.4</v>
      </c>
    </row>
    <row r="5" spans="1:36" ht="15" customHeight="1">
      <c r="A5" s="508"/>
      <c r="B5" s="7" t="s">
        <v>446</v>
      </c>
      <c r="C5" s="356">
        <v>5267.77</v>
      </c>
      <c r="D5" s="354">
        <v>5268</v>
      </c>
      <c r="E5" s="356">
        <v>5267.77</v>
      </c>
      <c r="F5" s="141">
        <f t="shared" si="0"/>
        <v>5531</v>
      </c>
    </row>
    <row r="6" spans="1:36" ht="15" customHeight="1">
      <c r="A6" s="508"/>
      <c r="B6" s="7" t="s">
        <v>155</v>
      </c>
      <c r="C6" s="356">
        <v>699.79</v>
      </c>
      <c r="D6" s="354">
        <v>700</v>
      </c>
      <c r="E6" s="356">
        <v>699.79</v>
      </c>
      <c r="F6" s="141">
        <f t="shared" si="0"/>
        <v>735</v>
      </c>
    </row>
    <row r="7" spans="1:36" ht="15" customHeight="1">
      <c r="A7" s="508"/>
      <c r="B7" s="7" t="s">
        <v>159</v>
      </c>
      <c r="C7" s="356">
        <v>1246.1500000000001</v>
      </c>
      <c r="D7" s="354">
        <v>1246</v>
      </c>
      <c r="E7" s="356">
        <v>1246.1500000000001</v>
      </c>
      <c r="F7" s="141">
        <f t="shared" si="0"/>
        <v>1308</v>
      </c>
    </row>
    <row r="8" spans="1:36" ht="15" customHeight="1">
      <c r="A8" s="508"/>
      <c r="B8" s="7" t="s">
        <v>162</v>
      </c>
      <c r="C8" s="356">
        <v>2891.85</v>
      </c>
      <c r="D8" s="354">
        <v>2892</v>
      </c>
      <c r="E8" s="356">
        <v>2891.85</v>
      </c>
      <c r="F8" s="141">
        <f t="shared" si="0"/>
        <v>3037</v>
      </c>
    </row>
    <row r="9" spans="1:36" ht="15" customHeight="1">
      <c r="A9" s="508"/>
      <c r="B9" s="7" t="s">
        <v>164</v>
      </c>
      <c r="C9" s="356">
        <v>3314.2</v>
      </c>
      <c r="D9" s="354">
        <v>3315</v>
      </c>
      <c r="E9" s="356">
        <v>3314.2</v>
      </c>
      <c r="F9" s="141">
        <f t="shared" si="0"/>
        <v>3481</v>
      </c>
    </row>
    <row r="10" spans="1:36" ht="15" customHeight="1">
      <c r="A10" s="508"/>
      <c r="B10" s="7" t="s">
        <v>310</v>
      </c>
      <c r="D10" s="354"/>
      <c r="E10" s="356"/>
      <c r="F10" s="141" t="str">
        <f t="shared" si="0"/>
        <v/>
      </c>
    </row>
    <row r="11" spans="1:36" ht="15" customHeight="1">
      <c r="A11" s="508"/>
      <c r="B11" s="7" t="s">
        <v>313</v>
      </c>
      <c r="C11" s="356">
        <v>2569.64</v>
      </c>
      <c r="D11" s="354">
        <v>2570</v>
      </c>
      <c r="E11" s="356">
        <v>2569.64</v>
      </c>
      <c r="F11" s="141">
        <f t="shared" si="0"/>
        <v>2699</v>
      </c>
    </row>
    <row r="12" spans="1:36" ht="15" customHeight="1">
      <c r="A12" s="508"/>
      <c r="B12" s="7" t="s">
        <v>933</v>
      </c>
      <c r="C12" s="356">
        <v>5267.77</v>
      </c>
      <c r="D12" s="354">
        <v>5268</v>
      </c>
      <c r="E12" s="356">
        <v>5267.77</v>
      </c>
      <c r="F12" s="141">
        <f t="shared" si="0"/>
        <v>5531</v>
      </c>
    </row>
    <row r="13" spans="1:36" ht="15" customHeight="1">
      <c r="A13" s="508"/>
      <c r="B13" s="7"/>
      <c r="D13" s="354"/>
      <c r="E13" s="356"/>
      <c r="F13" s="141" t="str">
        <f t="shared" si="0"/>
        <v/>
      </c>
    </row>
    <row r="14" spans="1:36" ht="15" customHeight="1">
      <c r="A14" s="508"/>
      <c r="B14" s="7"/>
      <c r="D14" s="354"/>
      <c r="E14" s="356"/>
      <c r="F14" s="141" t="str">
        <f t="shared" si="0"/>
        <v/>
      </c>
    </row>
    <row r="15" spans="1:36" ht="15" customHeight="1">
      <c r="A15" s="508"/>
      <c r="B15" s="7"/>
      <c r="D15" s="354"/>
      <c r="E15" s="356"/>
      <c r="F15" s="141" t="str">
        <f t="shared" si="0"/>
        <v/>
      </c>
    </row>
    <row r="16" spans="1:36" ht="15" customHeight="1">
      <c r="A16" s="513" t="s">
        <v>934</v>
      </c>
      <c r="B16" s="7" t="s">
        <v>168</v>
      </c>
      <c r="C16" s="356">
        <v>0</v>
      </c>
      <c r="D16" s="354"/>
      <c r="E16" s="356"/>
      <c r="F16" s="141" t="str">
        <f t="shared" si="0"/>
        <v/>
      </c>
    </row>
    <row r="17" spans="1:6" ht="15" customHeight="1">
      <c r="A17" s="513"/>
      <c r="B17" s="7" t="s">
        <v>124</v>
      </c>
      <c r="C17" s="356">
        <v>571.30999999999995</v>
      </c>
      <c r="D17" s="354">
        <v>525</v>
      </c>
      <c r="E17" s="356">
        <v>571.30999999999995</v>
      </c>
      <c r="F17" s="141">
        <f t="shared" si="0"/>
        <v>551</v>
      </c>
    </row>
    <row r="18" spans="1:6" ht="15" customHeight="1">
      <c r="A18" s="513"/>
      <c r="B18" s="7" t="s">
        <v>134</v>
      </c>
      <c r="C18" s="356">
        <v>495.22</v>
      </c>
      <c r="D18" s="354">
        <v>450</v>
      </c>
      <c r="E18" s="356">
        <v>495.22</v>
      </c>
      <c r="F18" s="141">
        <f t="shared" si="0"/>
        <v>473</v>
      </c>
    </row>
    <row r="19" spans="1:6" ht="15" customHeight="1">
      <c r="A19" s="513"/>
      <c r="B19" s="7" t="s">
        <v>131</v>
      </c>
      <c r="C19" s="356">
        <v>950.52</v>
      </c>
      <c r="D19" s="354">
        <v>950</v>
      </c>
      <c r="E19" s="356">
        <v>950.52</v>
      </c>
      <c r="F19" s="141">
        <f t="shared" si="0"/>
        <v>998</v>
      </c>
    </row>
    <row r="20" spans="1:6" ht="15" customHeight="1">
      <c r="A20" s="513"/>
      <c r="D20" s="354"/>
      <c r="F20" s="141" t="str">
        <f t="shared" si="0"/>
        <v/>
      </c>
    </row>
    <row r="21" spans="1:6" ht="15" customHeight="1">
      <c r="A21" s="513"/>
      <c r="D21" s="354"/>
      <c r="F21" s="141" t="str">
        <f t="shared" si="0"/>
        <v/>
      </c>
    </row>
    <row r="22" spans="1:6" ht="15" customHeight="1">
      <c r="A22" s="513"/>
      <c r="D22" s="354"/>
      <c r="F22" s="141" t="str">
        <f t="shared" si="0"/>
        <v/>
      </c>
    </row>
    <row r="23" spans="1:6" ht="15" customHeight="1">
      <c r="A23" s="513"/>
      <c r="D23" s="354"/>
      <c r="F23" s="141" t="str">
        <f t="shared" si="0"/>
        <v/>
      </c>
    </row>
    <row r="24" spans="1:6" ht="15" customHeight="1">
      <c r="A24" s="513"/>
      <c r="D24" s="354"/>
      <c r="F24" s="141" t="str">
        <f t="shared" si="0"/>
        <v/>
      </c>
    </row>
    <row r="25" spans="1:6" ht="15" customHeight="1">
      <c r="A25" s="513"/>
      <c r="D25" s="354"/>
      <c r="F25" s="141" t="str">
        <f t="shared" si="0"/>
        <v/>
      </c>
    </row>
    <row r="26" spans="1:6" ht="15" customHeight="1">
      <c r="A26" s="507" t="s">
        <v>187</v>
      </c>
      <c r="B26" s="7" t="s">
        <v>168</v>
      </c>
      <c r="C26" s="356">
        <v>0</v>
      </c>
      <c r="D26" s="354"/>
      <c r="E26" s="356"/>
      <c r="F26" s="141" t="str">
        <f t="shared" si="0"/>
        <v/>
      </c>
    </row>
    <row r="27" spans="1:6" ht="15" customHeight="1">
      <c r="A27" s="507"/>
      <c r="B27" s="7" t="s">
        <v>189</v>
      </c>
      <c r="C27" s="356">
        <v>752.18</v>
      </c>
      <c r="D27" s="354">
        <v>752</v>
      </c>
      <c r="E27" s="356"/>
      <c r="F27" s="141">
        <f t="shared" si="0"/>
        <v>790</v>
      </c>
    </row>
    <row r="28" spans="1:6" ht="15" customHeight="1">
      <c r="A28" s="507"/>
      <c r="B28" s="7" t="s">
        <v>192</v>
      </c>
      <c r="C28" s="356">
        <v>1092.72</v>
      </c>
      <c r="D28" s="354">
        <v>1093</v>
      </c>
      <c r="E28" s="356"/>
      <c r="F28" s="141">
        <f t="shared" si="0"/>
        <v>1148</v>
      </c>
    </row>
    <row r="29" spans="1:6" ht="15" customHeight="1">
      <c r="A29" s="507"/>
      <c r="B29" s="7" t="s">
        <v>124</v>
      </c>
      <c r="C29" s="356">
        <v>1496.88</v>
      </c>
      <c r="D29" s="354">
        <v>1497</v>
      </c>
      <c r="E29" s="356"/>
      <c r="F29" s="141">
        <f t="shared" si="0"/>
        <v>1572</v>
      </c>
    </row>
    <row r="30" spans="1:6" ht="15" customHeight="1">
      <c r="A30" s="507"/>
      <c r="B30" s="7" t="s">
        <v>197</v>
      </c>
      <c r="C30" s="356">
        <v>301.87</v>
      </c>
      <c r="D30" s="354">
        <v>302</v>
      </c>
      <c r="E30" s="356"/>
      <c r="F30" s="141">
        <f t="shared" si="0"/>
        <v>317</v>
      </c>
    </row>
    <row r="31" spans="1:6" ht="15" customHeight="1">
      <c r="A31" s="507"/>
      <c r="B31" s="7"/>
      <c r="D31" s="354"/>
      <c r="E31" s="356"/>
      <c r="F31" s="141" t="str">
        <f t="shared" si="0"/>
        <v/>
      </c>
    </row>
    <row r="32" spans="1:6" ht="15" customHeight="1">
      <c r="A32" s="507"/>
      <c r="B32" s="7"/>
      <c r="D32" s="354"/>
      <c r="E32" s="357"/>
      <c r="F32" s="141" t="str">
        <f t="shared" si="0"/>
        <v/>
      </c>
    </row>
    <row r="33" spans="1:7" ht="15" customHeight="1">
      <c r="A33" s="507"/>
      <c r="B33" s="7"/>
      <c r="D33" s="354"/>
      <c r="E33" s="357"/>
      <c r="F33" s="141" t="str">
        <f t="shared" si="0"/>
        <v/>
      </c>
    </row>
    <row r="34" spans="1:7" ht="15" customHeight="1">
      <c r="A34" s="507"/>
      <c r="B34" s="7"/>
      <c r="D34" s="354"/>
      <c r="E34" s="357"/>
      <c r="F34" s="128" t="str">
        <f t="shared" si="0"/>
        <v/>
      </c>
      <c r="G34" s="366"/>
    </row>
    <row r="35" spans="1:7" ht="15" customHeight="1">
      <c r="A35" s="507"/>
      <c r="B35" s="7"/>
      <c r="D35" s="354"/>
      <c r="E35" s="357"/>
      <c r="F35" s="128" t="str">
        <f t="shared" si="0"/>
        <v/>
      </c>
      <c r="G35" s="366"/>
    </row>
    <row r="36" spans="1:7" ht="15" customHeight="1">
      <c r="A36" s="359"/>
      <c r="B36" s="7"/>
      <c r="D36" s="354"/>
      <c r="E36" s="357"/>
      <c r="F36" s="128" t="str">
        <f t="shared" si="0"/>
        <v/>
      </c>
      <c r="G36" s="366"/>
    </row>
    <row r="37" spans="1:7" ht="15" customHeight="1">
      <c r="A37" s="359"/>
      <c r="B37" s="7"/>
      <c r="D37" s="354"/>
      <c r="E37" s="357"/>
      <c r="F37" s="128" t="str">
        <f t="shared" si="0"/>
        <v/>
      </c>
      <c r="G37" s="366"/>
    </row>
    <row r="38" spans="1:7" ht="15" customHeight="1">
      <c r="A38" s="512" t="s">
        <v>200</v>
      </c>
      <c r="B38" s="7" t="s">
        <v>168</v>
      </c>
      <c r="C38" s="356">
        <v>0</v>
      </c>
      <c r="D38" s="354"/>
      <c r="E38" s="356" t="s">
        <v>1117</v>
      </c>
      <c r="F38" s="141" t="str">
        <f t="shared" si="0"/>
        <v/>
      </c>
    </row>
    <row r="39" spans="1:7" ht="15" customHeight="1">
      <c r="A39" s="512"/>
      <c r="B39" s="7" t="s">
        <v>192</v>
      </c>
      <c r="C39" s="356">
        <v>263.2</v>
      </c>
      <c r="D39" s="354">
        <v>263</v>
      </c>
      <c r="E39" s="356"/>
      <c r="F39" s="141">
        <f t="shared" si="0"/>
        <v>276</v>
      </c>
    </row>
    <row r="40" spans="1:7" ht="15" customHeight="1">
      <c r="A40" s="512"/>
      <c r="B40" s="7" t="s">
        <v>204</v>
      </c>
      <c r="C40" s="356">
        <v>289.39999999999998</v>
      </c>
      <c r="D40" s="354">
        <v>289</v>
      </c>
      <c r="E40" s="356"/>
      <c r="F40" s="141">
        <f t="shared" si="0"/>
        <v>303</v>
      </c>
    </row>
    <row r="41" spans="1:7" ht="15" customHeight="1">
      <c r="A41" s="512"/>
      <c r="B41" s="7"/>
      <c r="D41" s="354"/>
      <c r="E41" s="356"/>
      <c r="F41" s="141" t="str">
        <f t="shared" si="0"/>
        <v/>
      </c>
    </row>
    <row r="42" spans="1:7" ht="15" customHeight="1">
      <c r="A42" s="512"/>
      <c r="C42" s="362"/>
      <c r="D42" s="354"/>
      <c r="E42" s="358"/>
      <c r="F42" s="141" t="str">
        <f t="shared" si="0"/>
        <v/>
      </c>
    </row>
    <row r="43" spans="1:7" ht="15" customHeight="1">
      <c r="A43" s="512"/>
      <c r="C43" s="362"/>
      <c r="D43" s="354"/>
      <c r="E43" s="358"/>
      <c r="F43" s="141" t="str">
        <f t="shared" si="0"/>
        <v/>
      </c>
    </row>
    <row r="44" spans="1:7" ht="15" customHeight="1">
      <c r="A44" s="512"/>
      <c r="C44" s="362"/>
      <c r="D44" s="354"/>
      <c r="E44" s="358"/>
      <c r="F44" s="141" t="str">
        <f t="shared" si="0"/>
        <v/>
      </c>
    </row>
    <row r="45" spans="1:7" ht="15" customHeight="1">
      <c r="A45" s="512"/>
      <c r="C45" s="362"/>
      <c r="D45" s="354"/>
      <c r="E45" s="358"/>
      <c r="F45" s="141" t="str">
        <f t="shared" si="0"/>
        <v/>
      </c>
    </row>
    <row r="46" spans="1:7" ht="15" customHeight="1">
      <c r="A46" s="512"/>
      <c r="C46" s="362"/>
      <c r="D46" s="354"/>
      <c r="E46" s="358"/>
      <c r="F46" s="141" t="str">
        <f t="shared" si="0"/>
        <v/>
      </c>
    </row>
    <row r="47" spans="1:7" ht="15" customHeight="1">
      <c r="A47" s="512"/>
      <c r="C47" s="362"/>
      <c r="D47" s="354"/>
      <c r="E47" s="358"/>
      <c r="F47" s="141" t="str">
        <f t="shared" si="0"/>
        <v/>
      </c>
    </row>
    <row r="48" spans="1:7" ht="15" customHeight="1">
      <c r="A48" s="514" t="s">
        <v>935</v>
      </c>
      <c r="B48" s="7" t="s">
        <v>168</v>
      </c>
      <c r="C48" s="356">
        <v>0</v>
      </c>
      <c r="D48" s="354"/>
      <c r="E48" s="356"/>
      <c r="F48" s="141" t="str">
        <f t="shared" si="0"/>
        <v/>
      </c>
    </row>
    <row r="49" spans="1:6" ht="15" customHeight="1">
      <c r="A49" s="514"/>
      <c r="B49" s="7" t="s">
        <v>128</v>
      </c>
      <c r="C49" s="356">
        <v>642.41</v>
      </c>
      <c r="D49" s="354">
        <v>600</v>
      </c>
      <c r="E49" s="356"/>
      <c r="F49" s="141">
        <f t="shared" si="0"/>
        <v>630</v>
      </c>
    </row>
    <row r="50" spans="1:6" ht="15" customHeight="1">
      <c r="A50" s="514"/>
      <c r="B50" s="7" t="s">
        <v>134</v>
      </c>
      <c r="C50" s="356">
        <v>642.41</v>
      </c>
      <c r="D50" s="354">
        <v>600</v>
      </c>
      <c r="E50" s="356"/>
      <c r="F50" s="141">
        <f t="shared" si="0"/>
        <v>630</v>
      </c>
    </row>
    <row r="51" spans="1:6" ht="15" customHeight="1">
      <c r="A51" s="514"/>
      <c r="B51" s="7" t="s">
        <v>137</v>
      </c>
      <c r="C51" s="356">
        <v>642.41</v>
      </c>
      <c r="D51" s="354">
        <v>600</v>
      </c>
      <c r="E51" s="356"/>
      <c r="F51" s="141">
        <f t="shared" si="0"/>
        <v>630</v>
      </c>
    </row>
    <row r="52" spans="1:6" ht="15" customHeight="1">
      <c r="A52" s="514"/>
      <c r="B52" s="7" t="s">
        <v>131</v>
      </c>
      <c r="C52" s="356">
        <v>642.41</v>
      </c>
      <c r="D52" s="354">
        <v>600</v>
      </c>
      <c r="E52" s="356"/>
      <c r="F52" s="141">
        <f t="shared" si="0"/>
        <v>630</v>
      </c>
    </row>
    <row r="53" spans="1:6" ht="15" customHeight="1">
      <c r="A53" s="514"/>
      <c r="B53" s="7"/>
      <c r="D53" s="354"/>
      <c r="E53" s="356"/>
      <c r="F53" s="141" t="str">
        <f t="shared" si="0"/>
        <v/>
      </c>
    </row>
    <row r="54" spans="1:6" ht="15" customHeight="1">
      <c r="A54" s="514"/>
      <c r="B54" s="7"/>
      <c r="D54" s="354"/>
      <c r="E54" s="356"/>
      <c r="F54" s="141" t="str">
        <f t="shared" si="0"/>
        <v/>
      </c>
    </row>
    <row r="55" spans="1:6" ht="15" customHeight="1">
      <c r="A55" s="514"/>
      <c r="B55" s="7"/>
      <c r="D55" s="354"/>
      <c r="E55" s="356"/>
      <c r="F55" s="141" t="str">
        <f t="shared" si="0"/>
        <v/>
      </c>
    </row>
    <row r="56" spans="1:6" ht="15" customHeight="1">
      <c r="A56" s="514"/>
      <c r="B56" s="7"/>
      <c r="D56" s="354"/>
      <c r="E56" s="356"/>
      <c r="F56" s="141" t="str">
        <f t="shared" si="0"/>
        <v/>
      </c>
    </row>
    <row r="57" spans="1:6" ht="15" customHeight="1">
      <c r="A57" s="514"/>
      <c r="B57" s="7"/>
      <c r="D57" s="354"/>
      <c r="E57" s="356"/>
      <c r="F57" s="141" t="str">
        <f t="shared" si="0"/>
        <v/>
      </c>
    </row>
    <row r="58" spans="1:6" ht="15" customHeight="1">
      <c r="A58" s="494" t="s">
        <v>936</v>
      </c>
      <c r="B58" s="7" t="s">
        <v>168</v>
      </c>
      <c r="C58" s="356">
        <v>0</v>
      </c>
      <c r="D58" s="354"/>
      <c r="E58" s="356"/>
      <c r="F58" s="141" t="str">
        <f t="shared" si="0"/>
        <v/>
      </c>
    </row>
    <row r="59" spans="1:6" ht="15" customHeight="1">
      <c r="A59" s="494"/>
      <c r="B59" s="7" t="s">
        <v>128</v>
      </c>
      <c r="C59" s="356">
        <v>674.84</v>
      </c>
      <c r="D59" s="354">
        <v>674</v>
      </c>
      <c r="E59" s="356"/>
      <c r="F59" s="141">
        <f t="shared" si="0"/>
        <v>708</v>
      </c>
    </row>
    <row r="60" spans="1:6" ht="15" customHeight="1">
      <c r="A60" s="494"/>
      <c r="B60" s="7" t="s">
        <v>134</v>
      </c>
      <c r="C60" s="356">
        <v>674.84</v>
      </c>
      <c r="D60" s="354">
        <v>674</v>
      </c>
      <c r="E60" s="356"/>
      <c r="F60" s="141">
        <f t="shared" si="0"/>
        <v>708</v>
      </c>
    </row>
    <row r="61" spans="1:6" ht="15" customHeight="1">
      <c r="A61" s="494"/>
      <c r="B61" s="7" t="s">
        <v>137</v>
      </c>
      <c r="C61" s="356">
        <v>674.84</v>
      </c>
      <c r="D61" s="354">
        <v>674</v>
      </c>
      <c r="E61" s="356"/>
      <c r="F61" s="141">
        <f t="shared" si="0"/>
        <v>708</v>
      </c>
    </row>
    <row r="62" spans="1:6" ht="15" customHeight="1">
      <c r="A62" s="494"/>
      <c r="B62" s="7"/>
      <c r="D62" s="354"/>
      <c r="E62" s="356"/>
      <c r="F62" s="141" t="str">
        <f t="shared" si="0"/>
        <v/>
      </c>
    </row>
    <row r="63" spans="1:6" ht="15" customHeight="1">
      <c r="A63" s="494"/>
      <c r="B63" s="7"/>
      <c r="D63" s="354"/>
      <c r="E63" s="356"/>
      <c r="F63" s="141" t="str">
        <f t="shared" si="0"/>
        <v/>
      </c>
    </row>
    <row r="64" spans="1:6" ht="15" customHeight="1">
      <c r="A64" s="494"/>
      <c r="B64" s="7"/>
      <c r="D64" s="354"/>
      <c r="E64" s="356"/>
      <c r="F64" s="141" t="str">
        <f t="shared" si="0"/>
        <v/>
      </c>
    </row>
    <row r="65" spans="1:6" ht="15" customHeight="1">
      <c r="A65" s="494"/>
      <c r="B65" s="7"/>
      <c r="D65" s="354"/>
      <c r="E65" s="356"/>
      <c r="F65" s="141" t="str">
        <f t="shared" si="0"/>
        <v/>
      </c>
    </row>
    <row r="66" spans="1:6" ht="15" customHeight="1">
      <c r="A66" s="494"/>
      <c r="B66" s="7"/>
      <c r="D66" s="354"/>
      <c r="E66" s="356"/>
      <c r="F66" s="141" t="str">
        <f t="shared" si="0"/>
        <v/>
      </c>
    </row>
    <row r="67" spans="1:6" ht="15" customHeight="1">
      <c r="A67" s="494"/>
      <c r="B67" s="7"/>
      <c r="D67" s="354"/>
      <c r="E67" s="356"/>
      <c r="F67" s="141" t="str">
        <f t="shared" ref="F67:F151" si="1">IF($D67="","",ROUND($D67+($D67*$J$1),0))</f>
        <v/>
      </c>
    </row>
    <row r="68" spans="1:6" ht="15" customHeight="1">
      <c r="A68" s="515" t="s">
        <v>937</v>
      </c>
      <c r="B68" s="7" t="s">
        <v>168</v>
      </c>
      <c r="C68" s="356">
        <v>0</v>
      </c>
      <c r="D68" s="354"/>
      <c r="E68" s="356"/>
      <c r="F68" s="141" t="str">
        <f t="shared" si="1"/>
        <v/>
      </c>
    </row>
    <row r="69" spans="1:6" ht="15" customHeight="1">
      <c r="A69" s="515"/>
      <c r="B69" s="7" t="s">
        <v>134</v>
      </c>
      <c r="C69" s="356">
        <v>243</v>
      </c>
      <c r="D69" s="354">
        <v>220</v>
      </c>
      <c r="E69" s="356"/>
      <c r="F69" s="141">
        <f t="shared" si="1"/>
        <v>231</v>
      </c>
    </row>
    <row r="70" spans="1:6" ht="15" customHeight="1">
      <c r="A70" s="515"/>
      <c r="B70" s="7" t="s">
        <v>137</v>
      </c>
      <c r="C70" s="356">
        <v>359.25</v>
      </c>
      <c r="D70" s="354">
        <v>359</v>
      </c>
      <c r="E70" s="356"/>
      <c r="F70" s="141">
        <f t="shared" si="1"/>
        <v>377</v>
      </c>
    </row>
    <row r="71" spans="1:6" ht="15" customHeight="1">
      <c r="A71" s="515"/>
      <c r="B71" s="7"/>
      <c r="D71" s="354"/>
      <c r="E71" s="356"/>
      <c r="F71" s="141" t="str">
        <f t="shared" si="1"/>
        <v/>
      </c>
    </row>
    <row r="72" spans="1:6" ht="15" customHeight="1">
      <c r="A72" s="515"/>
      <c r="C72" s="362"/>
      <c r="D72" s="354"/>
      <c r="E72" s="358"/>
      <c r="F72" s="141" t="str">
        <f t="shared" si="1"/>
        <v/>
      </c>
    </row>
    <row r="73" spans="1:6" ht="15" customHeight="1">
      <c r="A73" s="510" t="s">
        <v>938</v>
      </c>
      <c r="B73" s="7" t="s">
        <v>218</v>
      </c>
      <c r="C73" s="356">
        <v>0</v>
      </c>
      <c r="D73" s="354"/>
      <c r="E73" s="356"/>
      <c r="F73" s="141" t="str">
        <f t="shared" si="1"/>
        <v/>
      </c>
    </row>
    <row r="74" spans="1:6" ht="15" customHeight="1">
      <c r="A74" s="510"/>
      <c r="B74" s="7" t="s">
        <v>456</v>
      </c>
      <c r="C74" s="356">
        <v>681.08</v>
      </c>
      <c r="D74" s="354">
        <v>681</v>
      </c>
      <c r="E74" s="356"/>
      <c r="F74" s="141">
        <f t="shared" si="1"/>
        <v>715</v>
      </c>
    </row>
    <row r="75" spans="1:6" ht="15" customHeight="1">
      <c r="A75" s="510"/>
      <c r="B75" s="7" t="s">
        <v>219</v>
      </c>
      <c r="C75" s="356">
        <v>536.38</v>
      </c>
      <c r="D75" s="354">
        <v>536</v>
      </c>
      <c r="E75" s="356"/>
      <c r="F75" s="141">
        <f t="shared" si="1"/>
        <v>563</v>
      </c>
    </row>
    <row r="76" spans="1:6" ht="15" customHeight="1">
      <c r="A76" s="510"/>
      <c r="B76" s="7" t="s">
        <v>221</v>
      </c>
      <c r="C76" s="356">
        <v>14.97</v>
      </c>
      <c r="D76" s="354">
        <v>15</v>
      </c>
      <c r="E76" s="356"/>
      <c r="F76" s="141">
        <f t="shared" si="1"/>
        <v>16</v>
      </c>
    </row>
    <row r="77" spans="1:6" ht="15" customHeight="1">
      <c r="A77" s="510"/>
      <c r="B77" s="7" t="s">
        <v>522</v>
      </c>
      <c r="C77" s="356">
        <v>0</v>
      </c>
      <c r="D77" s="354">
        <v>0</v>
      </c>
      <c r="E77" s="356"/>
      <c r="F77" s="141">
        <f t="shared" si="1"/>
        <v>0</v>
      </c>
    </row>
    <row r="78" spans="1:6" ht="15" customHeight="1">
      <c r="A78" s="510"/>
      <c r="B78" s="7" t="s">
        <v>283</v>
      </c>
      <c r="C78" s="356">
        <v>359.25</v>
      </c>
      <c r="D78" s="354">
        <v>359</v>
      </c>
      <c r="E78" s="356"/>
      <c r="F78" s="141">
        <f t="shared" si="1"/>
        <v>377</v>
      </c>
    </row>
    <row r="79" spans="1:6" ht="15" customHeight="1">
      <c r="A79" s="510"/>
      <c r="B79" s="7" t="s">
        <v>897</v>
      </c>
      <c r="C79" s="356">
        <v>359.25</v>
      </c>
      <c r="D79" s="354">
        <v>360</v>
      </c>
      <c r="E79" s="356"/>
      <c r="F79" s="141">
        <f t="shared" si="1"/>
        <v>378</v>
      </c>
    </row>
    <row r="80" spans="1:6" ht="15" customHeight="1">
      <c r="A80" s="510"/>
      <c r="B80" s="7" t="s">
        <v>899</v>
      </c>
      <c r="C80" s="356">
        <v>359.25</v>
      </c>
      <c r="D80" s="354">
        <v>360</v>
      </c>
      <c r="E80" s="356"/>
      <c r="F80" s="141">
        <f t="shared" si="1"/>
        <v>378</v>
      </c>
    </row>
    <row r="81" spans="1:6" ht="15" customHeight="1">
      <c r="A81" s="510"/>
      <c r="B81" s="7" t="s">
        <v>494</v>
      </c>
      <c r="C81" s="356">
        <v>950.52</v>
      </c>
      <c r="D81" s="354">
        <v>950</v>
      </c>
      <c r="E81" s="356"/>
      <c r="F81" s="141">
        <f t="shared" si="1"/>
        <v>998</v>
      </c>
    </row>
    <row r="82" spans="1:6" ht="15" customHeight="1">
      <c r="A82" s="510"/>
      <c r="B82" s="7" t="s">
        <v>884</v>
      </c>
      <c r="C82" s="356">
        <v>359.25</v>
      </c>
      <c r="D82" s="354">
        <v>360</v>
      </c>
      <c r="E82" s="356"/>
      <c r="F82" s="141">
        <f t="shared" si="1"/>
        <v>378</v>
      </c>
    </row>
    <row r="83" spans="1:6" ht="15" customHeight="1">
      <c r="A83" s="510"/>
      <c r="B83" s="7" t="s">
        <v>858</v>
      </c>
      <c r="C83" s="356">
        <v>704.78</v>
      </c>
      <c r="D83" s="354">
        <v>705</v>
      </c>
      <c r="E83" s="356"/>
      <c r="F83" s="141">
        <v>705</v>
      </c>
    </row>
    <row r="84" spans="1:6" ht="15" customHeight="1">
      <c r="A84" s="510"/>
      <c r="B84" s="7" t="s">
        <v>861</v>
      </c>
      <c r="C84" s="356">
        <v>289.39999999999998</v>
      </c>
      <c r="D84" s="354">
        <v>289</v>
      </c>
      <c r="E84" s="356"/>
      <c r="F84" s="141">
        <f t="shared" si="1"/>
        <v>303</v>
      </c>
    </row>
    <row r="85" spans="1:6" ht="15" customHeight="1">
      <c r="A85" s="510"/>
      <c r="B85" s="7" t="s">
        <v>868</v>
      </c>
      <c r="C85" s="356">
        <v>906.86</v>
      </c>
      <c r="D85" s="354">
        <v>907</v>
      </c>
      <c r="E85" s="356"/>
      <c r="F85" s="141">
        <f t="shared" si="1"/>
        <v>952</v>
      </c>
    </row>
    <row r="86" spans="1:6" ht="15" customHeight="1">
      <c r="A86" s="510"/>
      <c r="B86" s="7" t="s">
        <v>870</v>
      </c>
      <c r="C86" s="356">
        <v>662.37</v>
      </c>
      <c r="D86" s="354">
        <v>663</v>
      </c>
      <c r="E86" s="356"/>
      <c r="F86" s="141">
        <f t="shared" si="1"/>
        <v>696</v>
      </c>
    </row>
    <row r="87" spans="1:6" ht="15" customHeight="1">
      <c r="A87" s="510"/>
      <c r="B87" s="7" t="s">
        <v>876</v>
      </c>
      <c r="C87" s="356">
        <v>274.43</v>
      </c>
      <c r="D87" s="354">
        <v>275</v>
      </c>
      <c r="E87" s="356"/>
      <c r="F87" s="141">
        <f t="shared" si="1"/>
        <v>289</v>
      </c>
    </row>
    <row r="88" spans="1:6" ht="15" customHeight="1">
      <c r="A88" s="510"/>
      <c r="B88" s="7" t="s">
        <v>850</v>
      </c>
      <c r="C88" s="356">
        <v>0</v>
      </c>
      <c r="D88" s="354">
        <v>0</v>
      </c>
      <c r="E88" s="356"/>
      <c r="F88" s="141">
        <f t="shared" si="1"/>
        <v>0</v>
      </c>
    </row>
    <row r="89" spans="1:6" ht="15" customHeight="1">
      <c r="A89" s="510"/>
      <c r="B89" s="7" t="s">
        <v>866</v>
      </c>
      <c r="C89" s="356">
        <v>767.15</v>
      </c>
      <c r="D89" s="354">
        <v>797</v>
      </c>
      <c r="E89" s="356"/>
      <c r="F89" s="141">
        <f t="shared" si="1"/>
        <v>837</v>
      </c>
    </row>
    <row r="90" spans="1:6" ht="15" customHeight="1">
      <c r="A90" s="510"/>
      <c r="B90" s="7" t="s">
        <v>879</v>
      </c>
      <c r="C90" s="356">
        <v>137.21</v>
      </c>
      <c r="D90" s="354">
        <v>138</v>
      </c>
      <c r="E90" s="356"/>
      <c r="F90" s="141">
        <f t="shared" si="1"/>
        <v>145</v>
      </c>
    </row>
    <row r="91" spans="1:6" ht="15" customHeight="1">
      <c r="A91" s="510"/>
      <c r="B91" s="7" t="s">
        <v>888</v>
      </c>
      <c r="C91" s="356">
        <v>124.74</v>
      </c>
      <c r="D91" s="354">
        <v>125</v>
      </c>
      <c r="E91" s="356"/>
      <c r="F91" s="141">
        <f t="shared" si="1"/>
        <v>131</v>
      </c>
    </row>
    <row r="92" spans="1:6" ht="15" customHeight="1">
      <c r="A92" s="510"/>
      <c r="B92" s="7" t="s">
        <v>841</v>
      </c>
      <c r="C92" s="356">
        <v>979.21</v>
      </c>
      <c r="D92" s="354">
        <v>1018</v>
      </c>
      <c r="E92" s="356"/>
      <c r="F92" s="141">
        <f t="shared" si="1"/>
        <v>1069</v>
      </c>
    </row>
    <row r="93" spans="1:6" ht="15" customHeight="1">
      <c r="A93" s="510"/>
      <c r="B93" s="7" t="s">
        <v>843</v>
      </c>
      <c r="C93" s="356">
        <v>424.12</v>
      </c>
      <c r="D93" s="354">
        <v>441</v>
      </c>
      <c r="E93" s="356"/>
      <c r="F93" s="141">
        <f t="shared" si="1"/>
        <v>463</v>
      </c>
    </row>
    <row r="94" spans="1:6" ht="15" customHeight="1">
      <c r="A94" s="510"/>
      <c r="B94" s="185" t="s">
        <v>845</v>
      </c>
      <c r="C94" s="356">
        <v>392.93</v>
      </c>
      <c r="D94" s="354">
        <v>409</v>
      </c>
      <c r="E94" s="356"/>
      <c r="F94" s="141">
        <f t="shared" si="1"/>
        <v>429</v>
      </c>
    </row>
    <row r="95" spans="1:6" ht="15" customHeight="1">
      <c r="A95" s="510"/>
      <c r="B95" s="185" t="s">
        <v>847</v>
      </c>
      <c r="C95" s="356">
        <v>424.12</v>
      </c>
      <c r="D95" s="354">
        <v>441</v>
      </c>
      <c r="E95" s="356"/>
      <c r="F95" s="141">
        <f t="shared" si="1"/>
        <v>463</v>
      </c>
    </row>
    <row r="96" spans="1:6" ht="15" customHeight="1">
      <c r="A96" s="510"/>
      <c r="B96" s="7" t="s">
        <v>852</v>
      </c>
      <c r="C96" s="356">
        <v>137.21</v>
      </c>
      <c r="D96" s="354">
        <v>138</v>
      </c>
      <c r="E96" s="356"/>
      <c r="F96" s="141">
        <f t="shared" si="1"/>
        <v>145</v>
      </c>
    </row>
    <row r="97" spans="1:6" ht="15" customHeight="1">
      <c r="A97" s="510"/>
      <c r="B97" s="7" t="s">
        <v>854</v>
      </c>
      <c r="C97" s="356">
        <v>1278.5899999999999</v>
      </c>
      <c r="D97" s="354">
        <v>1280</v>
      </c>
      <c r="E97" s="356"/>
      <c r="F97" s="141">
        <f t="shared" si="1"/>
        <v>1344</v>
      </c>
    </row>
    <row r="98" spans="1:6" ht="15" customHeight="1">
      <c r="A98" s="510"/>
      <c r="B98" s="7" t="s">
        <v>856</v>
      </c>
      <c r="C98" s="356">
        <v>521.41</v>
      </c>
      <c r="D98" s="354">
        <v>525</v>
      </c>
      <c r="E98" s="356"/>
      <c r="F98" s="141">
        <f t="shared" si="1"/>
        <v>551</v>
      </c>
    </row>
    <row r="99" spans="1:6" ht="15" customHeight="1">
      <c r="A99" s="510"/>
      <c r="B99" s="7" t="s">
        <v>864</v>
      </c>
      <c r="C99" s="356">
        <v>289.39999999999998</v>
      </c>
      <c r="D99" s="354">
        <v>289</v>
      </c>
      <c r="E99" s="356"/>
      <c r="F99" s="141">
        <f t="shared" si="1"/>
        <v>303</v>
      </c>
    </row>
    <row r="100" spans="1:6" ht="15" customHeight="1">
      <c r="A100" s="510"/>
      <c r="B100" s="7" t="s">
        <v>873</v>
      </c>
      <c r="C100" s="356">
        <v>891.89</v>
      </c>
      <c r="D100" s="354">
        <v>892</v>
      </c>
      <c r="E100" s="356"/>
      <c r="F100" s="141">
        <f t="shared" si="1"/>
        <v>937</v>
      </c>
    </row>
    <row r="101" spans="1:6" ht="15" customHeight="1">
      <c r="A101" s="510"/>
      <c r="B101" s="7" t="s">
        <v>881</v>
      </c>
      <c r="C101" s="356">
        <v>1631.6</v>
      </c>
      <c r="D101" s="354">
        <v>1632</v>
      </c>
      <c r="E101" s="356"/>
      <c r="F101" s="141">
        <f t="shared" si="1"/>
        <v>1714</v>
      </c>
    </row>
    <row r="102" spans="1:6" ht="15" customHeight="1">
      <c r="A102" s="510"/>
      <c r="B102" s="185" t="s">
        <v>886</v>
      </c>
      <c r="C102" s="356">
        <v>137.21</v>
      </c>
      <c r="D102" s="354">
        <v>138</v>
      </c>
      <c r="E102" s="356"/>
      <c r="F102" s="141">
        <f t="shared" si="1"/>
        <v>145</v>
      </c>
    </row>
    <row r="103" spans="1:6" ht="15" customHeight="1">
      <c r="A103" s="510"/>
      <c r="B103" s="7" t="s">
        <v>892</v>
      </c>
      <c r="C103" s="356">
        <v>118.8</v>
      </c>
      <c r="D103" s="354">
        <v>119</v>
      </c>
      <c r="E103" s="356"/>
      <c r="F103" s="141">
        <f t="shared" si="1"/>
        <v>125</v>
      </c>
    </row>
    <row r="104" spans="1:6" ht="15" customHeight="1">
      <c r="A104" s="510"/>
      <c r="B104" s="7" t="s">
        <v>894</v>
      </c>
      <c r="C104" s="356">
        <v>1374.63</v>
      </c>
      <c r="D104" s="354">
        <v>1375</v>
      </c>
      <c r="E104" s="356"/>
      <c r="F104" s="141">
        <f t="shared" si="1"/>
        <v>1444</v>
      </c>
    </row>
    <row r="105" spans="1:6" ht="15" customHeight="1">
      <c r="A105" s="510"/>
      <c r="B105" s="7" t="s">
        <v>902</v>
      </c>
      <c r="C105" s="356">
        <v>0</v>
      </c>
      <c r="D105" s="354">
        <v>0</v>
      </c>
      <c r="E105" s="356"/>
      <c r="F105" s="141">
        <f t="shared" si="1"/>
        <v>0</v>
      </c>
    </row>
    <row r="106" spans="1:6" ht="15" customHeight="1">
      <c r="A106" s="510"/>
      <c r="B106" s="7"/>
      <c r="D106" s="354"/>
      <c r="E106" s="356"/>
    </row>
    <row r="107" spans="1:6" ht="15" customHeight="1">
      <c r="A107" s="510"/>
      <c r="B107" s="7"/>
      <c r="D107" s="354"/>
      <c r="E107" s="356"/>
    </row>
    <row r="108" spans="1:6" ht="15" customHeight="1">
      <c r="A108" s="510"/>
      <c r="B108" s="7"/>
      <c r="D108" s="354"/>
      <c r="E108" s="356"/>
      <c r="F108" s="141" t="str">
        <f t="shared" si="1"/>
        <v/>
      </c>
    </row>
    <row r="109" spans="1:6" ht="15" customHeight="1">
      <c r="A109" s="511" t="s">
        <v>939</v>
      </c>
      <c r="B109" s="7" t="s">
        <v>168</v>
      </c>
      <c r="C109" s="356">
        <v>0</v>
      </c>
      <c r="D109" s="354"/>
      <c r="E109" s="356"/>
      <c r="F109" s="141" t="str">
        <f t="shared" si="1"/>
        <v/>
      </c>
    </row>
    <row r="110" spans="1:6" ht="15" customHeight="1">
      <c r="A110" s="511"/>
      <c r="B110" s="185" t="s">
        <v>174</v>
      </c>
      <c r="C110" s="356">
        <v>359.25</v>
      </c>
      <c r="D110" s="354">
        <v>360</v>
      </c>
      <c r="E110" s="356"/>
      <c r="F110" s="141">
        <f t="shared" si="1"/>
        <v>378</v>
      </c>
    </row>
    <row r="111" spans="1:6" ht="15" customHeight="1">
      <c r="A111" s="511"/>
      <c r="B111" s="185" t="s">
        <v>233</v>
      </c>
      <c r="C111" s="356">
        <v>359.25</v>
      </c>
      <c r="D111" s="354">
        <v>360</v>
      </c>
      <c r="E111" s="356"/>
      <c r="F111" s="141">
        <f t="shared" si="1"/>
        <v>378</v>
      </c>
    </row>
    <row r="112" spans="1:6" ht="15" customHeight="1">
      <c r="A112" s="511"/>
      <c r="B112" s="7"/>
      <c r="D112" s="354"/>
      <c r="E112" s="356"/>
      <c r="F112" s="141" t="str">
        <f t="shared" si="1"/>
        <v/>
      </c>
    </row>
    <row r="113" spans="1:44" ht="15" customHeight="1">
      <c r="A113" s="511"/>
      <c r="B113" s="7"/>
      <c r="D113" s="354"/>
      <c r="E113" s="356"/>
      <c r="F113" s="141" t="str">
        <f t="shared" si="1"/>
        <v/>
      </c>
    </row>
    <row r="114" spans="1:44" ht="15" customHeight="1">
      <c r="A114" s="511"/>
      <c r="B114" s="7"/>
      <c r="D114" s="354"/>
      <c r="E114" s="356"/>
      <c r="F114" s="141" t="str">
        <f t="shared" si="1"/>
        <v/>
      </c>
    </row>
    <row r="115" spans="1:44" ht="15" customHeight="1">
      <c r="A115" s="511"/>
      <c r="B115" s="7"/>
      <c r="D115" s="354"/>
      <c r="E115" s="356"/>
      <c r="F115" s="141" t="str">
        <f t="shared" si="1"/>
        <v/>
      </c>
    </row>
    <row r="116" spans="1:44" ht="15" customHeight="1">
      <c r="A116" s="511"/>
      <c r="C116" s="362"/>
      <c r="D116" s="354"/>
      <c r="E116" s="358"/>
      <c r="F116" s="141" t="str">
        <f t="shared" si="1"/>
        <v/>
      </c>
    </row>
    <row r="117" spans="1:44" ht="15" customHeight="1">
      <c r="A117" s="511"/>
      <c r="C117" s="362"/>
      <c r="D117" s="354"/>
      <c r="E117" s="358"/>
      <c r="F117" s="141" t="str">
        <f t="shared" si="1"/>
        <v/>
      </c>
    </row>
    <row r="118" spans="1:44" ht="15" customHeight="1">
      <c r="A118" s="511"/>
      <c r="C118" s="362"/>
      <c r="D118" s="354"/>
      <c r="E118" s="358"/>
      <c r="F118" s="141" t="str">
        <f t="shared" si="1"/>
        <v/>
      </c>
    </row>
    <row r="119" spans="1:44" ht="15" customHeight="1">
      <c r="A119" s="507" t="s">
        <v>1103</v>
      </c>
      <c r="B119" s="164" t="s">
        <v>112</v>
      </c>
      <c r="C119" s="356">
        <v>3893.14</v>
      </c>
      <c r="D119" s="354">
        <v>3893</v>
      </c>
      <c r="F119" s="141">
        <f t="shared" si="1"/>
        <v>4088</v>
      </c>
    </row>
    <row r="120" spans="1:44" ht="15" customHeight="1">
      <c r="A120" s="507"/>
      <c r="B120" s="7">
        <v>2500</v>
      </c>
      <c r="C120" s="356">
        <v>2345.11</v>
      </c>
      <c r="D120" s="354">
        <v>2415</v>
      </c>
      <c r="F120" s="141">
        <f t="shared" si="1"/>
        <v>2536</v>
      </c>
    </row>
    <row r="121" spans="1:44" ht="15" customHeight="1">
      <c r="A121" s="507"/>
      <c r="B121" s="7">
        <v>2510</v>
      </c>
      <c r="C121" s="356">
        <v>2506.0300000000002</v>
      </c>
      <c r="D121" s="354">
        <v>2585</v>
      </c>
      <c r="F121" s="141">
        <f t="shared" si="1"/>
        <v>2714</v>
      </c>
    </row>
    <row r="122" spans="1:44" ht="15" customHeight="1">
      <c r="A122" s="507"/>
      <c r="B122" s="7">
        <v>2520</v>
      </c>
      <c r="C122" s="356">
        <v>2826.61</v>
      </c>
      <c r="D122" s="354">
        <v>2940</v>
      </c>
      <c r="F122" s="141">
        <f t="shared" si="1"/>
        <v>3087</v>
      </c>
    </row>
    <row r="123" spans="1:44" ht="15" customHeight="1">
      <c r="A123" s="507"/>
      <c r="B123" s="7">
        <v>3000</v>
      </c>
      <c r="C123" s="356">
        <v>5204.1499999999996</v>
      </c>
      <c r="D123" s="354">
        <v>5204</v>
      </c>
      <c r="F123" s="141">
        <f t="shared" si="1"/>
        <v>5464</v>
      </c>
    </row>
    <row r="124" spans="1:44" ht="15" customHeight="1">
      <c r="A124" s="507"/>
      <c r="B124" s="7">
        <v>3500</v>
      </c>
      <c r="C124" s="356">
        <v>3507.69</v>
      </c>
      <c r="D124" s="354">
        <v>3507</v>
      </c>
      <c r="F124" s="141">
        <f t="shared" si="1"/>
        <v>3682</v>
      </c>
    </row>
    <row r="125" spans="1:44" ht="15" customHeight="1">
      <c r="A125" s="507"/>
      <c r="B125" s="7">
        <v>3510</v>
      </c>
      <c r="C125" s="356">
        <v>3603.74</v>
      </c>
      <c r="D125" s="354">
        <v>3603</v>
      </c>
      <c r="F125" s="141">
        <f t="shared" si="1"/>
        <v>3783</v>
      </c>
    </row>
    <row r="126" spans="1:44" ht="15" customHeight="1">
      <c r="A126" s="507"/>
      <c r="B126" s="7">
        <v>3520</v>
      </c>
      <c r="C126" s="356">
        <v>4092.72</v>
      </c>
      <c r="D126" s="354">
        <v>4256</v>
      </c>
      <c r="F126" s="141">
        <f t="shared" si="1"/>
        <v>4469</v>
      </c>
    </row>
    <row r="127" spans="1:44" ht="15" customHeight="1">
      <c r="A127" s="508" t="s">
        <v>1112</v>
      </c>
      <c r="B127" s="7" t="s">
        <v>1104</v>
      </c>
      <c r="C127" s="356">
        <v>600.6</v>
      </c>
      <c r="D127" s="354">
        <v>649</v>
      </c>
      <c r="F127" s="141">
        <f t="shared" si="1"/>
        <v>681</v>
      </c>
    </row>
    <row r="128" spans="1:44" s="159" customFormat="1" ht="15" customHeight="1">
      <c r="A128" s="508"/>
      <c r="B128" s="7" t="s">
        <v>1105</v>
      </c>
      <c r="C128" s="356">
        <v>600.6</v>
      </c>
      <c r="D128" s="354">
        <v>649</v>
      </c>
      <c r="E128" s="132"/>
      <c r="F128" s="141">
        <f t="shared" si="1"/>
        <v>681</v>
      </c>
      <c r="G128" s="365"/>
      <c r="H128" s="10"/>
      <c r="I128" s="10"/>
      <c r="J128" s="10"/>
      <c r="K128" s="10"/>
      <c r="L128" s="84"/>
      <c r="M128" s="84"/>
      <c r="N128" s="84"/>
      <c r="O128" s="84"/>
      <c r="P128" s="84"/>
      <c r="Q128" s="84"/>
      <c r="R128" s="84"/>
      <c r="S128" s="84"/>
      <c r="T128" s="84"/>
      <c r="U128" s="84"/>
      <c r="V128" s="84"/>
      <c r="W128" s="84"/>
      <c r="X128" s="84"/>
      <c r="Y128" s="84"/>
      <c r="Z128" s="84"/>
      <c r="AA128" s="84"/>
      <c r="AB128" s="84"/>
      <c r="AC128" s="84"/>
      <c r="AD128" s="84"/>
      <c r="AE128" s="10"/>
      <c r="AF128" s="10"/>
      <c r="AG128" s="10"/>
      <c r="AH128" s="10"/>
      <c r="AI128" s="10"/>
      <c r="AJ128" s="13"/>
      <c r="AK128" s="10"/>
      <c r="AL128" s="10"/>
      <c r="AM128" s="10"/>
      <c r="AN128" s="10"/>
      <c r="AO128" s="10"/>
      <c r="AP128" s="10"/>
      <c r="AQ128" s="10"/>
      <c r="AR128" s="10"/>
    </row>
    <row r="129" spans="1:44" s="159" customFormat="1" ht="15" customHeight="1">
      <c r="A129" s="508"/>
      <c r="B129" s="7" t="s">
        <v>1106</v>
      </c>
      <c r="C129" s="356">
        <v>600.6</v>
      </c>
      <c r="D129" s="354">
        <v>649</v>
      </c>
      <c r="E129" s="132"/>
      <c r="F129" s="141">
        <f t="shared" si="1"/>
        <v>681</v>
      </c>
      <c r="G129" s="365"/>
      <c r="H129" s="10"/>
      <c r="I129" s="10"/>
      <c r="J129" s="10"/>
      <c r="K129" s="10"/>
      <c r="L129" s="84"/>
      <c r="M129" s="84"/>
      <c r="N129" s="84"/>
      <c r="O129" s="84"/>
      <c r="P129" s="84"/>
      <c r="Q129" s="84"/>
      <c r="R129" s="84"/>
      <c r="S129" s="84"/>
      <c r="T129" s="84"/>
      <c r="U129" s="84"/>
      <c r="V129" s="84"/>
      <c r="W129" s="84"/>
      <c r="X129" s="84"/>
      <c r="Y129" s="84"/>
      <c r="Z129" s="84"/>
      <c r="AA129" s="84"/>
      <c r="AB129" s="84"/>
      <c r="AC129" s="84"/>
      <c r="AD129" s="84"/>
      <c r="AE129" s="10"/>
      <c r="AF129" s="10"/>
      <c r="AG129" s="10"/>
      <c r="AH129" s="10"/>
      <c r="AI129" s="10"/>
      <c r="AJ129" s="13"/>
      <c r="AK129" s="10"/>
      <c r="AL129" s="10"/>
      <c r="AM129" s="10"/>
      <c r="AN129" s="10"/>
      <c r="AO129" s="10"/>
      <c r="AP129" s="10"/>
      <c r="AQ129" s="10"/>
      <c r="AR129" s="10"/>
    </row>
    <row r="130" spans="1:44" s="159" customFormat="1" ht="15" customHeight="1">
      <c r="A130" s="508"/>
      <c r="B130" s="7" t="s">
        <v>1107</v>
      </c>
      <c r="C130" s="356">
        <v>600.6</v>
      </c>
      <c r="D130" s="354">
        <v>649</v>
      </c>
      <c r="E130" s="132"/>
      <c r="F130" s="141">
        <f t="shared" si="1"/>
        <v>681</v>
      </c>
      <c r="G130" s="365"/>
      <c r="H130" s="10"/>
      <c r="I130" s="10"/>
      <c r="J130" s="10"/>
      <c r="K130" s="10"/>
      <c r="L130" s="84"/>
      <c r="M130" s="84"/>
      <c r="N130" s="84"/>
      <c r="O130" s="84"/>
      <c r="P130" s="84"/>
      <c r="Q130" s="84"/>
      <c r="R130" s="84"/>
      <c r="S130" s="84"/>
      <c r="T130" s="84"/>
      <c r="U130" s="84"/>
      <c r="V130" s="84"/>
      <c r="W130" s="84"/>
      <c r="X130" s="84"/>
      <c r="Y130" s="84"/>
      <c r="Z130" s="84"/>
      <c r="AA130" s="84"/>
      <c r="AB130" s="84"/>
      <c r="AC130" s="84"/>
      <c r="AD130" s="84"/>
      <c r="AE130" s="10"/>
      <c r="AF130" s="10"/>
      <c r="AG130" s="10"/>
      <c r="AH130" s="10"/>
      <c r="AI130" s="10"/>
      <c r="AJ130" s="13"/>
      <c r="AK130" s="10"/>
      <c r="AL130" s="10"/>
      <c r="AM130" s="10"/>
      <c r="AN130" s="10"/>
      <c r="AO130" s="10"/>
      <c r="AP130" s="10"/>
      <c r="AQ130" s="10"/>
      <c r="AR130" s="10"/>
    </row>
    <row r="131" spans="1:44" s="159" customFormat="1" ht="15" customHeight="1">
      <c r="A131" s="508"/>
      <c r="B131" s="7" t="s">
        <v>1108</v>
      </c>
      <c r="C131" s="356">
        <v>600.6</v>
      </c>
      <c r="D131" s="354">
        <v>649</v>
      </c>
      <c r="E131" s="132"/>
      <c r="F131" s="141">
        <f t="shared" si="1"/>
        <v>681</v>
      </c>
      <c r="G131" s="365"/>
      <c r="H131" s="10"/>
      <c r="I131" s="10"/>
      <c r="J131" s="10"/>
      <c r="K131" s="10"/>
      <c r="L131" s="84"/>
      <c r="M131" s="84"/>
      <c r="N131" s="84"/>
      <c r="O131" s="84"/>
      <c r="P131" s="84"/>
      <c r="Q131" s="84"/>
      <c r="R131" s="84"/>
      <c r="S131" s="84"/>
      <c r="T131" s="84"/>
      <c r="U131" s="84"/>
      <c r="V131" s="84"/>
      <c r="W131" s="84"/>
      <c r="X131" s="84"/>
      <c r="Y131" s="84"/>
      <c r="Z131" s="84"/>
      <c r="AA131" s="84"/>
      <c r="AB131" s="84"/>
      <c r="AC131" s="84"/>
      <c r="AD131" s="84"/>
      <c r="AE131" s="10"/>
      <c r="AF131" s="10"/>
      <c r="AG131" s="10"/>
      <c r="AH131" s="10"/>
      <c r="AI131" s="10"/>
      <c r="AJ131" s="13"/>
      <c r="AK131" s="10"/>
      <c r="AL131" s="10"/>
      <c r="AM131" s="10"/>
      <c r="AN131" s="10"/>
      <c r="AO131" s="10"/>
      <c r="AP131" s="10"/>
      <c r="AQ131" s="10"/>
      <c r="AR131" s="10"/>
    </row>
    <row r="132" spans="1:44" s="159" customFormat="1" ht="15" customHeight="1">
      <c r="A132" s="508"/>
      <c r="B132" s="7" t="s">
        <v>1113</v>
      </c>
      <c r="C132" s="356">
        <v>777.13</v>
      </c>
      <c r="D132" s="354">
        <v>777</v>
      </c>
      <c r="E132" s="132"/>
      <c r="F132" s="141">
        <f t="shared" si="1"/>
        <v>816</v>
      </c>
      <c r="G132" s="365"/>
      <c r="H132" s="10"/>
      <c r="I132" s="10"/>
      <c r="J132" s="10"/>
      <c r="K132" s="10"/>
      <c r="L132" s="84"/>
      <c r="M132" s="84"/>
      <c r="N132" s="84"/>
      <c r="O132" s="84"/>
      <c r="P132" s="84"/>
      <c r="Q132" s="84"/>
      <c r="R132" s="84"/>
      <c r="S132" s="84"/>
      <c r="T132" s="84"/>
      <c r="U132" s="84"/>
      <c r="V132" s="84"/>
      <c r="W132" s="84"/>
      <c r="X132" s="84"/>
      <c r="Y132" s="84"/>
      <c r="Z132" s="84"/>
      <c r="AA132" s="84"/>
      <c r="AB132" s="84"/>
      <c r="AC132" s="84"/>
      <c r="AD132" s="84"/>
      <c r="AE132" s="10"/>
      <c r="AF132" s="10"/>
      <c r="AG132" s="10"/>
      <c r="AH132" s="10"/>
      <c r="AI132" s="10"/>
      <c r="AJ132" s="13"/>
      <c r="AK132" s="10"/>
      <c r="AL132" s="10"/>
      <c r="AM132" s="10"/>
      <c r="AN132" s="10"/>
      <c r="AO132" s="10"/>
      <c r="AP132" s="10"/>
      <c r="AQ132" s="10"/>
      <c r="AR132" s="10"/>
    </row>
    <row r="133" spans="1:44" s="159" customFormat="1" ht="15" customHeight="1">
      <c r="A133" s="508"/>
      <c r="B133" s="7" t="s">
        <v>1109</v>
      </c>
      <c r="C133" s="356">
        <v>600.6</v>
      </c>
      <c r="D133" s="354">
        <v>649</v>
      </c>
      <c r="E133" s="132"/>
      <c r="F133" s="141">
        <f t="shared" si="1"/>
        <v>681</v>
      </c>
      <c r="G133" s="365"/>
      <c r="H133" s="10"/>
      <c r="I133" s="10"/>
      <c r="J133" s="10"/>
      <c r="K133" s="10"/>
      <c r="L133" s="84"/>
      <c r="M133" s="84"/>
      <c r="N133" s="84"/>
      <c r="O133" s="84"/>
      <c r="P133" s="84"/>
      <c r="Q133" s="84"/>
      <c r="R133" s="84"/>
      <c r="S133" s="84"/>
      <c r="T133" s="84"/>
      <c r="U133" s="84"/>
      <c r="V133" s="84"/>
      <c r="W133" s="84"/>
      <c r="X133" s="84"/>
      <c r="Y133" s="84"/>
      <c r="Z133" s="84"/>
      <c r="AA133" s="84"/>
      <c r="AB133" s="84"/>
      <c r="AC133" s="84"/>
      <c r="AD133" s="84"/>
      <c r="AE133" s="10"/>
      <c r="AF133" s="10"/>
      <c r="AG133" s="10"/>
      <c r="AH133" s="10"/>
      <c r="AI133" s="10"/>
      <c r="AJ133" s="13"/>
      <c r="AK133" s="10"/>
      <c r="AL133" s="10"/>
      <c r="AM133" s="10"/>
      <c r="AN133" s="10"/>
      <c r="AO133" s="10"/>
      <c r="AP133" s="10"/>
      <c r="AQ133" s="10"/>
      <c r="AR133" s="10"/>
    </row>
    <row r="134" spans="1:44" s="159" customFormat="1" ht="15" customHeight="1">
      <c r="A134" s="508"/>
      <c r="B134" s="7" t="s">
        <v>1110</v>
      </c>
      <c r="C134" s="356">
        <v>600.6</v>
      </c>
      <c r="D134" s="354">
        <v>649</v>
      </c>
      <c r="E134" s="132"/>
      <c r="F134" s="141">
        <f t="shared" si="1"/>
        <v>681</v>
      </c>
      <c r="G134" s="365"/>
      <c r="H134" s="10"/>
      <c r="I134" s="10"/>
      <c r="J134" s="10"/>
      <c r="K134" s="10"/>
      <c r="L134" s="84"/>
      <c r="M134" s="84"/>
      <c r="N134" s="84"/>
      <c r="O134" s="84"/>
      <c r="P134" s="84"/>
      <c r="Q134" s="84"/>
      <c r="R134" s="84"/>
      <c r="S134" s="84"/>
      <c r="T134" s="84"/>
      <c r="U134" s="84"/>
      <c r="V134" s="84"/>
      <c r="W134" s="84"/>
      <c r="X134" s="84"/>
      <c r="Y134" s="84"/>
      <c r="Z134" s="84"/>
      <c r="AA134" s="84"/>
      <c r="AB134" s="84"/>
      <c r="AC134" s="84"/>
      <c r="AD134" s="84"/>
      <c r="AE134" s="10"/>
      <c r="AF134" s="10"/>
      <c r="AG134" s="10"/>
      <c r="AH134" s="10"/>
      <c r="AI134" s="10"/>
      <c r="AJ134" s="13"/>
      <c r="AK134" s="10"/>
      <c r="AL134" s="10"/>
      <c r="AM134" s="10"/>
      <c r="AN134" s="10"/>
      <c r="AO134" s="10"/>
      <c r="AP134" s="10"/>
      <c r="AQ134" s="10"/>
      <c r="AR134" s="10"/>
    </row>
    <row r="135" spans="1:44" s="159" customFormat="1" ht="15" customHeight="1">
      <c r="A135" s="508"/>
      <c r="B135" s="7" t="s">
        <v>1111</v>
      </c>
      <c r="C135" s="356">
        <v>600.6</v>
      </c>
      <c r="D135" s="354">
        <v>649</v>
      </c>
      <c r="E135" s="132"/>
      <c r="F135" s="141">
        <f t="shared" si="1"/>
        <v>681</v>
      </c>
      <c r="G135" s="365"/>
      <c r="H135" s="10"/>
      <c r="I135" s="10"/>
      <c r="J135" s="10"/>
      <c r="K135" s="10"/>
      <c r="L135" s="84"/>
      <c r="M135" s="84"/>
      <c r="N135" s="84"/>
      <c r="O135" s="84"/>
      <c r="P135" s="84"/>
      <c r="Q135" s="84"/>
      <c r="R135" s="84"/>
      <c r="S135" s="84"/>
      <c r="T135" s="84"/>
      <c r="U135" s="84"/>
      <c r="V135" s="84"/>
      <c r="W135" s="84"/>
      <c r="X135" s="84"/>
      <c r="Y135" s="84"/>
      <c r="Z135" s="84"/>
      <c r="AA135" s="84"/>
      <c r="AB135" s="84"/>
      <c r="AC135" s="84"/>
      <c r="AD135" s="84"/>
      <c r="AE135" s="10"/>
      <c r="AF135" s="10"/>
      <c r="AG135" s="10"/>
      <c r="AH135" s="10"/>
      <c r="AI135" s="10"/>
      <c r="AJ135" s="13"/>
      <c r="AK135" s="10"/>
      <c r="AL135" s="10"/>
      <c r="AM135" s="10"/>
      <c r="AN135" s="10"/>
      <c r="AO135" s="10"/>
      <c r="AP135" s="10"/>
      <c r="AQ135" s="10"/>
      <c r="AR135" s="10"/>
    </row>
    <row r="136" spans="1:44" s="159" customFormat="1" ht="15" customHeight="1">
      <c r="A136" s="2"/>
      <c r="B136"/>
      <c r="C136" s="356"/>
      <c r="D136" s="354"/>
      <c r="E136" s="132"/>
      <c r="F136" s="141" t="str">
        <f t="shared" si="1"/>
        <v/>
      </c>
      <c r="G136" s="365"/>
      <c r="H136" s="10"/>
      <c r="I136" s="10"/>
      <c r="J136" s="10"/>
      <c r="K136" s="10"/>
      <c r="L136" s="84"/>
      <c r="M136" s="84"/>
      <c r="N136" s="84"/>
      <c r="O136" s="84"/>
      <c r="P136" s="84"/>
      <c r="Q136" s="84"/>
      <c r="R136" s="84"/>
      <c r="S136" s="84"/>
      <c r="T136" s="84"/>
      <c r="U136" s="84"/>
      <c r="V136" s="84"/>
      <c r="W136" s="84"/>
      <c r="X136" s="84"/>
      <c r="Y136" s="84"/>
      <c r="Z136" s="84"/>
      <c r="AA136" s="84"/>
      <c r="AB136" s="84"/>
      <c r="AC136" s="84"/>
      <c r="AD136" s="84"/>
      <c r="AE136" s="10"/>
      <c r="AF136" s="10"/>
      <c r="AG136" s="10"/>
      <c r="AH136" s="10"/>
      <c r="AI136" s="10"/>
      <c r="AJ136" s="13"/>
      <c r="AK136" s="10"/>
      <c r="AL136" s="10"/>
      <c r="AM136" s="10"/>
      <c r="AN136" s="10"/>
      <c r="AO136" s="10"/>
      <c r="AP136" s="10"/>
      <c r="AQ136" s="10"/>
      <c r="AR136" s="10"/>
    </row>
    <row r="137" spans="1:44" s="159" customFormat="1" ht="15" customHeight="1">
      <c r="A137" s="2"/>
      <c r="B137"/>
      <c r="C137" s="509" t="s">
        <v>1118</v>
      </c>
      <c r="D137" s="509"/>
      <c r="E137" s="135"/>
      <c r="F137" s="141" t="str">
        <f t="shared" si="1"/>
        <v/>
      </c>
      <c r="G137" s="365" t="s">
        <v>180</v>
      </c>
      <c r="H137" s="10"/>
      <c r="I137" s="10"/>
      <c r="J137" s="10"/>
      <c r="K137" s="10"/>
      <c r="L137" s="84"/>
      <c r="M137" s="84"/>
      <c r="N137" s="84"/>
      <c r="O137" s="84"/>
      <c r="P137" s="84"/>
      <c r="Q137" s="84"/>
      <c r="R137" s="84"/>
      <c r="S137" s="84"/>
      <c r="T137" s="84"/>
      <c r="U137" s="84"/>
      <c r="V137" s="84"/>
      <c r="W137" s="84"/>
      <c r="X137" s="84"/>
      <c r="Y137" s="84"/>
      <c r="Z137" s="84"/>
      <c r="AA137" s="84"/>
      <c r="AB137" s="84"/>
      <c r="AC137" s="84"/>
      <c r="AD137" s="84"/>
      <c r="AE137" s="10"/>
      <c r="AF137" s="10"/>
      <c r="AG137" s="10"/>
      <c r="AH137" s="10"/>
      <c r="AI137" s="10"/>
      <c r="AJ137" s="13"/>
      <c r="AK137" s="10"/>
      <c r="AL137" s="10"/>
      <c r="AM137" s="10"/>
      <c r="AN137" s="10"/>
      <c r="AO137" s="10"/>
      <c r="AP137" s="10"/>
      <c r="AQ137" s="10"/>
      <c r="AR137" s="10"/>
    </row>
    <row r="138" spans="1:44" s="159" customFormat="1" ht="15" customHeight="1">
      <c r="A138" s="507" t="s">
        <v>1116</v>
      </c>
      <c r="B138" s="7" t="s">
        <v>993</v>
      </c>
      <c r="C138" s="128"/>
      <c r="D138" s="363"/>
      <c r="E138" s="367" t="s">
        <v>1024</v>
      </c>
      <c r="F138" s="141" t="str">
        <f t="shared" si="1"/>
        <v/>
      </c>
      <c r="G138" s="365" t="s">
        <v>180</v>
      </c>
      <c r="H138" s="10"/>
      <c r="I138" s="10"/>
      <c r="J138" s="10"/>
      <c r="K138" s="10"/>
      <c r="L138" s="84"/>
      <c r="M138" s="84"/>
      <c r="N138" s="84"/>
      <c r="O138" s="84"/>
      <c r="P138" s="84"/>
      <c r="Q138" s="84"/>
      <c r="R138" s="84"/>
      <c r="S138" s="84"/>
      <c r="T138" s="84"/>
      <c r="U138" s="84"/>
      <c r="V138" s="84"/>
      <c r="W138" s="84"/>
      <c r="X138" s="84"/>
      <c r="Y138" s="84"/>
      <c r="Z138" s="84"/>
      <c r="AA138" s="84"/>
      <c r="AB138" s="84"/>
      <c r="AC138" s="84"/>
      <c r="AD138" s="84"/>
      <c r="AE138" s="10"/>
      <c r="AF138" s="10"/>
      <c r="AG138" s="10"/>
      <c r="AH138" s="10"/>
      <c r="AI138" s="10"/>
      <c r="AJ138" s="13"/>
      <c r="AK138" s="10"/>
      <c r="AL138" s="10"/>
      <c r="AM138" s="10"/>
      <c r="AN138" s="10"/>
      <c r="AO138" s="10"/>
      <c r="AP138" s="10"/>
      <c r="AQ138" s="10"/>
      <c r="AR138" s="10"/>
    </row>
    <row r="139" spans="1:44" s="159" customFormat="1" ht="15" customHeight="1">
      <c r="A139" s="507"/>
      <c r="B139" s="7" t="s">
        <v>994</v>
      </c>
      <c r="C139" s="128">
        <f>$C$39</f>
        <v>263.2</v>
      </c>
      <c r="D139" s="363">
        <f>$D$39</f>
        <v>263</v>
      </c>
      <c r="E139" s="367" t="s">
        <v>1024</v>
      </c>
      <c r="F139" s="141">
        <f t="shared" si="1"/>
        <v>276</v>
      </c>
      <c r="G139" s="365" t="s">
        <v>180</v>
      </c>
      <c r="H139" s="10"/>
      <c r="I139" s="10"/>
      <c r="J139" s="10"/>
      <c r="K139" s="10"/>
      <c r="L139" s="84"/>
      <c r="M139" s="84"/>
      <c r="N139" s="84"/>
      <c r="O139" s="84"/>
      <c r="P139" s="84"/>
      <c r="Q139" s="84"/>
      <c r="R139" s="84"/>
      <c r="S139" s="84"/>
      <c r="T139" s="84"/>
      <c r="U139" s="84"/>
      <c r="V139" s="84"/>
      <c r="W139" s="84"/>
      <c r="X139" s="84"/>
      <c r="Y139" s="84"/>
      <c r="Z139" s="84"/>
      <c r="AA139" s="84"/>
      <c r="AB139" s="84"/>
      <c r="AC139" s="84"/>
      <c r="AD139" s="84"/>
      <c r="AE139" s="10"/>
      <c r="AF139" s="10"/>
      <c r="AG139" s="10"/>
      <c r="AH139" s="10"/>
      <c r="AI139" s="10"/>
      <c r="AJ139" s="13"/>
      <c r="AK139" s="10"/>
      <c r="AL139" s="10"/>
      <c r="AM139" s="10"/>
      <c r="AN139" s="10"/>
      <c r="AO139" s="10"/>
      <c r="AP139" s="10"/>
      <c r="AQ139" s="10"/>
      <c r="AR139" s="10"/>
    </row>
    <row r="140" spans="1:44" s="159" customFormat="1" ht="15" customHeight="1">
      <c r="A140" s="507"/>
      <c r="B140" s="7" t="s">
        <v>995</v>
      </c>
      <c r="C140" s="128">
        <f>$C$40</f>
        <v>289.39999999999998</v>
      </c>
      <c r="D140" s="363">
        <f>$D$40</f>
        <v>289</v>
      </c>
      <c r="E140" s="367" t="s">
        <v>1024</v>
      </c>
      <c r="F140" s="141">
        <f t="shared" si="1"/>
        <v>303</v>
      </c>
      <c r="G140" s="365"/>
      <c r="H140" s="10"/>
      <c r="I140" s="10"/>
      <c r="J140" s="10"/>
      <c r="K140" s="10"/>
      <c r="L140" s="84"/>
      <c r="M140" s="84"/>
      <c r="N140" s="84"/>
      <c r="O140" s="84"/>
      <c r="P140" s="84"/>
      <c r="Q140" s="84"/>
      <c r="R140" s="84"/>
      <c r="S140" s="84"/>
      <c r="T140" s="84"/>
      <c r="U140" s="84"/>
      <c r="V140" s="84"/>
      <c r="W140" s="84"/>
      <c r="X140" s="84"/>
      <c r="Y140" s="84"/>
      <c r="Z140" s="84"/>
      <c r="AA140" s="84"/>
      <c r="AB140" s="84"/>
      <c r="AC140" s="84"/>
      <c r="AD140" s="84"/>
      <c r="AE140" s="10"/>
      <c r="AF140" s="10"/>
      <c r="AG140" s="10"/>
      <c r="AH140" s="10"/>
      <c r="AI140" s="10"/>
      <c r="AJ140" s="13"/>
      <c r="AK140" s="10"/>
      <c r="AL140" s="10"/>
      <c r="AM140" s="10"/>
      <c r="AN140" s="10"/>
      <c r="AO140" s="10"/>
      <c r="AP140" s="10"/>
      <c r="AQ140" s="10"/>
      <c r="AR140" s="10"/>
    </row>
    <row r="141" spans="1:44" s="159" customFormat="1" ht="15" customHeight="1">
      <c r="A141" s="507"/>
      <c r="B141" s="7" t="s">
        <v>996</v>
      </c>
      <c r="C141" s="128">
        <f>$C$27+$C$39</f>
        <v>1015.3799999999999</v>
      </c>
      <c r="D141" s="363">
        <f>$D$27+$D$39</f>
        <v>1015</v>
      </c>
      <c r="E141" s="367" t="s">
        <v>1024</v>
      </c>
      <c r="F141" s="141">
        <f t="shared" si="1"/>
        <v>1066</v>
      </c>
      <c r="G141" s="365"/>
      <c r="H141" s="10"/>
      <c r="I141" s="10"/>
      <c r="J141" s="10"/>
      <c r="K141" s="10"/>
      <c r="L141" s="84"/>
      <c r="M141" s="84"/>
      <c r="N141" s="84"/>
      <c r="O141" s="84"/>
      <c r="P141" s="84"/>
      <c r="Q141" s="84"/>
      <c r="R141" s="84"/>
      <c r="S141" s="84"/>
      <c r="T141" s="84"/>
      <c r="U141" s="84"/>
      <c r="V141" s="84"/>
      <c r="W141" s="84"/>
      <c r="X141" s="84"/>
      <c r="Y141" s="84"/>
      <c r="Z141" s="84"/>
      <c r="AA141" s="84"/>
      <c r="AB141" s="84"/>
      <c r="AC141" s="84"/>
      <c r="AD141" s="84"/>
      <c r="AE141" s="10"/>
      <c r="AF141" s="10"/>
      <c r="AG141" s="10"/>
      <c r="AH141" s="10"/>
      <c r="AI141" s="10"/>
      <c r="AJ141" s="13"/>
      <c r="AK141" s="10"/>
      <c r="AL141" s="10"/>
      <c r="AM141" s="10"/>
      <c r="AN141" s="10"/>
      <c r="AO141" s="10"/>
      <c r="AP141" s="10"/>
      <c r="AQ141" s="10"/>
      <c r="AR141" s="10"/>
    </row>
    <row r="142" spans="1:44" s="159" customFormat="1" ht="15" customHeight="1">
      <c r="A142" s="507"/>
      <c r="B142" s="7" t="s">
        <v>997</v>
      </c>
      <c r="C142" s="128">
        <f>$C$40+$C$49</f>
        <v>931.81</v>
      </c>
      <c r="D142" s="363">
        <f>$D$40+$D$49</f>
        <v>889</v>
      </c>
      <c r="E142" s="367" t="s">
        <v>1024</v>
      </c>
      <c r="F142" s="141">
        <f t="shared" si="1"/>
        <v>933</v>
      </c>
      <c r="G142" s="365"/>
      <c r="H142" s="10"/>
      <c r="I142" s="10"/>
      <c r="J142" s="10"/>
      <c r="K142" s="10"/>
      <c r="L142" s="84"/>
      <c r="M142" s="84"/>
      <c r="N142" s="84"/>
      <c r="O142" s="84"/>
      <c r="P142" s="84"/>
      <c r="Q142" s="84"/>
      <c r="R142" s="84"/>
      <c r="S142" s="84"/>
      <c r="T142" s="84"/>
      <c r="U142" s="84"/>
      <c r="V142" s="84"/>
      <c r="W142" s="84"/>
      <c r="X142" s="84"/>
      <c r="Y142" s="84"/>
      <c r="Z142" s="84"/>
      <c r="AA142" s="84"/>
      <c r="AB142" s="84"/>
      <c r="AC142" s="84"/>
      <c r="AD142" s="84"/>
      <c r="AE142" s="10"/>
      <c r="AF142" s="10"/>
      <c r="AG142" s="10"/>
      <c r="AH142" s="10"/>
      <c r="AI142" s="10"/>
      <c r="AJ142" s="13"/>
      <c r="AK142" s="10"/>
      <c r="AL142" s="10"/>
      <c r="AM142" s="10"/>
      <c r="AN142" s="10"/>
      <c r="AO142" s="10"/>
      <c r="AP142" s="10"/>
      <c r="AQ142" s="10"/>
      <c r="AR142" s="10"/>
    </row>
    <row r="143" spans="1:44" s="159" customFormat="1" ht="15" customHeight="1">
      <c r="A143" s="507"/>
      <c r="B143" s="7" t="s">
        <v>1011</v>
      </c>
      <c r="C143" s="128">
        <f>$C$40+$C$50</f>
        <v>931.81</v>
      </c>
      <c r="D143" s="363">
        <f>$D$40+$D$50</f>
        <v>889</v>
      </c>
      <c r="E143" s="367" t="s">
        <v>1024</v>
      </c>
      <c r="F143" s="141">
        <f t="shared" si="1"/>
        <v>933</v>
      </c>
      <c r="G143" s="365"/>
      <c r="H143" s="10"/>
      <c r="I143" s="10"/>
      <c r="J143" s="10"/>
      <c r="K143" s="10"/>
      <c r="L143" s="84"/>
      <c r="M143" s="84"/>
      <c r="N143" s="84"/>
      <c r="O143" s="84"/>
      <c r="P143" s="84"/>
      <c r="Q143" s="84"/>
      <c r="R143" s="84"/>
      <c r="S143" s="84"/>
      <c r="T143" s="84"/>
      <c r="U143" s="84"/>
      <c r="V143" s="84"/>
      <c r="W143" s="84"/>
      <c r="X143" s="84"/>
      <c r="Y143" s="84"/>
      <c r="Z143" s="84"/>
      <c r="AA143" s="84"/>
      <c r="AB143" s="84"/>
      <c r="AC143" s="84"/>
      <c r="AD143" s="84"/>
      <c r="AE143" s="10"/>
      <c r="AF143" s="10"/>
      <c r="AG143" s="10"/>
      <c r="AH143" s="10"/>
      <c r="AI143" s="10"/>
      <c r="AJ143" s="13"/>
      <c r="AK143" s="10"/>
      <c r="AL143" s="10"/>
      <c r="AM143" s="10"/>
      <c r="AN143" s="10"/>
      <c r="AO143" s="10"/>
      <c r="AP143" s="10"/>
      <c r="AQ143" s="10"/>
      <c r="AR143" s="10"/>
    </row>
    <row r="144" spans="1:44" s="159" customFormat="1" ht="15" customHeight="1">
      <c r="A144" s="507"/>
      <c r="B144" s="7" t="s">
        <v>1023</v>
      </c>
      <c r="C144" s="128">
        <f>$C$40+$C$52</f>
        <v>931.81</v>
      </c>
      <c r="D144" s="363">
        <f>$D$40+$D$52</f>
        <v>889</v>
      </c>
      <c r="E144" s="367" t="s">
        <v>1024</v>
      </c>
      <c r="F144" s="141">
        <f t="shared" si="1"/>
        <v>933</v>
      </c>
      <c r="G144" s="365"/>
      <c r="H144" s="10"/>
      <c r="I144" s="10"/>
      <c r="J144" s="10"/>
      <c r="K144" s="10"/>
      <c r="L144" s="84"/>
      <c r="M144" s="84"/>
      <c r="N144" s="84"/>
      <c r="O144" s="84"/>
      <c r="P144" s="84"/>
      <c r="Q144" s="84"/>
      <c r="R144" s="84"/>
      <c r="S144" s="84"/>
      <c r="T144" s="84"/>
      <c r="U144" s="84"/>
      <c r="V144" s="84"/>
      <c r="W144" s="84"/>
      <c r="X144" s="84"/>
      <c r="Y144" s="84"/>
      <c r="Z144" s="84"/>
      <c r="AA144" s="84"/>
      <c r="AB144" s="84"/>
      <c r="AC144" s="84"/>
      <c r="AD144" s="84"/>
      <c r="AE144" s="10"/>
      <c r="AF144" s="10"/>
      <c r="AG144" s="10"/>
      <c r="AH144" s="10"/>
      <c r="AI144" s="10"/>
      <c r="AJ144" s="13"/>
      <c r="AK144" s="10"/>
      <c r="AL144" s="10"/>
      <c r="AM144" s="10"/>
      <c r="AN144" s="10"/>
      <c r="AO144" s="10"/>
      <c r="AP144" s="10"/>
      <c r="AQ144" s="10"/>
      <c r="AR144" s="10"/>
    </row>
    <row r="145" spans="1:44" s="159" customFormat="1" ht="15" customHeight="1">
      <c r="A145" s="2"/>
      <c r="B145"/>
      <c r="C145" s="356"/>
      <c r="D145" s="354"/>
      <c r="E145" s="132"/>
      <c r="F145" s="141" t="str">
        <f t="shared" si="1"/>
        <v/>
      </c>
      <c r="G145" s="365"/>
      <c r="H145" s="10"/>
      <c r="I145" s="10"/>
      <c r="J145" s="10"/>
      <c r="K145" s="10"/>
      <c r="L145" s="84"/>
      <c r="M145" s="84"/>
      <c r="N145" s="84"/>
      <c r="O145" s="84"/>
      <c r="P145" s="84"/>
      <c r="Q145" s="84"/>
      <c r="R145" s="84"/>
      <c r="S145" s="84"/>
      <c r="T145" s="84"/>
      <c r="U145" s="84"/>
      <c r="V145" s="84"/>
      <c r="W145" s="84"/>
      <c r="X145" s="84"/>
      <c r="Y145" s="84"/>
      <c r="Z145" s="84"/>
      <c r="AA145" s="84"/>
      <c r="AB145" s="84"/>
      <c r="AC145" s="84"/>
      <c r="AD145" s="84"/>
      <c r="AE145" s="10"/>
      <c r="AF145" s="10"/>
      <c r="AG145" s="10"/>
      <c r="AH145" s="10"/>
      <c r="AI145" s="10"/>
      <c r="AJ145" s="13"/>
      <c r="AK145" s="10"/>
      <c r="AL145" s="10"/>
      <c r="AM145" s="10"/>
      <c r="AN145" s="10"/>
      <c r="AO145" s="10"/>
      <c r="AP145" s="10"/>
      <c r="AQ145" s="10"/>
      <c r="AR145" s="10"/>
    </row>
    <row r="146" spans="1:44" s="159" customFormat="1" ht="15" customHeight="1">
      <c r="A146" s="2"/>
      <c r="B146"/>
      <c r="C146" s="356"/>
      <c r="D146" s="354"/>
      <c r="E146" s="132"/>
      <c r="F146" s="141" t="str">
        <f t="shared" si="1"/>
        <v/>
      </c>
      <c r="G146" s="365"/>
      <c r="H146" s="10"/>
      <c r="I146" s="10"/>
      <c r="J146" s="10"/>
      <c r="K146" s="10"/>
      <c r="L146" s="84"/>
      <c r="M146" s="84"/>
      <c r="N146" s="84"/>
      <c r="O146" s="84"/>
      <c r="P146" s="84"/>
      <c r="Q146" s="84"/>
      <c r="R146" s="84"/>
      <c r="S146" s="84"/>
      <c r="T146" s="84"/>
      <c r="U146" s="84"/>
      <c r="V146" s="84"/>
      <c r="W146" s="84"/>
      <c r="X146" s="84"/>
      <c r="Y146" s="84"/>
      <c r="Z146" s="84"/>
      <c r="AA146" s="84"/>
      <c r="AB146" s="84"/>
      <c r="AC146" s="84"/>
      <c r="AD146" s="84"/>
      <c r="AE146" s="10"/>
      <c r="AF146" s="10"/>
      <c r="AG146" s="10"/>
      <c r="AH146" s="10"/>
      <c r="AI146" s="10"/>
      <c r="AJ146" s="13"/>
      <c r="AK146" s="10"/>
      <c r="AL146" s="10"/>
      <c r="AM146" s="10"/>
      <c r="AN146" s="10"/>
      <c r="AO146" s="10"/>
      <c r="AP146" s="10"/>
      <c r="AQ146" s="10"/>
      <c r="AR146" s="10"/>
    </row>
    <row r="147" spans="1:44" s="159" customFormat="1" ht="15" customHeight="1">
      <c r="A147" s="2"/>
      <c r="B147"/>
      <c r="C147" s="356"/>
      <c r="D147" s="354"/>
      <c r="E147" s="132"/>
      <c r="F147" s="141" t="str">
        <f t="shared" si="1"/>
        <v/>
      </c>
      <c r="G147" s="365"/>
      <c r="H147" s="10"/>
      <c r="I147" s="10"/>
      <c r="J147" s="10"/>
      <c r="K147" s="10"/>
      <c r="L147" s="84"/>
      <c r="M147" s="84"/>
      <c r="N147" s="84"/>
      <c r="O147" s="84"/>
      <c r="P147" s="84"/>
      <c r="Q147" s="84"/>
      <c r="R147" s="84"/>
      <c r="S147" s="84"/>
      <c r="T147" s="84"/>
      <c r="U147" s="84"/>
      <c r="V147" s="84"/>
      <c r="W147" s="84"/>
      <c r="X147" s="84"/>
      <c r="Y147" s="84"/>
      <c r="Z147" s="84"/>
      <c r="AA147" s="84"/>
      <c r="AB147" s="84"/>
      <c r="AC147" s="84"/>
      <c r="AD147" s="84"/>
      <c r="AE147" s="10"/>
      <c r="AF147" s="10"/>
      <c r="AG147" s="10"/>
      <c r="AH147" s="10"/>
      <c r="AI147" s="10"/>
      <c r="AJ147" s="13"/>
      <c r="AK147" s="10"/>
      <c r="AL147" s="10"/>
      <c r="AM147" s="10"/>
      <c r="AN147" s="10"/>
      <c r="AO147" s="10"/>
      <c r="AP147" s="10"/>
      <c r="AQ147" s="10"/>
      <c r="AR147" s="10"/>
    </row>
    <row r="148" spans="1:44" s="159" customFormat="1" ht="15" customHeight="1">
      <c r="A148" s="2"/>
      <c r="B148"/>
      <c r="C148" s="356"/>
      <c r="D148" s="354"/>
      <c r="E148" s="132"/>
      <c r="F148" s="141" t="str">
        <f t="shared" si="1"/>
        <v/>
      </c>
      <c r="G148" s="365"/>
      <c r="H148" s="10"/>
      <c r="I148" s="10"/>
      <c r="J148" s="10"/>
      <c r="K148" s="10"/>
      <c r="L148" s="84"/>
      <c r="M148" s="84"/>
      <c r="N148" s="84"/>
      <c r="O148" s="84"/>
      <c r="P148" s="84"/>
      <c r="Q148" s="84"/>
      <c r="R148" s="84"/>
      <c r="S148" s="84"/>
      <c r="T148" s="84"/>
      <c r="U148" s="84"/>
      <c r="V148" s="84"/>
      <c r="W148" s="84"/>
      <c r="X148" s="84"/>
      <c r="Y148" s="84"/>
      <c r="Z148" s="84"/>
      <c r="AA148" s="84"/>
      <c r="AB148" s="84"/>
      <c r="AC148" s="84"/>
      <c r="AD148" s="84"/>
      <c r="AE148" s="10"/>
      <c r="AF148" s="10"/>
      <c r="AG148" s="10"/>
      <c r="AH148" s="10"/>
      <c r="AI148" s="10"/>
      <c r="AJ148" s="13"/>
      <c r="AK148" s="10"/>
      <c r="AL148" s="10"/>
      <c r="AM148" s="10"/>
      <c r="AN148" s="10"/>
      <c r="AO148" s="10"/>
      <c r="AP148" s="10"/>
      <c r="AQ148" s="10"/>
      <c r="AR148" s="10"/>
    </row>
    <row r="149" spans="1:44" s="159" customFormat="1" ht="15" customHeight="1">
      <c r="A149" s="2"/>
      <c r="B149"/>
      <c r="C149" s="356"/>
      <c r="D149" s="354"/>
      <c r="E149" s="132"/>
      <c r="F149" s="141" t="str">
        <f t="shared" si="1"/>
        <v/>
      </c>
      <c r="G149" s="365"/>
      <c r="H149" s="10"/>
      <c r="I149" s="10"/>
      <c r="J149" s="10"/>
      <c r="K149" s="10"/>
      <c r="L149" s="84"/>
      <c r="M149" s="84"/>
      <c r="N149" s="84"/>
      <c r="O149" s="84"/>
      <c r="P149" s="84"/>
      <c r="Q149" s="84"/>
      <c r="R149" s="84"/>
      <c r="S149" s="84"/>
      <c r="T149" s="84"/>
      <c r="U149" s="84"/>
      <c r="V149" s="84"/>
      <c r="W149" s="84"/>
      <c r="X149" s="84"/>
      <c r="Y149" s="84"/>
      <c r="Z149" s="84"/>
      <c r="AA149" s="84"/>
      <c r="AB149" s="84"/>
      <c r="AC149" s="84"/>
      <c r="AD149" s="84"/>
      <c r="AE149" s="10"/>
      <c r="AF149" s="10"/>
      <c r="AG149" s="10"/>
      <c r="AH149" s="10"/>
      <c r="AI149" s="10"/>
      <c r="AJ149" s="13"/>
      <c r="AK149" s="10"/>
      <c r="AL149" s="10"/>
      <c r="AM149" s="10"/>
      <c r="AN149" s="10"/>
      <c r="AO149" s="10"/>
      <c r="AP149" s="10"/>
      <c r="AQ149" s="10"/>
      <c r="AR149" s="10"/>
    </row>
    <row r="150" spans="1:44" s="159" customFormat="1" ht="15" customHeight="1">
      <c r="A150" s="2"/>
      <c r="B150"/>
      <c r="C150" s="356"/>
      <c r="D150" s="354"/>
      <c r="E150" s="132"/>
      <c r="F150" s="141" t="str">
        <f t="shared" si="1"/>
        <v/>
      </c>
      <c r="G150" s="365"/>
      <c r="H150" s="10"/>
      <c r="I150" s="10"/>
      <c r="J150" s="10"/>
      <c r="K150" s="10"/>
      <c r="L150" s="84"/>
      <c r="M150" s="84"/>
      <c r="N150" s="84"/>
      <c r="O150" s="84"/>
      <c r="P150" s="84"/>
      <c r="Q150" s="84"/>
      <c r="R150" s="84"/>
      <c r="S150" s="84"/>
      <c r="T150" s="84"/>
      <c r="U150" s="84"/>
      <c r="V150" s="84"/>
      <c r="W150" s="84"/>
      <c r="X150" s="84"/>
      <c r="Y150" s="84"/>
      <c r="Z150" s="84"/>
      <c r="AA150" s="84"/>
      <c r="AB150" s="84"/>
      <c r="AC150" s="84"/>
      <c r="AD150" s="84"/>
      <c r="AE150" s="10"/>
      <c r="AF150" s="10"/>
      <c r="AG150" s="10"/>
      <c r="AH150" s="10"/>
      <c r="AI150" s="10"/>
      <c r="AJ150" s="13"/>
      <c r="AK150" s="10"/>
      <c r="AL150" s="10"/>
      <c r="AM150" s="10"/>
      <c r="AN150" s="10"/>
      <c r="AO150" s="10"/>
      <c r="AP150" s="10"/>
      <c r="AQ150" s="10"/>
      <c r="AR150" s="10"/>
    </row>
    <row r="151" spans="1:44" s="159" customFormat="1" ht="15" customHeight="1">
      <c r="A151" s="2"/>
      <c r="B151"/>
      <c r="C151" s="356"/>
      <c r="D151" s="354"/>
      <c r="E151" s="132"/>
      <c r="F151" s="141" t="str">
        <f t="shared" si="1"/>
        <v/>
      </c>
      <c r="G151" s="365"/>
      <c r="H151" s="10"/>
      <c r="I151" s="10"/>
      <c r="J151" s="10"/>
      <c r="K151" s="10"/>
      <c r="L151" s="84"/>
      <c r="M151" s="84"/>
      <c r="N151" s="84"/>
      <c r="O151" s="84"/>
      <c r="P151" s="84"/>
      <c r="Q151" s="84"/>
      <c r="R151" s="84"/>
      <c r="S151" s="84"/>
      <c r="T151" s="84"/>
      <c r="U151" s="84"/>
      <c r="V151" s="84"/>
      <c r="W151" s="84"/>
      <c r="X151" s="84"/>
      <c r="Y151" s="84"/>
      <c r="Z151" s="84"/>
      <c r="AA151" s="84"/>
      <c r="AB151" s="84"/>
      <c r="AC151" s="84"/>
      <c r="AD151" s="84"/>
      <c r="AE151" s="10"/>
      <c r="AF151" s="10"/>
      <c r="AG151" s="10"/>
      <c r="AH151" s="10"/>
      <c r="AI151" s="10"/>
      <c r="AJ151" s="13"/>
      <c r="AK151" s="10"/>
      <c r="AL151" s="10"/>
      <c r="AM151" s="10"/>
      <c r="AN151" s="10"/>
      <c r="AO151" s="10"/>
      <c r="AP151" s="10"/>
      <c r="AQ151" s="10"/>
      <c r="AR151" s="10"/>
    </row>
    <row r="152" spans="1:44" s="159" customFormat="1" ht="15" customHeight="1">
      <c r="A152" s="2"/>
      <c r="B152"/>
      <c r="C152" s="356"/>
      <c r="D152" s="354"/>
      <c r="E152" s="132"/>
      <c r="F152" s="141" t="str">
        <f t="shared" ref="F152:F215" si="2">IF($D152="","",ROUND($D152+($D152*$J$1),0))</f>
        <v/>
      </c>
      <c r="G152" s="365"/>
      <c r="H152" s="10"/>
      <c r="I152" s="10"/>
      <c r="J152" s="10"/>
      <c r="K152" s="10"/>
      <c r="L152" s="84"/>
      <c r="M152" s="84"/>
      <c r="N152" s="84"/>
      <c r="O152" s="84"/>
      <c r="P152" s="84"/>
      <c r="Q152" s="84"/>
      <c r="R152" s="84"/>
      <c r="S152" s="84"/>
      <c r="T152" s="84"/>
      <c r="U152" s="84"/>
      <c r="V152" s="84"/>
      <c r="W152" s="84"/>
      <c r="X152" s="84"/>
      <c r="Y152" s="84"/>
      <c r="Z152" s="84"/>
      <c r="AA152" s="84"/>
      <c r="AB152" s="84"/>
      <c r="AC152" s="84"/>
      <c r="AD152" s="84"/>
      <c r="AE152" s="10"/>
      <c r="AF152" s="10"/>
      <c r="AG152" s="10"/>
      <c r="AH152" s="10"/>
      <c r="AI152" s="10"/>
      <c r="AJ152" s="13"/>
      <c r="AK152" s="10"/>
      <c r="AL152" s="10"/>
      <c r="AM152" s="10"/>
      <c r="AN152" s="10"/>
      <c r="AO152" s="10"/>
      <c r="AP152" s="10"/>
      <c r="AQ152" s="10"/>
      <c r="AR152" s="10"/>
    </row>
    <row r="153" spans="1:44" s="159" customFormat="1" ht="15" customHeight="1">
      <c r="A153" s="2"/>
      <c r="B153"/>
      <c r="C153" s="356"/>
      <c r="D153" s="354"/>
      <c r="E153" s="132"/>
      <c r="F153" s="141" t="str">
        <f t="shared" si="2"/>
        <v/>
      </c>
      <c r="G153" s="365"/>
      <c r="H153" s="10"/>
      <c r="I153" s="10"/>
      <c r="J153" s="10"/>
      <c r="K153" s="10"/>
      <c r="L153" s="84"/>
      <c r="M153" s="84"/>
      <c r="N153" s="84"/>
      <c r="O153" s="84"/>
      <c r="P153" s="84"/>
      <c r="Q153" s="84"/>
      <c r="R153" s="84"/>
      <c r="S153" s="84"/>
      <c r="T153" s="84"/>
      <c r="U153" s="84"/>
      <c r="V153" s="84"/>
      <c r="W153" s="84"/>
      <c r="X153" s="84"/>
      <c r="Y153" s="84"/>
      <c r="Z153" s="84"/>
      <c r="AA153" s="84"/>
      <c r="AB153" s="84"/>
      <c r="AC153" s="84"/>
      <c r="AD153" s="84"/>
      <c r="AE153" s="10"/>
      <c r="AF153" s="10"/>
      <c r="AG153" s="10"/>
      <c r="AH153" s="10"/>
      <c r="AI153" s="10"/>
      <c r="AJ153" s="13"/>
      <c r="AK153" s="10"/>
      <c r="AL153" s="10"/>
      <c r="AM153" s="10"/>
      <c r="AN153" s="10"/>
      <c r="AO153" s="10"/>
      <c r="AP153" s="10"/>
      <c r="AQ153" s="10"/>
      <c r="AR153" s="10"/>
    </row>
    <row r="154" spans="1:44" s="159" customFormat="1" ht="15" customHeight="1">
      <c r="A154" s="2"/>
      <c r="B154"/>
      <c r="C154" s="356"/>
      <c r="D154" s="354"/>
      <c r="E154" s="132"/>
      <c r="F154" s="141" t="str">
        <f t="shared" si="2"/>
        <v/>
      </c>
      <c r="G154" s="365"/>
      <c r="H154" s="10"/>
      <c r="I154" s="10"/>
      <c r="J154" s="10"/>
      <c r="K154" s="10"/>
      <c r="L154" s="84"/>
      <c r="M154" s="84"/>
      <c r="N154" s="84"/>
      <c r="O154" s="84"/>
      <c r="P154" s="84"/>
      <c r="Q154" s="84"/>
      <c r="R154" s="84"/>
      <c r="S154" s="84"/>
      <c r="T154" s="84"/>
      <c r="U154" s="84"/>
      <c r="V154" s="84"/>
      <c r="W154" s="84"/>
      <c r="X154" s="84"/>
      <c r="Y154" s="84"/>
      <c r="Z154" s="84"/>
      <c r="AA154" s="84"/>
      <c r="AB154" s="84"/>
      <c r="AC154" s="84"/>
      <c r="AD154" s="84"/>
      <c r="AE154" s="10"/>
      <c r="AF154" s="10"/>
      <c r="AG154" s="10"/>
      <c r="AH154" s="10"/>
      <c r="AI154" s="10"/>
      <c r="AJ154" s="13"/>
      <c r="AK154" s="10"/>
      <c r="AL154" s="10"/>
      <c r="AM154" s="10"/>
      <c r="AN154" s="10"/>
      <c r="AO154" s="10"/>
      <c r="AP154" s="10"/>
      <c r="AQ154" s="10"/>
      <c r="AR154" s="10"/>
    </row>
    <row r="155" spans="1:44" s="159" customFormat="1" ht="15" customHeight="1">
      <c r="A155" s="2"/>
      <c r="B155"/>
      <c r="C155" s="356"/>
      <c r="D155" s="354"/>
      <c r="E155" s="132"/>
      <c r="F155" s="141" t="str">
        <f t="shared" si="2"/>
        <v/>
      </c>
      <c r="G155" s="365"/>
      <c r="H155" s="10"/>
      <c r="I155" s="10"/>
      <c r="J155" s="10"/>
      <c r="K155" s="10"/>
      <c r="L155" s="84"/>
      <c r="M155" s="84"/>
      <c r="N155" s="84"/>
      <c r="O155" s="84"/>
      <c r="P155" s="84"/>
      <c r="Q155" s="84"/>
      <c r="R155" s="84"/>
      <c r="S155" s="84"/>
      <c r="T155" s="84"/>
      <c r="U155" s="84"/>
      <c r="V155" s="84"/>
      <c r="W155" s="84"/>
      <c r="X155" s="84"/>
      <c r="Y155" s="84"/>
      <c r="Z155" s="84"/>
      <c r="AA155" s="84"/>
      <c r="AB155" s="84"/>
      <c r="AC155" s="84"/>
      <c r="AD155" s="84"/>
      <c r="AE155" s="10"/>
      <c r="AF155" s="10"/>
      <c r="AG155" s="10"/>
      <c r="AH155" s="10"/>
      <c r="AI155" s="10"/>
      <c r="AJ155" s="13"/>
      <c r="AK155" s="10"/>
      <c r="AL155" s="10"/>
      <c r="AM155" s="10"/>
      <c r="AN155" s="10"/>
      <c r="AO155" s="10"/>
      <c r="AP155" s="10"/>
      <c r="AQ155" s="10"/>
      <c r="AR155" s="10"/>
    </row>
    <row r="156" spans="1:44" s="159" customFormat="1" ht="15" customHeight="1">
      <c r="A156" s="2"/>
      <c r="B156"/>
      <c r="C156" s="356"/>
      <c r="D156" s="354"/>
      <c r="E156" s="132"/>
      <c r="F156" s="141" t="str">
        <f t="shared" si="2"/>
        <v/>
      </c>
      <c r="G156" s="365"/>
      <c r="H156" s="10"/>
      <c r="I156" s="10"/>
      <c r="J156" s="10"/>
      <c r="K156" s="10"/>
      <c r="L156" s="84"/>
      <c r="M156" s="84"/>
      <c r="N156" s="84"/>
      <c r="O156" s="84"/>
      <c r="P156" s="84"/>
      <c r="Q156" s="84"/>
      <c r="R156" s="84"/>
      <c r="S156" s="84"/>
      <c r="T156" s="84"/>
      <c r="U156" s="84"/>
      <c r="V156" s="84"/>
      <c r="W156" s="84"/>
      <c r="X156" s="84"/>
      <c r="Y156" s="84"/>
      <c r="Z156" s="84"/>
      <c r="AA156" s="84"/>
      <c r="AB156" s="84"/>
      <c r="AC156" s="84"/>
      <c r="AD156" s="84"/>
      <c r="AE156" s="10"/>
      <c r="AF156" s="10"/>
      <c r="AG156" s="10"/>
      <c r="AH156" s="10"/>
      <c r="AI156" s="10"/>
      <c r="AJ156" s="13"/>
      <c r="AK156" s="10"/>
      <c r="AL156" s="10"/>
      <c r="AM156" s="10"/>
      <c r="AN156" s="10"/>
      <c r="AO156" s="10"/>
      <c r="AP156" s="10"/>
      <c r="AQ156" s="10"/>
      <c r="AR156" s="10"/>
    </row>
    <row r="157" spans="1:44" s="159" customFormat="1" ht="15" customHeight="1">
      <c r="A157" s="2"/>
      <c r="B157"/>
      <c r="C157" s="356"/>
      <c r="D157" s="354"/>
      <c r="E157" s="132"/>
      <c r="F157" s="141" t="str">
        <f t="shared" si="2"/>
        <v/>
      </c>
      <c r="G157" s="365"/>
      <c r="H157" s="10"/>
      <c r="I157" s="10"/>
      <c r="J157" s="10"/>
      <c r="K157" s="10"/>
      <c r="L157" s="84"/>
      <c r="M157" s="84"/>
      <c r="N157" s="84"/>
      <c r="O157" s="84"/>
      <c r="P157" s="84"/>
      <c r="Q157" s="84"/>
      <c r="R157" s="84"/>
      <c r="S157" s="84"/>
      <c r="T157" s="84"/>
      <c r="U157" s="84"/>
      <c r="V157" s="84"/>
      <c r="W157" s="84"/>
      <c r="X157" s="84"/>
      <c r="Y157" s="84"/>
      <c r="Z157" s="84"/>
      <c r="AA157" s="84"/>
      <c r="AB157" s="84"/>
      <c r="AC157" s="84"/>
      <c r="AD157" s="84"/>
      <c r="AE157" s="10"/>
      <c r="AF157" s="10"/>
      <c r="AG157" s="10"/>
      <c r="AH157" s="10"/>
      <c r="AI157" s="10"/>
      <c r="AJ157" s="13"/>
      <c r="AK157" s="10"/>
      <c r="AL157" s="10"/>
      <c r="AM157" s="10"/>
      <c r="AN157" s="10"/>
      <c r="AO157" s="10"/>
      <c r="AP157" s="10"/>
      <c r="AQ157" s="10"/>
      <c r="AR157" s="10"/>
    </row>
    <row r="158" spans="1:44" s="159" customFormat="1" ht="15" customHeight="1">
      <c r="A158" s="2"/>
      <c r="B158"/>
      <c r="C158" s="356"/>
      <c r="D158" s="354"/>
      <c r="E158" s="132"/>
      <c r="F158" s="141" t="str">
        <f t="shared" si="2"/>
        <v/>
      </c>
      <c r="G158" s="365"/>
      <c r="H158" s="10"/>
      <c r="I158" s="10"/>
      <c r="J158" s="10"/>
      <c r="K158" s="10"/>
      <c r="L158" s="84"/>
      <c r="M158" s="84"/>
      <c r="N158" s="84"/>
      <c r="O158" s="84"/>
      <c r="P158" s="84"/>
      <c r="Q158" s="84"/>
      <c r="R158" s="84"/>
      <c r="S158" s="84"/>
      <c r="T158" s="84"/>
      <c r="U158" s="84"/>
      <c r="V158" s="84"/>
      <c r="W158" s="84"/>
      <c r="X158" s="84"/>
      <c r="Y158" s="84"/>
      <c r="Z158" s="84"/>
      <c r="AA158" s="84"/>
      <c r="AB158" s="84"/>
      <c r="AC158" s="84"/>
      <c r="AD158" s="84"/>
      <c r="AE158" s="10"/>
      <c r="AF158" s="10"/>
      <c r="AG158" s="10"/>
      <c r="AH158" s="10"/>
      <c r="AI158" s="10"/>
      <c r="AJ158" s="13"/>
      <c r="AK158" s="10"/>
      <c r="AL158" s="10"/>
      <c r="AM158" s="10"/>
      <c r="AN158" s="10"/>
      <c r="AO158" s="10"/>
      <c r="AP158" s="10"/>
      <c r="AQ158" s="10"/>
      <c r="AR158" s="10"/>
    </row>
    <row r="159" spans="1:44" s="159" customFormat="1" ht="15" customHeight="1">
      <c r="A159" s="2"/>
      <c r="B159"/>
      <c r="C159" s="356"/>
      <c r="D159" s="354"/>
      <c r="E159" s="132"/>
      <c r="F159" s="141" t="str">
        <f t="shared" si="2"/>
        <v/>
      </c>
      <c r="G159" s="365"/>
      <c r="H159" s="10"/>
      <c r="I159" s="10"/>
      <c r="J159" s="10"/>
      <c r="K159" s="10"/>
      <c r="L159" s="84"/>
      <c r="M159" s="84"/>
      <c r="N159" s="84"/>
      <c r="O159" s="84"/>
      <c r="P159" s="84"/>
      <c r="Q159" s="84"/>
      <c r="R159" s="84"/>
      <c r="S159" s="84"/>
      <c r="T159" s="84"/>
      <c r="U159" s="84"/>
      <c r="V159" s="84"/>
      <c r="W159" s="84"/>
      <c r="X159" s="84"/>
      <c r="Y159" s="84"/>
      <c r="Z159" s="84"/>
      <c r="AA159" s="84"/>
      <c r="AB159" s="84"/>
      <c r="AC159" s="84"/>
      <c r="AD159" s="84"/>
      <c r="AE159" s="10"/>
      <c r="AF159" s="10"/>
      <c r="AG159" s="10"/>
      <c r="AH159" s="10"/>
      <c r="AI159" s="10"/>
      <c r="AJ159" s="13"/>
      <c r="AK159" s="10"/>
      <c r="AL159" s="10"/>
      <c r="AM159" s="10"/>
      <c r="AN159" s="10"/>
      <c r="AO159" s="10"/>
      <c r="AP159" s="10"/>
      <c r="AQ159" s="10"/>
      <c r="AR159" s="10"/>
    </row>
    <row r="160" spans="1:44" s="159" customFormat="1" ht="15" customHeight="1">
      <c r="A160" s="2"/>
      <c r="B160"/>
      <c r="C160" s="356"/>
      <c r="D160" s="354"/>
      <c r="E160" s="132"/>
      <c r="F160" s="141" t="str">
        <f t="shared" si="2"/>
        <v/>
      </c>
      <c r="G160" s="365"/>
      <c r="H160" s="10"/>
      <c r="I160" s="10"/>
      <c r="J160" s="10"/>
      <c r="K160" s="10"/>
      <c r="L160" s="84"/>
      <c r="M160" s="84"/>
      <c r="N160" s="84"/>
      <c r="O160" s="84"/>
      <c r="P160" s="84"/>
      <c r="Q160" s="84"/>
      <c r="R160" s="84"/>
      <c r="S160" s="84"/>
      <c r="T160" s="84"/>
      <c r="U160" s="84"/>
      <c r="V160" s="84"/>
      <c r="W160" s="84"/>
      <c r="X160" s="84"/>
      <c r="Y160" s="84"/>
      <c r="Z160" s="84"/>
      <c r="AA160" s="84"/>
      <c r="AB160" s="84"/>
      <c r="AC160" s="84"/>
      <c r="AD160" s="84"/>
      <c r="AE160" s="10"/>
      <c r="AF160" s="10"/>
      <c r="AG160" s="10"/>
      <c r="AH160" s="10"/>
      <c r="AI160" s="10"/>
      <c r="AJ160" s="13"/>
      <c r="AK160" s="10"/>
      <c r="AL160" s="10"/>
      <c r="AM160" s="10"/>
      <c r="AN160" s="10"/>
      <c r="AO160" s="10"/>
      <c r="AP160" s="10"/>
      <c r="AQ160" s="10"/>
      <c r="AR160" s="10"/>
    </row>
    <row r="161" spans="1:44" s="159" customFormat="1" ht="15" customHeight="1">
      <c r="A161" s="2"/>
      <c r="B161"/>
      <c r="C161" s="356"/>
      <c r="D161" s="354"/>
      <c r="E161" s="132"/>
      <c r="F161" s="141" t="str">
        <f t="shared" si="2"/>
        <v/>
      </c>
      <c r="G161" s="365"/>
      <c r="H161" s="10"/>
      <c r="I161" s="10"/>
      <c r="J161" s="10"/>
      <c r="K161" s="10"/>
      <c r="L161" s="84"/>
      <c r="M161" s="84"/>
      <c r="N161" s="84"/>
      <c r="O161" s="84"/>
      <c r="P161" s="84"/>
      <c r="Q161" s="84"/>
      <c r="R161" s="84"/>
      <c r="S161" s="84"/>
      <c r="T161" s="84"/>
      <c r="U161" s="84"/>
      <c r="V161" s="84"/>
      <c r="W161" s="84"/>
      <c r="X161" s="84"/>
      <c r="Y161" s="84"/>
      <c r="Z161" s="84"/>
      <c r="AA161" s="84"/>
      <c r="AB161" s="84"/>
      <c r="AC161" s="84"/>
      <c r="AD161" s="84"/>
      <c r="AE161" s="10"/>
      <c r="AF161" s="10"/>
      <c r="AG161" s="10"/>
      <c r="AH161" s="10"/>
      <c r="AI161" s="10"/>
      <c r="AJ161" s="13"/>
      <c r="AK161" s="10"/>
      <c r="AL161" s="10"/>
      <c r="AM161" s="10"/>
      <c r="AN161" s="10"/>
      <c r="AO161" s="10"/>
      <c r="AP161" s="10"/>
      <c r="AQ161" s="10"/>
      <c r="AR161" s="10"/>
    </row>
    <row r="162" spans="1:44" s="159" customFormat="1" ht="15" customHeight="1">
      <c r="A162" s="2"/>
      <c r="B162"/>
      <c r="C162" s="356"/>
      <c r="D162" s="354"/>
      <c r="E162" s="132"/>
      <c r="F162" s="141" t="str">
        <f t="shared" si="2"/>
        <v/>
      </c>
      <c r="G162" s="365"/>
      <c r="H162" s="10"/>
      <c r="I162" s="10"/>
      <c r="J162" s="10"/>
      <c r="K162" s="10"/>
      <c r="L162" s="84"/>
      <c r="M162" s="84"/>
      <c r="N162" s="84"/>
      <c r="O162" s="84"/>
      <c r="P162" s="84"/>
      <c r="Q162" s="84"/>
      <c r="R162" s="84"/>
      <c r="S162" s="84"/>
      <c r="T162" s="84"/>
      <c r="U162" s="84"/>
      <c r="V162" s="84"/>
      <c r="W162" s="84"/>
      <c r="X162" s="84"/>
      <c r="Y162" s="84"/>
      <c r="Z162" s="84"/>
      <c r="AA162" s="84"/>
      <c r="AB162" s="84"/>
      <c r="AC162" s="84"/>
      <c r="AD162" s="84"/>
      <c r="AE162" s="10"/>
      <c r="AF162" s="10"/>
      <c r="AG162" s="10"/>
      <c r="AH162" s="10"/>
      <c r="AI162" s="10"/>
      <c r="AJ162" s="13"/>
      <c r="AK162" s="10"/>
      <c r="AL162" s="10"/>
      <c r="AM162" s="10"/>
      <c r="AN162" s="10"/>
      <c r="AO162" s="10"/>
      <c r="AP162" s="10"/>
      <c r="AQ162" s="10"/>
      <c r="AR162" s="10"/>
    </row>
    <row r="163" spans="1:44" s="159" customFormat="1" ht="15" customHeight="1">
      <c r="A163" s="2"/>
      <c r="B163"/>
      <c r="C163" s="356"/>
      <c r="D163" s="354"/>
      <c r="E163" s="132"/>
      <c r="F163" s="141" t="str">
        <f t="shared" si="2"/>
        <v/>
      </c>
      <c r="G163" s="365"/>
      <c r="H163" s="10"/>
      <c r="I163" s="10"/>
      <c r="J163" s="10"/>
      <c r="K163" s="10"/>
      <c r="L163" s="84"/>
      <c r="M163" s="84"/>
      <c r="N163" s="84"/>
      <c r="O163" s="84"/>
      <c r="P163" s="84"/>
      <c r="Q163" s="84"/>
      <c r="R163" s="84"/>
      <c r="S163" s="84"/>
      <c r="T163" s="84"/>
      <c r="U163" s="84"/>
      <c r="V163" s="84"/>
      <c r="W163" s="84"/>
      <c r="X163" s="84"/>
      <c r="Y163" s="84"/>
      <c r="Z163" s="84"/>
      <c r="AA163" s="84"/>
      <c r="AB163" s="84"/>
      <c r="AC163" s="84"/>
      <c r="AD163" s="84"/>
      <c r="AE163" s="10"/>
      <c r="AF163" s="10"/>
      <c r="AG163" s="10"/>
      <c r="AH163" s="10"/>
      <c r="AI163" s="10"/>
      <c r="AJ163" s="13"/>
      <c r="AK163" s="10"/>
      <c r="AL163" s="10"/>
      <c r="AM163" s="10"/>
      <c r="AN163" s="10"/>
      <c r="AO163" s="10"/>
      <c r="AP163" s="10"/>
      <c r="AQ163" s="10"/>
      <c r="AR163" s="10"/>
    </row>
    <row r="164" spans="1:44" s="159" customFormat="1" ht="15" customHeight="1">
      <c r="A164" s="2"/>
      <c r="B164"/>
      <c r="C164" s="356"/>
      <c r="D164" s="354"/>
      <c r="E164" s="132"/>
      <c r="F164" s="141" t="str">
        <f t="shared" si="2"/>
        <v/>
      </c>
      <c r="G164" s="365"/>
      <c r="H164" s="10"/>
      <c r="I164" s="10"/>
      <c r="J164" s="10"/>
      <c r="K164" s="10"/>
      <c r="L164" s="84"/>
      <c r="M164" s="84"/>
      <c r="N164" s="84"/>
      <c r="O164" s="84"/>
      <c r="P164" s="84"/>
      <c r="Q164" s="84"/>
      <c r="R164" s="84"/>
      <c r="S164" s="84"/>
      <c r="T164" s="84"/>
      <c r="U164" s="84"/>
      <c r="V164" s="84"/>
      <c r="W164" s="84"/>
      <c r="X164" s="84"/>
      <c r="Y164" s="84"/>
      <c r="Z164" s="84"/>
      <c r="AA164" s="84"/>
      <c r="AB164" s="84"/>
      <c r="AC164" s="84"/>
      <c r="AD164" s="84"/>
      <c r="AE164" s="10"/>
      <c r="AF164" s="10"/>
      <c r="AG164" s="10"/>
      <c r="AH164" s="10"/>
      <c r="AI164" s="10"/>
      <c r="AJ164" s="13"/>
      <c r="AK164" s="10"/>
      <c r="AL164" s="10"/>
      <c r="AM164" s="10"/>
      <c r="AN164" s="10"/>
      <c r="AO164" s="10"/>
      <c r="AP164" s="10"/>
      <c r="AQ164" s="10"/>
      <c r="AR164" s="10"/>
    </row>
    <row r="165" spans="1:44" s="159" customFormat="1" ht="15" customHeight="1">
      <c r="A165" s="2"/>
      <c r="B165"/>
      <c r="C165" s="356"/>
      <c r="D165" s="354"/>
      <c r="E165" s="132"/>
      <c r="F165" s="141" t="str">
        <f t="shared" si="2"/>
        <v/>
      </c>
      <c r="G165" s="365"/>
      <c r="H165" s="10"/>
      <c r="I165" s="10"/>
      <c r="J165" s="10"/>
      <c r="K165" s="10"/>
      <c r="L165" s="84"/>
      <c r="M165" s="84"/>
      <c r="N165" s="84"/>
      <c r="O165" s="84"/>
      <c r="P165" s="84"/>
      <c r="Q165" s="84"/>
      <c r="R165" s="84"/>
      <c r="S165" s="84"/>
      <c r="T165" s="84"/>
      <c r="U165" s="84"/>
      <c r="V165" s="84"/>
      <c r="W165" s="84"/>
      <c r="X165" s="84"/>
      <c r="Y165" s="84"/>
      <c r="Z165" s="84"/>
      <c r="AA165" s="84"/>
      <c r="AB165" s="84"/>
      <c r="AC165" s="84"/>
      <c r="AD165" s="84"/>
      <c r="AE165" s="10"/>
      <c r="AF165" s="10"/>
      <c r="AG165" s="10"/>
      <c r="AH165" s="10"/>
      <c r="AI165" s="10"/>
      <c r="AJ165" s="13"/>
      <c r="AK165" s="10"/>
      <c r="AL165" s="10"/>
      <c r="AM165" s="10"/>
      <c r="AN165" s="10"/>
      <c r="AO165" s="10"/>
      <c r="AP165" s="10"/>
      <c r="AQ165" s="10"/>
      <c r="AR165" s="10"/>
    </row>
    <row r="166" spans="1:44" s="159" customFormat="1" ht="15" customHeight="1">
      <c r="A166" s="2"/>
      <c r="B166"/>
      <c r="C166" s="356"/>
      <c r="D166" s="354"/>
      <c r="E166" s="132"/>
      <c r="F166" s="141" t="str">
        <f t="shared" si="2"/>
        <v/>
      </c>
      <c r="G166" s="365"/>
      <c r="H166" s="10"/>
      <c r="I166" s="10"/>
      <c r="J166" s="10"/>
      <c r="K166" s="10"/>
      <c r="L166" s="84"/>
      <c r="M166" s="84"/>
      <c r="N166" s="84"/>
      <c r="O166" s="84"/>
      <c r="P166" s="84"/>
      <c r="Q166" s="84"/>
      <c r="R166" s="84"/>
      <c r="S166" s="84"/>
      <c r="T166" s="84"/>
      <c r="U166" s="84"/>
      <c r="V166" s="84"/>
      <c r="W166" s="84"/>
      <c r="X166" s="84"/>
      <c r="Y166" s="84"/>
      <c r="Z166" s="84"/>
      <c r="AA166" s="84"/>
      <c r="AB166" s="84"/>
      <c r="AC166" s="84"/>
      <c r="AD166" s="84"/>
      <c r="AE166" s="10"/>
      <c r="AF166" s="10"/>
      <c r="AG166" s="10"/>
      <c r="AH166" s="10"/>
      <c r="AI166" s="10"/>
      <c r="AJ166" s="13"/>
      <c r="AK166" s="10"/>
      <c r="AL166" s="10"/>
      <c r="AM166" s="10"/>
      <c r="AN166" s="10"/>
      <c r="AO166" s="10"/>
      <c r="AP166" s="10"/>
      <c r="AQ166" s="10"/>
      <c r="AR166" s="10"/>
    </row>
    <row r="167" spans="1:44" s="159" customFormat="1" ht="15" customHeight="1">
      <c r="A167" s="2"/>
      <c r="B167"/>
      <c r="C167" s="356"/>
      <c r="D167" s="354"/>
      <c r="E167" s="132"/>
      <c r="F167" s="141" t="str">
        <f t="shared" si="2"/>
        <v/>
      </c>
      <c r="G167" s="365"/>
      <c r="H167" s="10"/>
      <c r="I167" s="10"/>
      <c r="J167" s="10"/>
      <c r="K167" s="10"/>
      <c r="L167" s="84"/>
      <c r="M167" s="84"/>
      <c r="N167" s="84"/>
      <c r="O167" s="84"/>
      <c r="P167" s="84"/>
      <c r="Q167" s="84"/>
      <c r="R167" s="84"/>
      <c r="S167" s="84"/>
      <c r="T167" s="84"/>
      <c r="U167" s="84"/>
      <c r="V167" s="84"/>
      <c r="W167" s="84"/>
      <c r="X167" s="84"/>
      <c r="Y167" s="84"/>
      <c r="Z167" s="84"/>
      <c r="AA167" s="84"/>
      <c r="AB167" s="84"/>
      <c r="AC167" s="84"/>
      <c r="AD167" s="84"/>
      <c r="AE167" s="10"/>
      <c r="AF167" s="10"/>
      <c r="AG167" s="10"/>
      <c r="AH167" s="10"/>
      <c r="AI167" s="10"/>
      <c r="AJ167" s="13"/>
      <c r="AK167" s="10"/>
      <c r="AL167" s="10"/>
      <c r="AM167" s="10"/>
      <c r="AN167" s="10"/>
      <c r="AO167" s="10"/>
      <c r="AP167" s="10"/>
      <c r="AQ167" s="10"/>
      <c r="AR167" s="10"/>
    </row>
    <row r="168" spans="1:44" s="159" customFormat="1" ht="15" customHeight="1">
      <c r="A168" s="2"/>
      <c r="B168"/>
      <c r="C168" s="356"/>
      <c r="D168" s="354"/>
      <c r="E168" s="132"/>
      <c r="F168" s="141" t="str">
        <f t="shared" si="2"/>
        <v/>
      </c>
      <c r="G168" s="365"/>
      <c r="H168" s="10"/>
      <c r="I168" s="10"/>
      <c r="J168" s="10"/>
      <c r="K168" s="10"/>
      <c r="L168" s="84"/>
      <c r="M168" s="84"/>
      <c r="N168" s="84"/>
      <c r="O168" s="84"/>
      <c r="P168" s="84"/>
      <c r="Q168" s="84"/>
      <c r="R168" s="84"/>
      <c r="S168" s="84"/>
      <c r="T168" s="84"/>
      <c r="U168" s="84"/>
      <c r="V168" s="84"/>
      <c r="W168" s="84"/>
      <c r="X168" s="84"/>
      <c r="Y168" s="84"/>
      <c r="Z168" s="84"/>
      <c r="AA168" s="84"/>
      <c r="AB168" s="84"/>
      <c r="AC168" s="84"/>
      <c r="AD168" s="84"/>
      <c r="AE168" s="10"/>
      <c r="AF168" s="10"/>
      <c r="AG168" s="10"/>
      <c r="AH168" s="10"/>
      <c r="AI168" s="10"/>
      <c r="AJ168" s="13"/>
      <c r="AK168" s="10"/>
      <c r="AL168" s="10"/>
      <c r="AM168" s="10"/>
      <c r="AN168" s="10"/>
      <c r="AO168" s="10"/>
      <c r="AP168" s="10"/>
      <c r="AQ168" s="10"/>
      <c r="AR168" s="10"/>
    </row>
    <row r="169" spans="1:44" s="159" customFormat="1" ht="15" customHeight="1">
      <c r="A169" s="2"/>
      <c r="B169"/>
      <c r="C169" s="356"/>
      <c r="D169" s="354"/>
      <c r="E169" s="132"/>
      <c r="F169" s="141" t="str">
        <f t="shared" si="2"/>
        <v/>
      </c>
      <c r="G169" s="365"/>
      <c r="H169" s="10"/>
      <c r="I169" s="10"/>
      <c r="J169" s="10"/>
      <c r="K169" s="10"/>
      <c r="L169" s="84"/>
      <c r="M169" s="84"/>
      <c r="N169" s="84"/>
      <c r="O169" s="84"/>
      <c r="P169" s="84"/>
      <c r="Q169" s="84"/>
      <c r="R169" s="84"/>
      <c r="S169" s="84"/>
      <c r="T169" s="84"/>
      <c r="U169" s="84"/>
      <c r="V169" s="84"/>
      <c r="W169" s="84"/>
      <c r="X169" s="84"/>
      <c r="Y169" s="84"/>
      <c r="Z169" s="84"/>
      <c r="AA169" s="84"/>
      <c r="AB169" s="84"/>
      <c r="AC169" s="84"/>
      <c r="AD169" s="84"/>
      <c r="AE169" s="10"/>
      <c r="AF169" s="10"/>
      <c r="AG169" s="10"/>
      <c r="AH169" s="10"/>
      <c r="AI169" s="10"/>
      <c r="AJ169" s="13"/>
      <c r="AK169" s="10"/>
      <c r="AL169" s="10"/>
      <c r="AM169" s="10"/>
      <c r="AN169" s="10"/>
      <c r="AO169" s="10"/>
      <c r="AP169" s="10"/>
      <c r="AQ169" s="10"/>
      <c r="AR169" s="10"/>
    </row>
    <row r="170" spans="1:44" s="159" customFormat="1" ht="15" customHeight="1">
      <c r="A170" s="2"/>
      <c r="B170"/>
      <c r="C170" s="356"/>
      <c r="D170" s="354"/>
      <c r="E170" s="132"/>
      <c r="F170" s="141" t="str">
        <f t="shared" si="2"/>
        <v/>
      </c>
      <c r="G170" s="365"/>
      <c r="H170" s="10"/>
      <c r="I170" s="10"/>
      <c r="J170" s="10"/>
      <c r="K170" s="10"/>
      <c r="L170" s="84"/>
      <c r="M170" s="84"/>
      <c r="N170" s="84"/>
      <c r="O170" s="84"/>
      <c r="P170" s="84"/>
      <c r="Q170" s="84"/>
      <c r="R170" s="84"/>
      <c r="S170" s="84"/>
      <c r="T170" s="84"/>
      <c r="U170" s="84"/>
      <c r="V170" s="84"/>
      <c r="W170" s="84"/>
      <c r="X170" s="84"/>
      <c r="Y170" s="84"/>
      <c r="Z170" s="84"/>
      <c r="AA170" s="84"/>
      <c r="AB170" s="84"/>
      <c r="AC170" s="84"/>
      <c r="AD170" s="84"/>
      <c r="AE170" s="10"/>
      <c r="AF170" s="10"/>
      <c r="AG170" s="10"/>
      <c r="AH170" s="10"/>
      <c r="AI170" s="10"/>
      <c r="AJ170" s="13"/>
      <c r="AK170" s="10"/>
      <c r="AL170" s="10"/>
      <c r="AM170" s="10"/>
      <c r="AN170" s="10"/>
      <c r="AO170" s="10"/>
      <c r="AP170" s="10"/>
      <c r="AQ170" s="10"/>
      <c r="AR170" s="10"/>
    </row>
    <row r="171" spans="1:44" s="159" customFormat="1" ht="15" customHeight="1">
      <c r="A171" s="2"/>
      <c r="B171"/>
      <c r="C171" s="356"/>
      <c r="D171" s="354"/>
      <c r="E171" s="132"/>
      <c r="F171" s="141" t="str">
        <f t="shared" si="2"/>
        <v/>
      </c>
      <c r="G171" s="365"/>
      <c r="H171" s="10"/>
      <c r="I171" s="10"/>
      <c r="J171" s="10"/>
      <c r="K171" s="10"/>
      <c r="L171" s="84"/>
      <c r="M171" s="84"/>
      <c r="N171" s="84"/>
      <c r="O171" s="84"/>
      <c r="P171" s="84"/>
      <c r="Q171" s="84"/>
      <c r="R171" s="84"/>
      <c r="S171" s="84"/>
      <c r="T171" s="84"/>
      <c r="U171" s="84"/>
      <c r="V171" s="84"/>
      <c r="W171" s="84"/>
      <c r="X171" s="84"/>
      <c r="Y171" s="84"/>
      <c r="Z171" s="84"/>
      <c r="AA171" s="84"/>
      <c r="AB171" s="84"/>
      <c r="AC171" s="84"/>
      <c r="AD171" s="84"/>
      <c r="AE171" s="10"/>
      <c r="AF171" s="10"/>
      <c r="AG171" s="10"/>
      <c r="AH171" s="10"/>
      <c r="AI171" s="10"/>
      <c r="AJ171" s="13"/>
      <c r="AK171" s="10"/>
      <c r="AL171" s="10"/>
      <c r="AM171" s="10"/>
      <c r="AN171" s="10"/>
      <c r="AO171" s="10"/>
      <c r="AP171" s="10"/>
      <c r="AQ171" s="10"/>
      <c r="AR171" s="10"/>
    </row>
    <row r="172" spans="1:44" s="159" customFormat="1" ht="15" customHeight="1">
      <c r="A172" s="2"/>
      <c r="B172"/>
      <c r="C172" s="356"/>
      <c r="D172" s="354"/>
      <c r="E172" s="132"/>
      <c r="F172" s="141" t="str">
        <f t="shared" si="2"/>
        <v/>
      </c>
      <c r="G172" s="365"/>
      <c r="H172" s="10"/>
      <c r="I172" s="10"/>
      <c r="J172" s="10"/>
      <c r="K172" s="10"/>
      <c r="L172" s="84"/>
      <c r="M172" s="84"/>
      <c r="N172" s="84"/>
      <c r="O172" s="84"/>
      <c r="P172" s="84"/>
      <c r="Q172" s="84"/>
      <c r="R172" s="84"/>
      <c r="S172" s="84"/>
      <c r="T172" s="84"/>
      <c r="U172" s="84"/>
      <c r="V172" s="84"/>
      <c r="W172" s="84"/>
      <c r="X172" s="84"/>
      <c r="Y172" s="84"/>
      <c r="Z172" s="84"/>
      <c r="AA172" s="84"/>
      <c r="AB172" s="84"/>
      <c r="AC172" s="84"/>
      <c r="AD172" s="84"/>
      <c r="AE172" s="10"/>
      <c r="AF172" s="10"/>
      <c r="AG172" s="10"/>
      <c r="AH172" s="10"/>
      <c r="AI172" s="10"/>
      <c r="AJ172" s="13"/>
      <c r="AK172" s="10"/>
      <c r="AL172" s="10"/>
      <c r="AM172" s="10"/>
      <c r="AN172" s="10"/>
      <c r="AO172" s="10"/>
      <c r="AP172" s="10"/>
      <c r="AQ172" s="10"/>
      <c r="AR172" s="10"/>
    </row>
    <row r="173" spans="1:44" s="159" customFormat="1" ht="15" customHeight="1">
      <c r="A173" s="2"/>
      <c r="B173"/>
      <c r="C173" s="356"/>
      <c r="D173" s="354"/>
      <c r="E173" s="132"/>
      <c r="F173" s="141" t="str">
        <f t="shared" si="2"/>
        <v/>
      </c>
      <c r="G173" s="365"/>
      <c r="H173" s="10"/>
      <c r="I173" s="10"/>
      <c r="J173" s="10"/>
      <c r="K173" s="10"/>
      <c r="L173" s="84"/>
      <c r="M173" s="84"/>
      <c r="N173" s="84"/>
      <c r="O173" s="84"/>
      <c r="P173" s="84"/>
      <c r="Q173" s="84"/>
      <c r="R173" s="84"/>
      <c r="S173" s="84"/>
      <c r="T173" s="84"/>
      <c r="U173" s="84"/>
      <c r="V173" s="84"/>
      <c r="W173" s="84"/>
      <c r="X173" s="84"/>
      <c r="Y173" s="84"/>
      <c r="Z173" s="84"/>
      <c r="AA173" s="84"/>
      <c r="AB173" s="84"/>
      <c r="AC173" s="84"/>
      <c r="AD173" s="84"/>
      <c r="AE173" s="10"/>
      <c r="AF173" s="10"/>
      <c r="AG173" s="10"/>
      <c r="AH173" s="10"/>
      <c r="AI173" s="10"/>
      <c r="AJ173" s="13"/>
      <c r="AK173" s="10"/>
      <c r="AL173" s="10"/>
      <c r="AM173" s="10"/>
      <c r="AN173" s="10"/>
      <c r="AO173" s="10"/>
      <c r="AP173" s="10"/>
      <c r="AQ173" s="10"/>
      <c r="AR173" s="10"/>
    </row>
    <row r="174" spans="1:44" s="159" customFormat="1" ht="15" customHeight="1">
      <c r="A174" s="2"/>
      <c r="B174"/>
      <c r="C174" s="356"/>
      <c r="D174" s="354"/>
      <c r="E174" s="132"/>
      <c r="F174" s="141" t="str">
        <f t="shared" si="2"/>
        <v/>
      </c>
      <c r="G174" s="365"/>
      <c r="H174" s="10"/>
      <c r="I174" s="10"/>
      <c r="J174" s="10"/>
      <c r="K174" s="10"/>
      <c r="L174" s="84"/>
      <c r="M174" s="84"/>
      <c r="N174" s="84"/>
      <c r="O174" s="84"/>
      <c r="P174" s="84"/>
      <c r="Q174" s="84"/>
      <c r="R174" s="84"/>
      <c r="S174" s="84"/>
      <c r="T174" s="84"/>
      <c r="U174" s="84"/>
      <c r="V174" s="84"/>
      <c r="W174" s="84"/>
      <c r="X174" s="84"/>
      <c r="Y174" s="84"/>
      <c r="Z174" s="84"/>
      <c r="AA174" s="84"/>
      <c r="AB174" s="84"/>
      <c r="AC174" s="84"/>
      <c r="AD174" s="84"/>
      <c r="AE174" s="10"/>
      <c r="AF174" s="10"/>
      <c r="AG174" s="10"/>
      <c r="AH174" s="10"/>
      <c r="AI174" s="10"/>
      <c r="AJ174" s="13"/>
      <c r="AK174" s="10"/>
      <c r="AL174" s="10"/>
      <c r="AM174" s="10"/>
      <c r="AN174" s="10"/>
      <c r="AO174" s="10"/>
      <c r="AP174" s="10"/>
      <c r="AQ174" s="10"/>
      <c r="AR174" s="10"/>
    </row>
    <row r="175" spans="1:44" s="159" customFormat="1" ht="15" customHeight="1">
      <c r="A175" s="2"/>
      <c r="B175"/>
      <c r="C175" s="356"/>
      <c r="D175" s="354"/>
      <c r="E175" s="132"/>
      <c r="F175" s="141" t="str">
        <f t="shared" si="2"/>
        <v/>
      </c>
      <c r="G175" s="365"/>
      <c r="H175" s="10"/>
      <c r="I175" s="10"/>
      <c r="J175" s="10"/>
      <c r="K175" s="10"/>
      <c r="L175" s="84"/>
      <c r="M175" s="84"/>
      <c r="N175" s="84"/>
      <c r="O175" s="84"/>
      <c r="P175" s="84"/>
      <c r="Q175" s="84"/>
      <c r="R175" s="84"/>
      <c r="S175" s="84"/>
      <c r="T175" s="84"/>
      <c r="U175" s="84"/>
      <c r="V175" s="84"/>
      <c r="W175" s="84"/>
      <c r="X175" s="84"/>
      <c r="Y175" s="84"/>
      <c r="Z175" s="84"/>
      <c r="AA175" s="84"/>
      <c r="AB175" s="84"/>
      <c r="AC175" s="84"/>
      <c r="AD175" s="84"/>
      <c r="AE175" s="10"/>
      <c r="AF175" s="10"/>
      <c r="AG175" s="10"/>
      <c r="AH175" s="10"/>
      <c r="AI175" s="10"/>
      <c r="AJ175" s="13"/>
      <c r="AK175" s="10"/>
      <c r="AL175" s="10"/>
      <c r="AM175" s="10"/>
      <c r="AN175" s="10"/>
      <c r="AO175" s="10"/>
      <c r="AP175" s="10"/>
      <c r="AQ175" s="10"/>
      <c r="AR175" s="10"/>
    </row>
    <row r="176" spans="1:44" s="159" customFormat="1" ht="15" customHeight="1">
      <c r="A176" s="2"/>
      <c r="B176"/>
      <c r="C176" s="356"/>
      <c r="D176" s="354"/>
      <c r="E176" s="132"/>
      <c r="F176" s="141" t="str">
        <f t="shared" si="2"/>
        <v/>
      </c>
      <c r="G176" s="365"/>
      <c r="H176" s="10"/>
      <c r="I176" s="10"/>
      <c r="J176" s="10"/>
      <c r="K176" s="10"/>
      <c r="L176" s="84"/>
      <c r="M176" s="84"/>
      <c r="N176" s="84"/>
      <c r="O176" s="84"/>
      <c r="P176" s="84"/>
      <c r="Q176" s="84"/>
      <c r="R176" s="84"/>
      <c r="S176" s="84"/>
      <c r="T176" s="84"/>
      <c r="U176" s="84"/>
      <c r="V176" s="84"/>
      <c r="W176" s="84"/>
      <c r="X176" s="84"/>
      <c r="Y176" s="84"/>
      <c r="Z176" s="84"/>
      <c r="AA176" s="84"/>
      <c r="AB176" s="84"/>
      <c r="AC176" s="84"/>
      <c r="AD176" s="84"/>
      <c r="AE176" s="10"/>
      <c r="AF176" s="10"/>
      <c r="AG176" s="10"/>
      <c r="AH176" s="10"/>
      <c r="AI176" s="10"/>
      <c r="AJ176" s="13"/>
      <c r="AK176" s="10"/>
      <c r="AL176" s="10"/>
      <c r="AM176" s="10"/>
      <c r="AN176" s="10"/>
      <c r="AO176" s="10"/>
      <c r="AP176" s="10"/>
      <c r="AQ176" s="10"/>
      <c r="AR176" s="10"/>
    </row>
    <row r="177" spans="1:44" s="159" customFormat="1" ht="15" customHeight="1">
      <c r="A177" s="2"/>
      <c r="B177"/>
      <c r="C177" s="356"/>
      <c r="D177" s="354"/>
      <c r="E177" s="132"/>
      <c r="F177" s="141" t="str">
        <f t="shared" si="2"/>
        <v/>
      </c>
      <c r="G177" s="365"/>
      <c r="H177" s="10"/>
      <c r="I177" s="10"/>
      <c r="J177" s="10"/>
      <c r="K177" s="10"/>
      <c r="L177" s="84"/>
      <c r="M177" s="84"/>
      <c r="N177" s="84"/>
      <c r="O177" s="84"/>
      <c r="P177" s="84"/>
      <c r="Q177" s="84"/>
      <c r="R177" s="84"/>
      <c r="S177" s="84"/>
      <c r="T177" s="84"/>
      <c r="U177" s="84"/>
      <c r="V177" s="84"/>
      <c r="W177" s="84"/>
      <c r="X177" s="84"/>
      <c r="Y177" s="84"/>
      <c r="Z177" s="84"/>
      <c r="AA177" s="84"/>
      <c r="AB177" s="84"/>
      <c r="AC177" s="84"/>
      <c r="AD177" s="84"/>
      <c r="AE177" s="10"/>
      <c r="AF177" s="10"/>
      <c r="AG177" s="10"/>
      <c r="AH177" s="10"/>
      <c r="AI177" s="10"/>
      <c r="AJ177" s="13"/>
      <c r="AK177" s="10"/>
      <c r="AL177" s="10"/>
      <c r="AM177" s="10"/>
      <c r="AN177" s="10"/>
      <c r="AO177" s="10"/>
      <c r="AP177" s="10"/>
      <c r="AQ177" s="10"/>
      <c r="AR177" s="10"/>
    </row>
    <row r="178" spans="1:44" s="159" customFormat="1" ht="15" customHeight="1">
      <c r="A178" s="2"/>
      <c r="B178"/>
      <c r="C178" s="356"/>
      <c r="D178" s="354"/>
      <c r="E178" s="132"/>
      <c r="F178" s="141" t="str">
        <f t="shared" si="2"/>
        <v/>
      </c>
      <c r="G178" s="365"/>
      <c r="H178" s="10"/>
      <c r="I178" s="10"/>
      <c r="J178" s="10"/>
      <c r="K178" s="10"/>
      <c r="L178" s="84"/>
      <c r="M178" s="84"/>
      <c r="N178" s="84"/>
      <c r="O178" s="84"/>
      <c r="P178" s="84"/>
      <c r="Q178" s="84"/>
      <c r="R178" s="84"/>
      <c r="S178" s="84"/>
      <c r="T178" s="84"/>
      <c r="U178" s="84"/>
      <c r="V178" s="84"/>
      <c r="W178" s="84"/>
      <c r="X178" s="84"/>
      <c r="Y178" s="84"/>
      <c r="Z178" s="84"/>
      <c r="AA178" s="84"/>
      <c r="AB178" s="84"/>
      <c r="AC178" s="84"/>
      <c r="AD178" s="84"/>
      <c r="AE178" s="10"/>
      <c r="AF178" s="10"/>
      <c r="AG178" s="10"/>
      <c r="AH178" s="10"/>
      <c r="AI178" s="10"/>
      <c r="AJ178" s="13"/>
      <c r="AK178" s="10"/>
      <c r="AL178" s="10"/>
      <c r="AM178" s="10"/>
      <c r="AN178" s="10"/>
      <c r="AO178" s="10"/>
      <c r="AP178" s="10"/>
      <c r="AQ178" s="10"/>
      <c r="AR178" s="10"/>
    </row>
    <row r="179" spans="1:44" s="159" customFormat="1" ht="15" customHeight="1">
      <c r="A179" s="2"/>
      <c r="B179"/>
      <c r="C179" s="356"/>
      <c r="D179" s="354"/>
      <c r="E179" s="132"/>
      <c r="F179" s="141" t="str">
        <f t="shared" si="2"/>
        <v/>
      </c>
      <c r="G179" s="365"/>
      <c r="H179" s="10"/>
      <c r="I179" s="10"/>
      <c r="J179" s="10"/>
      <c r="K179" s="10"/>
      <c r="L179" s="84"/>
      <c r="M179" s="84"/>
      <c r="N179" s="84"/>
      <c r="O179" s="84"/>
      <c r="P179" s="84"/>
      <c r="Q179" s="84"/>
      <c r="R179" s="84"/>
      <c r="S179" s="84"/>
      <c r="T179" s="84"/>
      <c r="U179" s="84"/>
      <c r="V179" s="84"/>
      <c r="W179" s="84"/>
      <c r="X179" s="84"/>
      <c r="Y179" s="84"/>
      <c r="Z179" s="84"/>
      <c r="AA179" s="84"/>
      <c r="AB179" s="84"/>
      <c r="AC179" s="84"/>
      <c r="AD179" s="84"/>
      <c r="AE179" s="10"/>
      <c r="AF179" s="10"/>
      <c r="AG179" s="10"/>
      <c r="AH179" s="10"/>
      <c r="AI179" s="10"/>
      <c r="AJ179" s="13"/>
      <c r="AK179" s="10"/>
      <c r="AL179" s="10"/>
      <c r="AM179" s="10"/>
      <c r="AN179" s="10"/>
      <c r="AO179" s="10"/>
      <c r="AP179" s="10"/>
      <c r="AQ179" s="10"/>
      <c r="AR179" s="10"/>
    </row>
    <row r="180" spans="1:44" s="159" customFormat="1" ht="15" customHeight="1">
      <c r="A180" s="2"/>
      <c r="B180"/>
      <c r="C180" s="356"/>
      <c r="D180" s="354"/>
      <c r="E180" s="132"/>
      <c r="F180" s="141" t="str">
        <f t="shared" si="2"/>
        <v/>
      </c>
      <c r="G180" s="365"/>
      <c r="H180" s="10"/>
      <c r="I180" s="10"/>
      <c r="J180" s="10"/>
      <c r="K180" s="10"/>
      <c r="L180" s="84"/>
      <c r="M180" s="84"/>
      <c r="N180" s="84"/>
      <c r="O180" s="84"/>
      <c r="P180" s="84"/>
      <c r="Q180" s="84"/>
      <c r="R180" s="84"/>
      <c r="S180" s="84"/>
      <c r="T180" s="84"/>
      <c r="U180" s="84"/>
      <c r="V180" s="84"/>
      <c r="W180" s="84"/>
      <c r="X180" s="84"/>
      <c r="Y180" s="84"/>
      <c r="Z180" s="84"/>
      <c r="AA180" s="84"/>
      <c r="AB180" s="84"/>
      <c r="AC180" s="84"/>
      <c r="AD180" s="84"/>
      <c r="AE180" s="10"/>
      <c r="AF180" s="10"/>
      <c r="AG180" s="10"/>
      <c r="AH180" s="10"/>
      <c r="AI180" s="10"/>
      <c r="AJ180" s="13"/>
      <c r="AK180" s="10"/>
      <c r="AL180" s="10"/>
      <c r="AM180" s="10"/>
      <c r="AN180" s="10"/>
      <c r="AO180" s="10"/>
      <c r="AP180" s="10"/>
      <c r="AQ180" s="10"/>
      <c r="AR180" s="10"/>
    </row>
    <row r="181" spans="1:44" s="159" customFormat="1" ht="15" customHeight="1">
      <c r="A181" s="2"/>
      <c r="B181"/>
      <c r="C181" s="356"/>
      <c r="D181" s="354"/>
      <c r="E181" s="132"/>
      <c r="F181" s="141" t="str">
        <f t="shared" si="2"/>
        <v/>
      </c>
      <c r="G181" s="365"/>
      <c r="H181" s="10"/>
      <c r="I181" s="10"/>
      <c r="J181" s="10"/>
      <c r="K181" s="10"/>
      <c r="L181" s="84"/>
      <c r="M181" s="84"/>
      <c r="N181" s="84"/>
      <c r="O181" s="84"/>
      <c r="P181" s="84"/>
      <c r="Q181" s="84"/>
      <c r="R181" s="84"/>
      <c r="S181" s="84"/>
      <c r="T181" s="84"/>
      <c r="U181" s="84"/>
      <c r="V181" s="84"/>
      <c r="W181" s="84"/>
      <c r="X181" s="84"/>
      <c r="Y181" s="84"/>
      <c r="Z181" s="84"/>
      <c r="AA181" s="84"/>
      <c r="AB181" s="84"/>
      <c r="AC181" s="84"/>
      <c r="AD181" s="84"/>
      <c r="AE181" s="10"/>
      <c r="AF181" s="10"/>
      <c r="AG181" s="10"/>
      <c r="AH181" s="10"/>
      <c r="AI181" s="10"/>
      <c r="AJ181" s="13"/>
      <c r="AK181" s="10"/>
      <c r="AL181" s="10"/>
      <c r="AM181" s="10"/>
      <c r="AN181" s="10"/>
      <c r="AO181" s="10"/>
      <c r="AP181" s="10"/>
      <c r="AQ181" s="10"/>
      <c r="AR181" s="10"/>
    </row>
    <row r="182" spans="1:44" s="159" customFormat="1" ht="15" customHeight="1">
      <c r="A182" s="2"/>
      <c r="B182"/>
      <c r="C182" s="356"/>
      <c r="D182" s="354"/>
      <c r="E182" s="132"/>
      <c r="F182" s="141" t="str">
        <f t="shared" si="2"/>
        <v/>
      </c>
      <c r="G182" s="365"/>
      <c r="H182" s="10"/>
      <c r="I182" s="10"/>
      <c r="J182" s="10"/>
      <c r="K182" s="10"/>
      <c r="L182" s="84"/>
      <c r="M182" s="84"/>
      <c r="N182" s="84"/>
      <c r="O182" s="84"/>
      <c r="P182" s="84"/>
      <c r="Q182" s="84"/>
      <c r="R182" s="84"/>
      <c r="S182" s="84"/>
      <c r="T182" s="84"/>
      <c r="U182" s="84"/>
      <c r="V182" s="84"/>
      <c r="W182" s="84"/>
      <c r="X182" s="84"/>
      <c r="Y182" s="84"/>
      <c r="Z182" s="84"/>
      <c r="AA182" s="84"/>
      <c r="AB182" s="84"/>
      <c r="AC182" s="84"/>
      <c r="AD182" s="84"/>
      <c r="AE182" s="10"/>
      <c r="AF182" s="10"/>
      <c r="AG182" s="10"/>
      <c r="AH182" s="10"/>
      <c r="AI182" s="10"/>
      <c r="AJ182" s="13"/>
      <c r="AK182" s="10"/>
      <c r="AL182" s="10"/>
      <c r="AM182" s="10"/>
      <c r="AN182" s="10"/>
      <c r="AO182" s="10"/>
      <c r="AP182" s="10"/>
      <c r="AQ182" s="10"/>
      <c r="AR182" s="10"/>
    </row>
    <row r="183" spans="1:44" s="159" customFormat="1" ht="15" customHeight="1">
      <c r="A183" s="2"/>
      <c r="B183"/>
      <c r="C183" s="356"/>
      <c r="D183" s="354"/>
      <c r="E183" s="132"/>
      <c r="F183" s="141" t="str">
        <f t="shared" si="2"/>
        <v/>
      </c>
      <c r="G183" s="365"/>
      <c r="H183" s="10"/>
      <c r="I183" s="10"/>
      <c r="J183" s="10"/>
      <c r="K183" s="10"/>
      <c r="L183" s="84"/>
      <c r="M183" s="84"/>
      <c r="N183" s="84"/>
      <c r="O183" s="84"/>
      <c r="P183" s="84"/>
      <c r="Q183" s="84"/>
      <c r="R183" s="84"/>
      <c r="S183" s="84"/>
      <c r="T183" s="84"/>
      <c r="U183" s="84"/>
      <c r="V183" s="84"/>
      <c r="W183" s="84"/>
      <c r="X183" s="84"/>
      <c r="Y183" s="84"/>
      <c r="Z183" s="84"/>
      <c r="AA183" s="84"/>
      <c r="AB183" s="84"/>
      <c r="AC183" s="84"/>
      <c r="AD183" s="84"/>
      <c r="AE183" s="10"/>
      <c r="AF183" s="10"/>
      <c r="AG183" s="10"/>
      <c r="AH183" s="10"/>
      <c r="AI183" s="10"/>
      <c r="AJ183" s="13"/>
      <c r="AK183" s="10"/>
      <c r="AL183" s="10"/>
      <c r="AM183" s="10"/>
      <c r="AN183" s="10"/>
      <c r="AO183" s="10"/>
      <c r="AP183" s="10"/>
      <c r="AQ183" s="10"/>
      <c r="AR183" s="10"/>
    </row>
    <row r="184" spans="1:44" s="159" customFormat="1" ht="15" customHeight="1">
      <c r="A184" s="2"/>
      <c r="B184"/>
      <c r="C184" s="356"/>
      <c r="D184" s="354"/>
      <c r="E184" s="132"/>
      <c r="F184" s="141" t="str">
        <f t="shared" si="2"/>
        <v/>
      </c>
      <c r="G184" s="365"/>
      <c r="H184" s="10"/>
      <c r="I184" s="10"/>
      <c r="J184" s="10"/>
      <c r="K184" s="10"/>
      <c r="L184" s="84"/>
      <c r="M184" s="84"/>
      <c r="N184" s="84"/>
      <c r="O184" s="84"/>
      <c r="P184" s="84"/>
      <c r="Q184" s="84"/>
      <c r="R184" s="84"/>
      <c r="S184" s="84"/>
      <c r="T184" s="84"/>
      <c r="U184" s="84"/>
      <c r="V184" s="84"/>
      <c r="W184" s="84"/>
      <c r="X184" s="84"/>
      <c r="Y184" s="84"/>
      <c r="Z184" s="84"/>
      <c r="AA184" s="84"/>
      <c r="AB184" s="84"/>
      <c r="AC184" s="84"/>
      <c r="AD184" s="84"/>
      <c r="AE184" s="10"/>
      <c r="AF184" s="10"/>
      <c r="AG184" s="10"/>
      <c r="AH184" s="10"/>
      <c r="AI184" s="10"/>
      <c r="AJ184" s="13"/>
      <c r="AK184" s="10"/>
      <c r="AL184" s="10"/>
      <c r="AM184" s="10"/>
      <c r="AN184" s="10"/>
      <c r="AO184" s="10"/>
      <c r="AP184" s="10"/>
      <c r="AQ184" s="10"/>
      <c r="AR184" s="10"/>
    </row>
    <row r="185" spans="1:44" s="159" customFormat="1" ht="15" customHeight="1">
      <c r="A185" s="2"/>
      <c r="B185"/>
      <c r="C185" s="356"/>
      <c r="D185" s="354"/>
      <c r="E185" s="132"/>
      <c r="F185" s="141" t="str">
        <f t="shared" si="2"/>
        <v/>
      </c>
      <c r="G185" s="365"/>
      <c r="H185" s="10"/>
      <c r="I185" s="10"/>
      <c r="J185" s="10"/>
      <c r="K185" s="10"/>
      <c r="L185" s="84"/>
      <c r="M185" s="84"/>
      <c r="N185" s="84"/>
      <c r="O185" s="84"/>
      <c r="P185" s="84"/>
      <c r="Q185" s="84"/>
      <c r="R185" s="84"/>
      <c r="S185" s="84"/>
      <c r="T185" s="84"/>
      <c r="U185" s="84"/>
      <c r="V185" s="84"/>
      <c r="W185" s="84"/>
      <c r="X185" s="84"/>
      <c r="Y185" s="84"/>
      <c r="Z185" s="84"/>
      <c r="AA185" s="84"/>
      <c r="AB185" s="84"/>
      <c r="AC185" s="84"/>
      <c r="AD185" s="84"/>
      <c r="AE185" s="10"/>
      <c r="AF185" s="10"/>
      <c r="AG185" s="10"/>
      <c r="AH185" s="10"/>
      <c r="AI185" s="10"/>
      <c r="AJ185" s="13"/>
      <c r="AK185" s="10"/>
      <c r="AL185" s="10"/>
      <c r="AM185" s="10"/>
      <c r="AN185" s="10"/>
      <c r="AO185" s="10"/>
      <c r="AP185" s="10"/>
      <c r="AQ185" s="10"/>
      <c r="AR185" s="10"/>
    </row>
    <row r="186" spans="1:44" s="159" customFormat="1" ht="15" customHeight="1">
      <c r="A186" s="2"/>
      <c r="B186"/>
      <c r="C186" s="356"/>
      <c r="D186" s="354"/>
      <c r="E186" s="132"/>
      <c r="F186" s="141" t="str">
        <f t="shared" si="2"/>
        <v/>
      </c>
      <c r="G186" s="365"/>
      <c r="H186" s="10"/>
      <c r="I186" s="10"/>
      <c r="J186" s="10"/>
      <c r="K186" s="10"/>
      <c r="L186" s="84"/>
      <c r="M186" s="84"/>
      <c r="N186" s="84"/>
      <c r="O186" s="84"/>
      <c r="P186" s="84"/>
      <c r="Q186" s="84"/>
      <c r="R186" s="84"/>
      <c r="S186" s="84"/>
      <c r="T186" s="84"/>
      <c r="U186" s="84"/>
      <c r="V186" s="84"/>
      <c r="W186" s="84"/>
      <c r="X186" s="84"/>
      <c r="Y186" s="84"/>
      <c r="Z186" s="84"/>
      <c r="AA186" s="84"/>
      <c r="AB186" s="84"/>
      <c r="AC186" s="84"/>
      <c r="AD186" s="84"/>
      <c r="AE186" s="10"/>
      <c r="AF186" s="10"/>
      <c r="AG186" s="10"/>
      <c r="AH186" s="10"/>
      <c r="AI186" s="10"/>
      <c r="AJ186" s="13"/>
      <c r="AK186" s="10"/>
      <c r="AL186" s="10"/>
      <c r="AM186" s="10"/>
      <c r="AN186" s="10"/>
      <c r="AO186" s="10"/>
      <c r="AP186" s="10"/>
      <c r="AQ186" s="10"/>
      <c r="AR186" s="10"/>
    </row>
    <row r="187" spans="1:44" s="159" customFormat="1" ht="15" customHeight="1">
      <c r="A187" s="2"/>
      <c r="B187"/>
      <c r="C187" s="356"/>
      <c r="D187" s="354"/>
      <c r="E187" s="132"/>
      <c r="F187" s="141" t="str">
        <f t="shared" si="2"/>
        <v/>
      </c>
      <c r="G187" s="365"/>
      <c r="H187" s="10"/>
      <c r="I187" s="10"/>
      <c r="J187" s="10"/>
      <c r="K187" s="10"/>
      <c r="L187" s="84"/>
      <c r="M187" s="84"/>
      <c r="N187" s="84"/>
      <c r="O187" s="84"/>
      <c r="P187" s="84"/>
      <c r="Q187" s="84"/>
      <c r="R187" s="84"/>
      <c r="S187" s="84"/>
      <c r="T187" s="84"/>
      <c r="U187" s="84"/>
      <c r="V187" s="84"/>
      <c r="W187" s="84"/>
      <c r="X187" s="84"/>
      <c r="Y187" s="84"/>
      <c r="Z187" s="84"/>
      <c r="AA187" s="84"/>
      <c r="AB187" s="84"/>
      <c r="AC187" s="84"/>
      <c r="AD187" s="84"/>
      <c r="AE187" s="10"/>
      <c r="AF187" s="10"/>
      <c r="AG187" s="10"/>
      <c r="AH187" s="10"/>
      <c r="AI187" s="10"/>
      <c r="AJ187" s="13"/>
      <c r="AK187" s="10"/>
      <c r="AL187" s="10"/>
      <c r="AM187" s="10"/>
      <c r="AN187" s="10"/>
      <c r="AO187" s="10"/>
      <c r="AP187" s="10"/>
      <c r="AQ187" s="10"/>
      <c r="AR187" s="10"/>
    </row>
    <row r="188" spans="1:44" s="159" customFormat="1" ht="15" customHeight="1">
      <c r="A188" s="2"/>
      <c r="B188"/>
      <c r="C188" s="356"/>
      <c r="D188" s="354"/>
      <c r="E188" s="132"/>
      <c r="F188" s="141" t="str">
        <f t="shared" si="2"/>
        <v/>
      </c>
      <c r="G188" s="365"/>
      <c r="H188" s="10"/>
      <c r="I188" s="10"/>
      <c r="J188" s="10"/>
      <c r="K188" s="10"/>
      <c r="L188" s="84"/>
      <c r="M188" s="84"/>
      <c r="N188" s="84"/>
      <c r="O188" s="84"/>
      <c r="P188" s="84"/>
      <c r="Q188" s="84"/>
      <c r="R188" s="84"/>
      <c r="S188" s="84"/>
      <c r="T188" s="84"/>
      <c r="U188" s="84"/>
      <c r="V188" s="84"/>
      <c r="W188" s="84"/>
      <c r="X188" s="84"/>
      <c r="Y188" s="84"/>
      <c r="Z188" s="84"/>
      <c r="AA188" s="84"/>
      <c r="AB188" s="84"/>
      <c r="AC188" s="84"/>
      <c r="AD188" s="84"/>
      <c r="AE188" s="10"/>
      <c r="AF188" s="10"/>
      <c r="AG188" s="10"/>
      <c r="AH188" s="10"/>
      <c r="AI188" s="10"/>
      <c r="AJ188" s="13"/>
      <c r="AK188" s="10"/>
      <c r="AL188" s="10"/>
      <c r="AM188" s="10"/>
      <c r="AN188" s="10"/>
      <c r="AO188" s="10"/>
      <c r="AP188" s="10"/>
      <c r="AQ188" s="10"/>
      <c r="AR188" s="10"/>
    </row>
    <row r="189" spans="1:44" s="159" customFormat="1" ht="15" customHeight="1">
      <c r="A189" s="2"/>
      <c r="B189"/>
      <c r="C189" s="356"/>
      <c r="D189" s="354"/>
      <c r="E189" s="132"/>
      <c r="F189" s="141" t="str">
        <f t="shared" si="2"/>
        <v/>
      </c>
      <c r="G189" s="365"/>
      <c r="H189" s="10"/>
      <c r="I189" s="10"/>
      <c r="J189" s="10"/>
      <c r="K189" s="10"/>
      <c r="L189" s="84"/>
      <c r="M189" s="84"/>
      <c r="N189" s="84"/>
      <c r="O189" s="84"/>
      <c r="P189" s="84"/>
      <c r="Q189" s="84"/>
      <c r="R189" s="84"/>
      <c r="S189" s="84"/>
      <c r="T189" s="84"/>
      <c r="U189" s="84"/>
      <c r="V189" s="84"/>
      <c r="W189" s="84"/>
      <c r="X189" s="84"/>
      <c r="Y189" s="84"/>
      <c r="Z189" s="84"/>
      <c r="AA189" s="84"/>
      <c r="AB189" s="84"/>
      <c r="AC189" s="84"/>
      <c r="AD189" s="84"/>
      <c r="AE189" s="10"/>
      <c r="AF189" s="10"/>
      <c r="AG189" s="10"/>
      <c r="AH189" s="10"/>
      <c r="AI189" s="10"/>
      <c r="AJ189" s="13"/>
      <c r="AK189" s="10"/>
      <c r="AL189" s="10"/>
      <c r="AM189" s="10"/>
      <c r="AN189" s="10"/>
      <c r="AO189" s="10"/>
      <c r="AP189" s="10"/>
      <c r="AQ189" s="10"/>
      <c r="AR189" s="10"/>
    </row>
    <row r="190" spans="1:44" s="159" customFormat="1" ht="15" customHeight="1">
      <c r="A190" s="2"/>
      <c r="B190"/>
      <c r="C190" s="356"/>
      <c r="D190" s="354"/>
      <c r="E190" s="132"/>
      <c r="F190" s="141" t="str">
        <f t="shared" si="2"/>
        <v/>
      </c>
      <c r="G190" s="365"/>
      <c r="H190" s="10"/>
      <c r="I190" s="10"/>
      <c r="J190" s="10"/>
      <c r="K190" s="10"/>
      <c r="L190" s="84"/>
      <c r="M190" s="84"/>
      <c r="N190" s="84"/>
      <c r="O190" s="84"/>
      <c r="P190" s="84"/>
      <c r="Q190" s="84"/>
      <c r="R190" s="84"/>
      <c r="S190" s="84"/>
      <c r="T190" s="84"/>
      <c r="U190" s="84"/>
      <c r="V190" s="84"/>
      <c r="W190" s="84"/>
      <c r="X190" s="84"/>
      <c r="Y190" s="84"/>
      <c r="Z190" s="84"/>
      <c r="AA190" s="84"/>
      <c r="AB190" s="84"/>
      <c r="AC190" s="84"/>
      <c r="AD190" s="84"/>
      <c r="AE190" s="10"/>
      <c r="AF190" s="10"/>
      <c r="AG190" s="10"/>
      <c r="AH190" s="10"/>
      <c r="AI190" s="10"/>
      <c r="AJ190" s="13"/>
      <c r="AK190" s="10"/>
      <c r="AL190" s="10"/>
      <c r="AM190" s="10"/>
      <c r="AN190" s="10"/>
      <c r="AO190" s="10"/>
      <c r="AP190" s="10"/>
      <c r="AQ190" s="10"/>
      <c r="AR190" s="10"/>
    </row>
    <row r="191" spans="1:44" s="159" customFormat="1" ht="15" customHeight="1">
      <c r="A191" s="2"/>
      <c r="B191"/>
      <c r="C191" s="356"/>
      <c r="D191" s="354"/>
      <c r="E191" s="132"/>
      <c r="F191" s="141" t="str">
        <f t="shared" si="2"/>
        <v/>
      </c>
      <c r="G191" s="365"/>
      <c r="H191" s="10"/>
      <c r="I191" s="10"/>
      <c r="J191" s="10"/>
      <c r="K191" s="10"/>
      <c r="L191" s="84"/>
      <c r="M191" s="84"/>
      <c r="N191" s="84"/>
      <c r="O191" s="84"/>
      <c r="P191" s="84"/>
      <c r="Q191" s="84"/>
      <c r="R191" s="84"/>
      <c r="S191" s="84"/>
      <c r="T191" s="84"/>
      <c r="U191" s="84"/>
      <c r="V191" s="84"/>
      <c r="W191" s="84"/>
      <c r="X191" s="84"/>
      <c r="Y191" s="84"/>
      <c r="Z191" s="84"/>
      <c r="AA191" s="84"/>
      <c r="AB191" s="84"/>
      <c r="AC191" s="84"/>
      <c r="AD191" s="84"/>
      <c r="AE191" s="10"/>
      <c r="AF191" s="10"/>
      <c r="AG191" s="10"/>
      <c r="AH191" s="10"/>
      <c r="AI191" s="10"/>
      <c r="AJ191" s="13"/>
      <c r="AK191" s="10"/>
      <c r="AL191" s="10"/>
      <c r="AM191" s="10"/>
      <c r="AN191" s="10"/>
      <c r="AO191" s="10"/>
      <c r="AP191" s="10"/>
      <c r="AQ191" s="10"/>
      <c r="AR191" s="10"/>
    </row>
    <row r="192" spans="1:44" s="159" customFormat="1" ht="15" customHeight="1">
      <c r="A192" s="2"/>
      <c r="B192"/>
      <c r="C192" s="356"/>
      <c r="D192" s="354"/>
      <c r="E192" s="132"/>
      <c r="F192" s="141" t="str">
        <f t="shared" si="2"/>
        <v/>
      </c>
      <c r="G192" s="365"/>
      <c r="H192" s="10"/>
      <c r="I192" s="10"/>
      <c r="J192" s="10"/>
      <c r="K192" s="10"/>
      <c r="L192" s="84"/>
      <c r="M192" s="84"/>
      <c r="N192" s="84"/>
      <c r="O192" s="84"/>
      <c r="P192" s="84"/>
      <c r="Q192" s="84"/>
      <c r="R192" s="84"/>
      <c r="S192" s="84"/>
      <c r="T192" s="84"/>
      <c r="U192" s="84"/>
      <c r="V192" s="84"/>
      <c r="W192" s="84"/>
      <c r="X192" s="84"/>
      <c r="Y192" s="84"/>
      <c r="Z192" s="84"/>
      <c r="AA192" s="84"/>
      <c r="AB192" s="84"/>
      <c r="AC192" s="84"/>
      <c r="AD192" s="84"/>
      <c r="AE192" s="10"/>
      <c r="AF192" s="10"/>
      <c r="AG192" s="10"/>
      <c r="AH192" s="10"/>
      <c r="AI192" s="10"/>
      <c r="AJ192" s="13"/>
      <c r="AK192" s="10"/>
      <c r="AL192" s="10"/>
      <c r="AM192" s="10"/>
      <c r="AN192" s="10"/>
      <c r="AO192" s="10"/>
      <c r="AP192" s="10"/>
      <c r="AQ192" s="10"/>
      <c r="AR192" s="10"/>
    </row>
    <row r="193" spans="1:44" s="159" customFormat="1" ht="15" customHeight="1">
      <c r="A193" s="2"/>
      <c r="B193"/>
      <c r="C193" s="356"/>
      <c r="D193" s="354"/>
      <c r="E193" s="132"/>
      <c r="F193" s="141" t="str">
        <f t="shared" si="2"/>
        <v/>
      </c>
      <c r="G193" s="365"/>
      <c r="H193" s="10"/>
      <c r="I193" s="10"/>
      <c r="J193" s="10"/>
      <c r="K193" s="10"/>
      <c r="L193" s="84"/>
      <c r="M193" s="84"/>
      <c r="N193" s="84"/>
      <c r="O193" s="84"/>
      <c r="P193" s="84"/>
      <c r="Q193" s="84"/>
      <c r="R193" s="84"/>
      <c r="S193" s="84"/>
      <c r="T193" s="84"/>
      <c r="U193" s="84"/>
      <c r="V193" s="84"/>
      <c r="W193" s="84"/>
      <c r="X193" s="84"/>
      <c r="Y193" s="84"/>
      <c r="Z193" s="84"/>
      <c r="AA193" s="84"/>
      <c r="AB193" s="84"/>
      <c r="AC193" s="84"/>
      <c r="AD193" s="84"/>
      <c r="AE193" s="10"/>
      <c r="AF193" s="10"/>
      <c r="AG193" s="10"/>
      <c r="AH193" s="10"/>
      <c r="AI193" s="10"/>
      <c r="AJ193" s="13"/>
      <c r="AK193" s="10"/>
      <c r="AL193" s="10"/>
      <c r="AM193" s="10"/>
      <c r="AN193" s="10"/>
      <c r="AO193" s="10"/>
      <c r="AP193" s="10"/>
      <c r="AQ193" s="10"/>
      <c r="AR193" s="10"/>
    </row>
    <row r="194" spans="1:44" s="159" customFormat="1" ht="15" customHeight="1">
      <c r="A194" s="2"/>
      <c r="B194"/>
      <c r="C194" s="356"/>
      <c r="D194" s="354"/>
      <c r="E194" s="132"/>
      <c r="F194" s="141" t="str">
        <f t="shared" si="2"/>
        <v/>
      </c>
      <c r="G194" s="365"/>
      <c r="H194" s="10"/>
      <c r="I194" s="10"/>
      <c r="J194" s="10"/>
      <c r="K194" s="10"/>
      <c r="L194" s="84"/>
      <c r="M194" s="84"/>
      <c r="N194" s="84"/>
      <c r="O194" s="84"/>
      <c r="P194" s="84"/>
      <c r="Q194" s="84"/>
      <c r="R194" s="84"/>
      <c r="S194" s="84"/>
      <c r="T194" s="84"/>
      <c r="U194" s="84"/>
      <c r="V194" s="84"/>
      <c r="W194" s="84"/>
      <c r="X194" s="84"/>
      <c r="Y194" s="84"/>
      <c r="Z194" s="84"/>
      <c r="AA194" s="84"/>
      <c r="AB194" s="84"/>
      <c r="AC194" s="84"/>
      <c r="AD194" s="84"/>
      <c r="AE194" s="10"/>
      <c r="AF194" s="10"/>
      <c r="AG194" s="10"/>
      <c r="AH194" s="10"/>
      <c r="AI194" s="10"/>
      <c r="AJ194" s="13"/>
      <c r="AK194" s="10"/>
      <c r="AL194" s="10"/>
      <c r="AM194" s="10"/>
      <c r="AN194" s="10"/>
      <c r="AO194" s="10"/>
      <c r="AP194" s="10"/>
      <c r="AQ194" s="10"/>
      <c r="AR194" s="10"/>
    </row>
    <row r="195" spans="1:44" s="159" customFormat="1" ht="15" customHeight="1">
      <c r="A195" s="2"/>
      <c r="B195"/>
      <c r="C195" s="356"/>
      <c r="D195" s="354"/>
      <c r="E195" s="132"/>
      <c r="F195" s="141" t="str">
        <f t="shared" si="2"/>
        <v/>
      </c>
      <c r="G195" s="365"/>
      <c r="H195" s="10"/>
      <c r="I195" s="10"/>
      <c r="J195" s="10"/>
      <c r="K195" s="10"/>
      <c r="L195" s="84"/>
      <c r="M195" s="84"/>
      <c r="N195" s="84"/>
      <c r="O195" s="84"/>
      <c r="P195" s="84"/>
      <c r="Q195" s="84"/>
      <c r="R195" s="84"/>
      <c r="S195" s="84"/>
      <c r="T195" s="84"/>
      <c r="U195" s="84"/>
      <c r="V195" s="84"/>
      <c r="W195" s="84"/>
      <c r="X195" s="84"/>
      <c r="Y195" s="84"/>
      <c r="Z195" s="84"/>
      <c r="AA195" s="84"/>
      <c r="AB195" s="84"/>
      <c r="AC195" s="84"/>
      <c r="AD195" s="84"/>
      <c r="AE195" s="10"/>
      <c r="AF195" s="10"/>
      <c r="AG195" s="10"/>
      <c r="AH195" s="10"/>
      <c r="AI195" s="10"/>
      <c r="AJ195" s="13"/>
      <c r="AK195" s="10"/>
      <c r="AL195" s="10"/>
      <c r="AM195" s="10"/>
      <c r="AN195" s="10"/>
      <c r="AO195" s="10"/>
      <c r="AP195" s="10"/>
      <c r="AQ195" s="10"/>
      <c r="AR195" s="10"/>
    </row>
    <row r="196" spans="1:44" s="159" customFormat="1" ht="15" customHeight="1">
      <c r="A196" s="2"/>
      <c r="B196"/>
      <c r="C196" s="356"/>
      <c r="D196" s="354"/>
      <c r="E196" s="132"/>
      <c r="F196" s="141" t="str">
        <f t="shared" si="2"/>
        <v/>
      </c>
      <c r="G196" s="365"/>
      <c r="H196" s="10"/>
      <c r="I196" s="10"/>
      <c r="J196" s="10"/>
      <c r="K196" s="10"/>
      <c r="L196" s="84"/>
      <c r="M196" s="84"/>
      <c r="N196" s="84"/>
      <c r="O196" s="84"/>
      <c r="P196" s="84"/>
      <c r="Q196" s="84"/>
      <c r="R196" s="84"/>
      <c r="S196" s="84"/>
      <c r="T196" s="84"/>
      <c r="U196" s="84"/>
      <c r="V196" s="84"/>
      <c r="W196" s="84"/>
      <c r="X196" s="84"/>
      <c r="Y196" s="84"/>
      <c r="Z196" s="84"/>
      <c r="AA196" s="84"/>
      <c r="AB196" s="84"/>
      <c r="AC196" s="84"/>
      <c r="AD196" s="84"/>
      <c r="AE196" s="10"/>
      <c r="AF196" s="10"/>
      <c r="AG196" s="10"/>
      <c r="AH196" s="10"/>
      <c r="AI196" s="10"/>
      <c r="AJ196" s="13"/>
      <c r="AK196" s="10"/>
      <c r="AL196" s="10"/>
      <c r="AM196" s="10"/>
      <c r="AN196" s="10"/>
      <c r="AO196" s="10"/>
      <c r="AP196" s="10"/>
      <c r="AQ196" s="10"/>
      <c r="AR196" s="10"/>
    </row>
    <row r="197" spans="1:44" s="159" customFormat="1">
      <c r="A197" s="2"/>
      <c r="B197"/>
      <c r="C197" s="356"/>
      <c r="D197" s="354"/>
      <c r="E197" s="132"/>
      <c r="F197" s="141" t="str">
        <f t="shared" si="2"/>
        <v/>
      </c>
      <c r="G197" s="365"/>
      <c r="H197" s="10"/>
      <c r="I197" s="10"/>
      <c r="J197" s="10"/>
      <c r="K197" s="10"/>
      <c r="L197" s="84"/>
      <c r="M197" s="84"/>
      <c r="N197" s="84"/>
      <c r="O197" s="84"/>
      <c r="P197" s="84"/>
      <c r="Q197" s="84"/>
      <c r="R197" s="84"/>
      <c r="S197" s="84"/>
      <c r="T197" s="84"/>
      <c r="U197" s="84"/>
      <c r="V197" s="84"/>
      <c r="W197" s="84"/>
      <c r="X197" s="84"/>
      <c r="Y197" s="84"/>
      <c r="Z197" s="84"/>
      <c r="AA197" s="84"/>
      <c r="AB197" s="84"/>
      <c r="AC197" s="84"/>
      <c r="AD197" s="84"/>
      <c r="AE197" s="10"/>
      <c r="AF197" s="10"/>
      <c r="AG197" s="10"/>
      <c r="AH197" s="10"/>
      <c r="AI197" s="10"/>
      <c r="AJ197" s="13"/>
      <c r="AK197" s="10"/>
      <c r="AL197" s="10"/>
      <c r="AM197" s="10"/>
      <c r="AN197" s="10"/>
      <c r="AO197" s="10"/>
      <c r="AP197" s="10"/>
      <c r="AQ197" s="10"/>
      <c r="AR197" s="10"/>
    </row>
    <row r="198" spans="1:44" s="159" customFormat="1">
      <c r="A198" s="2"/>
      <c r="B198"/>
      <c r="C198" s="356"/>
      <c r="D198" s="354"/>
      <c r="E198" s="132"/>
      <c r="F198" s="141" t="str">
        <f t="shared" si="2"/>
        <v/>
      </c>
      <c r="G198" s="365"/>
      <c r="H198" s="10"/>
      <c r="I198" s="10"/>
      <c r="J198" s="10"/>
      <c r="K198" s="10"/>
      <c r="L198" s="84"/>
      <c r="M198" s="84"/>
      <c r="N198" s="84"/>
      <c r="O198" s="84"/>
      <c r="P198" s="84"/>
      <c r="Q198" s="84"/>
      <c r="R198" s="84"/>
      <c r="S198" s="84"/>
      <c r="T198" s="84"/>
      <c r="U198" s="84"/>
      <c r="V198" s="84"/>
      <c r="W198" s="84"/>
      <c r="X198" s="84"/>
      <c r="Y198" s="84"/>
      <c r="Z198" s="84"/>
      <c r="AA198" s="84"/>
      <c r="AB198" s="84"/>
      <c r="AC198" s="84"/>
      <c r="AD198" s="84"/>
      <c r="AE198" s="10"/>
      <c r="AF198" s="10"/>
      <c r="AG198" s="10"/>
      <c r="AH198" s="10"/>
      <c r="AI198" s="10"/>
      <c r="AJ198" s="13"/>
      <c r="AK198" s="10"/>
      <c r="AL198" s="10"/>
      <c r="AM198" s="10"/>
      <c r="AN198" s="10"/>
      <c r="AO198" s="10"/>
      <c r="AP198" s="10"/>
      <c r="AQ198" s="10"/>
      <c r="AR198" s="10"/>
    </row>
    <row r="199" spans="1:44" s="159" customFormat="1">
      <c r="A199" s="2"/>
      <c r="B199"/>
      <c r="C199" s="356"/>
      <c r="D199" s="354"/>
      <c r="E199" s="132"/>
      <c r="F199" s="141" t="str">
        <f t="shared" si="2"/>
        <v/>
      </c>
      <c r="G199" s="365"/>
      <c r="H199" s="10"/>
      <c r="I199" s="10"/>
      <c r="J199" s="10"/>
      <c r="K199" s="10"/>
      <c r="L199" s="84"/>
      <c r="M199" s="84"/>
      <c r="N199" s="84"/>
      <c r="O199" s="84"/>
      <c r="P199" s="84"/>
      <c r="Q199" s="84"/>
      <c r="R199" s="84"/>
      <c r="S199" s="84"/>
      <c r="T199" s="84"/>
      <c r="U199" s="84"/>
      <c r="V199" s="84"/>
      <c r="W199" s="84"/>
      <c r="X199" s="84"/>
      <c r="Y199" s="84"/>
      <c r="Z199" s="84"/>
      <c r="AA199" s="84"/>
      <c r="AB199" s="84"/>
      <c r="AC199" s="84"/>
      <c r="AD199" s="84"/>
      <c r="AE199" s="10"/>
      <c r="AF199" s="10"/>
      <c r="AG199" s="10"/>
      <c r="AH199" s="10"/>
      <c r="AI199" s="10"/>
      <c r="AJ199" s="13"/>
      <c r="AK199" s="10"/>
      <c r="AL199" s="10"/>
      <c r="AM199" s="10"/>
      <c r="AN199" s="10"/>
      <c r="AO199" s="10"/>
      <c r="AP199" s="10"/>
      <c r="AQ199" s="10"/>
      <c r="AR199" s="10"/>
    </row>
    <row r="200" spans="1:44" s="159" customFormat="1">
      <c r="A200" s="2"/>
      <c r="B200"/>
      <c r="C200" s="356"/>
      <c r="D200" s="354"/>
      <c r="E200" s="132"/>
      <c r="F200" s="141" t="str">
        <f t="shared" si="2"/>
        <v/>
      </c>
      <c r="G200" s="365"/>
      <c r="H200" s="10"/>
      <c r="I200" s="10"/>
      <c r="J200" s="10"/>
      <c r="K200" s="10"/>
      <c r="L200" s="84"/>
      <c r="M200" s="84"/>
      <c r="N200" s="84"/>
      <c r="O200" s="84"/>
      <c r="P200" s="84"/>
      <c r="Q200" s="84"/>
      <c r="R200" s="84"/>
      <c r="S200" s="84"/>
      <c r="T200" s="84"/>
      <c r="U200" s="84"/>
      <c r="V200" s="84"/>
      <c r="W200" s="84"/>
      <c r="X200" s="84"/>
      <c r="Y200" s="84"/>
      <c r="Z200" s="84"/>
      <c r="AA200" s="84"/>
      <c r="AB200" s="84"/>
      <c r="AC200" s="84"/>
      <c r="AD200" s="84"/>
      <c r="AE200" s="10"/>
      <c r="AF200" s="10"/>
      <c r="AG200" s="10"/>
      <c r="AH200" s="10"/>
      <c r="AI200" s="10"/>
      <c r="AJ200" s="13"/>
      <c r="AK200" s="10"/>
      <c r="AL200" s="10"/>
      <c r="AM200" s="10"/>
      <c r="AN200" s="10"/>
      <c r="AO200" s="10"/>
      <c r="AP200" s="10"/>
      <c r="AQ200" s="10"/>
      <c r="AR200" s="10"/>
    </row>
    <row r="201" spans="1:44" s="159" customFormat="1">
      <c r="A201" s="2"/>
      <c r="B201"/>
      <c r="C201" s="356"/>
      <c r="D201" s="354"/>
      <c r="E201" s="132"/>
      <c r="F201" s="141" t="str">
        <f t="shared" si="2"/>
        <v/>
      </c>
      <c r="G201" s="365"/>
      <c r="H201" s="10"/>
      <c r="I201" s="10"/>
      <c r="J201" s="10"/>
      <c r="K201" s="10"/>
      <c r="L201" s="84"/>
      <c r="M201" s="84"/>
      <c r="N201" s="84"/>
      <c r="O201" s="84"/>
      <c r="P201" s="84"/>
      <c r="Q201" s="84"/>
      <c r="R201" s="84"/>
      <c r="S201" s="84"/>
      <c r="T201" s="84"/>
      <c r="U201" s="84"/>
      <c r="V201" s="84"/>
      <c r="W201" s="84"/>
      <c r="X201" s="84"/>
      <c r="Y201" s="84"/>
      <c r="Z201" s="84"/>
      <c r="AA201" s="84"/>
      <c r="AB201" s="84"/>
      <c r="AC201" s="84"/>
      <c r="AD201" s="84"/>
      <c r="AE201" s="10"/>
      <c r="AF201" s="10"/>
      <c r="AG201" s="10"/>
      <c r="AH201" s="10"/>
      <c r="AI201" s="10"/>
      <c r="AJ201" s="13"/>
      <c r="AK201" s="10"/>
      <c r="AL201" s="10"/>
      <c r="AM201" s="10"/>
      <c r="AN201" s="10"/>
      <c r="AO201" s="10"/>
      <c r="AP201" s="10"/>
      <c r="AQ201" s="10"/>
      <c r="AR201" s="10"/>
    </row>
    <row r="202" spans="1:44" s="159" customFormat="1">
      <c r="A202" s="2"/>
      <c r="B202"/>
      <c r="C202" s="356"/>
      <c r="D202" s="354"/>
      <c r="E202" s="132"/>
      <c r="F202" s="141" t="str">
        <f t="shared" si="2"/>
        <v/>
      </c>
      <c r="G202" s="365"/>
      <c r="H202" s="10"/>
      <c r="I202" s="10"/>
      <c r="J202" s="10"/>
      <c r="K202" s="10"/>
      <c r="L202" s="84"/>
      <c r="M202" s="84"/>
      <c r="N202" s="84"/>
      <c r="O202" s="84"/>
      <c r="P202" s="84"/>
      <c r="Q202" s="84"/>
      <c r="R202" s="84"/>
      <c r="S202" s="84"/>
      <c r="T202" s="84"/>
      <c r="U202" s="84"/>
      <c r="V202" s="84"/>
      <c r="W202" s="84"/>
      <c r="X202" s="84"/>
      <c r="Y202" s="84"/>
      <c r="Z202" s="84"/>
      <c r="AA202" s="84"/>
      <c r="AB202" s="84"/>
      <c r="AC202" s="84"/>
      <c r="AD202" s="84"/>
      <c r="AE202" s="10"/>
      <c r="AF202" s="10"/>
      <c r="AG202" s="10"/>
      <c r="AH202" s="10"/>
      <c r="AI202" s="10"/>
      <c r="AJ202" s="13"/>
      <c r="AK202" s="10"/>
      <c r="AL202" s="10"/>
      <c r="AM202" s="10"/>
      <c r="AN202" s="10"/>
      <c r="AO202" s="10"/>
      <c r="AP202" s="10"/>
      <c r="AQ202" s="10"/>
      <c r="AR202" s="10"/>
    </row>
    <row r="203" spans="1:44" s="159" customFormat="1">
      <c r="A203" s="2"/>
      <c r="B203"/>
      <c r="C203" s="356"/>
      <c r="D203" s="354"/>
      <c r="E203" s="132"/>
      <c r="F203" s="141" t="str">
        <f t="shared" si="2"/>
        <v/>
      </c>
      <c r="G203" s="365"/>
      <c r="H203" s="10"/>
      <c r="I203" s="10"/>
      <c r="J203" s="10"/>
      <c r="K203" s="10"/>
      <c r="L203" s="84"/>
      <c r="M203" s="84"/>
      <c r="N203" s="84"/>
      <c r="O203" s="84"/>
      <c r="P203" s="84"/>
      <c r="Q203" s="84"/>
      <c r="R203" s="84"/>
      <c r="S203" s="84"/>
      <c r="T203" s="84"/>
      <c r="U203" s="84"/>
      <c r="V203" s="84"/>
      <c r="W203" s="84"/>
      <c r="X203" s="84"/>
      <c r="Y203" s="84"/>
      <c r="Z203" s="84"/>
      <c r="AA203" s="84"/>
      <c r="AB203" s="84"/>
      <c r="AC203" s="84"/>
      <c r="AD203" s="84"/>
      <c r="AE203" s="10"/>
      <c r="AF203" s="10"/>
      <c r="AG203" s="10"/>
      <c r="AH203" s="10"/>
      <c r="AI203" s="10"/>
      <c r="AJ203" s="13"/>
      <c r="AK203" s="10"/>
      <c r="AL203" s="10"/>
      <c r="AM203" s="10"/>
      <c r="AN203" s="10"/>
      <c r="AO203" s="10"/>
      <c r="AP203" s="10"/>
      <c r="AQ203" s="10"/>
      <c r="AR203" s="10"/>
    </row>
    <row r="204" spans="1:44" s="159" customFormat="1">
      <c r="A204" s="2"/>
      <c r="B204"/>
      <c r="C204" s="356"/>
      <c r="D204" s="354"/>
      <c r="E204" s="132"/>
      <c r="F204" s="141" t="str">
        <f t="shared" si="2"/>
        <v/>
      </c>
      <c r="G204" s="365"/>
      <c r="H204" s="10"/>
      <c r="I204" s="10"/>
      <c r="J204" s="10"/>
      <c r="K204" s="10"/>
      <c r="L204" s="84"/>
      <c r="M204" s="84"/>
      <c r="N204" s="84"/>
      <c r="O204" s="84"/>
      <c r="P204" s="84"/>
      <c r="Q204" s="84"/>
      <c r="R204" s="84"/>
      <c r="S204" s="84"/>
      <c r="T204" s="84"/>
      <c r="U204" s="84"/>
      <c r="V204" s="84"/>
      <c r="W204" s="84"/>
      <c r="X204" s="84"/>
      <c r="Y204" s="84"/>
      <c r="Z204" s="84"/>
      <c r="AA204" s="84"/>
      <c r="AB204" s="84"/>
      <c r="AC204" s="84"/>
      <c r="AD204" s="84"/>
      <c r="AE204" s="10"/>
      <c r="AF204" s="10"/>
      <c r="AG204" s="10"/>
      <c r="AH204" s="10"/>
      <c r="AI204" s="10"/>
      <c r="AJ204" s="13"/>
      <c r="AK204" s="10"/>
      <c r="AL204" s="10"/>
      <c r="AM204" s="10"/>
      <c r="AN204" s="10"/>
      <c r="AO204" s="10"/>
      <c r="AP204" s="10"/>
      <c r="AQ204" s="10"/>
      <c r="AR204" s="10"/>
    </row>
    <row r="205" spans="1:44" s="159" customFormat="1">
      <c r="A205" s="2"/>
      <c r="B205"/>
      <c r="C205" s="356"/>
      <c r="D205" s="354"/>
      <c r="E205" s="132"/>
      <c r="F205" s="141" t="str">
        <f t="shared" si="2"/>
        <v/>
      </c>
      <c r="G205" s="365"/>
      <c r="H205" s="10"/>
      <c r="I205" s="10"/>
      <c r="J205" s="10"/>
      <c r="K205" s="10"/>
      <c r="L205" s="84"/>
      <c r="M205" s="84"/>
      <c r="N205" s="84"/>
      <c r="O205" s="84"/>
      <c r="P205" s="84"/>
      <c r="Q205" s="84"/>
      <c r="R205" s="84"/>
      <c r="S205" s="84"/>
      <c r="T205" s="84"/>
      <c r="U205" s="84"/>
      <c r="V205" s="84"/>
      <c r="W205" s="84"/>
      <c r="X205" s="84"/>
      <c r="Y205" s="84"/>
      <c r="Z205" s="84"/>
      <c r="AA205" s="84"/>
      <c r="AB205" s="84"/>
      <c r="AC205" s="84"/>
      <c r="AD205" s="84"/>
      <c r="AE205" s="10"/>
      <c r="AF205" s="10"/>
      <c r="AG205" s="10"/>
      <c r="AH205" s="10"/>
      <c r="AI205" s="10"/>
      <c r="AJ205" s="13"/>
      <c r="AK205" s="10"/>
      <c r="AL205" s="10"/>
      <c r="AM205" s="10"/>
      <c r="AN205" s="10"/>
      <c r="AO205" s="10"/>
      <c r="AP205" s="10"/>
      <c r="AQ205" s="10"/>
      <c r="AR205" s="10"/>
    </row>
    <row r="206" spans="1:44" s="159" customFormat="1">
      <c r="A206" s="2"/>
      <c r="B206"/>
      <c r="C206" s="356"/>
      <c r="D206" s="354"/>
      <c r="E206" s="132"/>
      <c r="F206" s="141" t="str">
        <f t="shared" si="2"/>
        <v/>
      </c>
      <c r="G206" s="365"/>
      <c r="H206" s="10"/>
      <c r="I206" s="10"/>
      <c r="J206" s="10"/>
      <c r="K206" s="10"/>
      <c r="L206" s="84"/>
      <c r="M206" s="84"/>
      <c r="N206" s="84"/>
      <c r="O206" s="84"/>
      <c r="P206" s="84"/>
      <c r="Q206" s="84"/>
      <c r="R206" s="84"/>
      <c r="S206" s="84"/>
      <c r="T206" s="84"/>
      <c r="U206" s="84"/>
      <c r="V206" s="84"/>
      <c r="W206" s="84"/>
      <c r="X206" s="84"/>
      <c r="Y206" s="84"/>
      <c r="Z206" s="84"/>
      <c r="AA206" s="84"/>
      <c r="AB206" s="84"/>
      <c r="AC206" s="84"/>
      <c r="AD206" s="84"/>
      <c r="AE206" s="10"/>
      <c r="AF206" s="10"/>
      <c r="AG206" s="10"/>
      <c r="AH206" s="10"/>
      <c r="AI206" s="10"/>
      <c r="AJ206" s="13"/>
      <c r="AK206" s="10"/>
      <c r="AL206" s="10"/>
      <c r="AM206" s="10"/>
      <c r="AN206" s="10"/>
      <c r="AO206" s="10"/>
      <c r="AP206" s="10"/>
      <c r="AQ206" s="10"/>
      <c r="AR206" s="10"/>
    </row>
    <row r="207" spans="1:44" s="159" customFormat="1">
      <c r="A207" s="2"/>
      <c r="B207"/>
      <c r="C207" s="356"/>
      <c r="D207" s="354"/>
      <c r="E207" s="132"/>
      <c r="F207" s="141" t="str">
        <f t="shared" si="2"/>
        <v/>
      </c>
      <c r="G207" s="365"/>
      <c r="H207" s="10"/>
      <c r="I207" s="10"/>
      <c r="J207" s="10"/>
      <c r="K207" s="10"/>
      <c r="L207" s="84"/>
      <c r="M207" s="84"/>
      <c r="N207" s="84"/>
      <c r="O207" s="84"/>
      <c r="P207" s="84"/>
      <c r="Q207" s="84"/>
      <c r="R207" s="84"/>
      <c r="S207" s="84"/>
      <c r="T207" s="84"/>
      <c r="U207" s="84"/>
      <c r="V207" s="84"/>
      <c r="W207" s="84"/>
      <c r="X207" s="84"/>
      <c r="Y207" s="84"/>
      <c r="Z207" s="84"/>
      <c r="AA207" s="84"/>
      <c r="AB207" s="84"/>
      <c r="AC207" s="84"/>
      <c r="AD207" s="84"/>
      <c r="AE207" s="10"/>
      <c r="AF207" s="10"/>
      <c r="AG207" s="10"/>
      <c r="AH207" s="10"/>
      <c r="AI207" s="10"/>
      <c r="AJ207" s="13"/>
      <c r="AK207" s="10"/>
      <c r="AL207" s="10"/>
      <c r="AM207" s="10"/>
      <c r="AN207" s="10"/>
      <c r="AO207" s="10"/>
      <c r="AP207" s="10"/>
      <c r="AQ207" s="10"/>
      <c r="AR207" s="10"/>
    </row>
    <row r="208" spans="1:44" s="159" customFormat="1">
      <c r="A208" s="2"/>
      <c r="B208"/>
      <c r="C208" s="356"/>
      <c r="D208" s="354"/>
      <c r="E208" s="132"/>
      <c r="F208" s="141" t="str">
        <f t="shared" si="2"/>
        <v/>
      </c>
      <c r="G208" s="365"/>
      <c r="H208" s="10"/>
      <c r="I208" s="10"/>
      <c r="J208" s="10"/>
      <c r="K208" s="10"/>
      <c r="L208" s="84"/>
      <c r="M208" s="84"/>
      <c r="N208" s="84"/>
      <c r="O208" s="84"/>
      <c r="P208" s="84"/>
      <c r="Q208" s="84"/>
      <c r="R208" s="84"/>
      <c r="S208" s="84"/>
      <c r="T208" s="84"/>
      <c r="U208" s="84"/>
      <c r="V208" s="84"/>
      <c r="W208" s="84"/>
      <c r="X208" s="84"/>
      <c r="Y208" s="84"/>
      <c r="Z208" s="84"/>
      <c r="AA208" s="84"/>
      <c r="AB208" s="84"/>
      <c r="AC208" s="84"/>
      <c r="AD208" s="84"/>
      <c r="AE208" s="10"/>
      <c r="AF208" s="10"/>
      <c r="AG208" s="10"/>
      <c r="AH208" s="10"/>
      <c r="AI208" s="10"/>
      <c r="AJ208" s="13"/>
      <c r="AK208" s="10"/>
      <c r="AL208" s="10"/>
      <c r="AM208" s="10"/>
      <c r="AN208" s="10"/>
      <c r="AO208" s="10"/>
      <c r="AP208" s="10"/>
      <c r="AQ208" s="10"/>
      <c r="AR208" s="10"/>
    </row>
    <row r="209" spans="1:44" s="159" customFormat="1">
      <c r="A209" s="2"/>
      <c r="B209"/>
      <c r="C209" s="356"/>
      <c r="D209" s="354"/>
      <c r="E209" s="132"/>
      <c r="F209" s="141" t="str">
        <f t="shared" si="2"/>
        <v/>
      </c>
      <c r="G209" s="365"/>
      <c r="H209" s="10"/>
      <c r="I209" s="10"/>
      <c r="J209" s="10"/>
      <c r="K209" s="10"/>
      <c r="L209" s="84"/>
      <c r="M209" s="84"/>
      <c r="N209" s="84"/>
      <c r="O209" s="84"/>
      <c r="P209" s="84"/>
      <c r="Q209" s="84"/>
      <c r="R209" s="84"/>
      <c r="S209" s="84"/>
      <c r="T209" s="84"/>
      <c r="U209" s="84"/>
      <c r="V209" s="84"/>
      <c r="W209" s="84"/>
      <c r="X209" s="84"/>
      <c r="Y209" s="84"/>
      <c r="Z209" s="84"/>
      <c r="AA209" s="84"/>
      <c r="AB209" s="84"/>
      <c r="AC209" s="84"/>
      <c r="AD209" s="84"/>
      <c r="AE209" s="10"/>
      <c r="AF209" s="10"/>
      <c r="AG209" s="10"/>
      <c r="AH209" s="10"/>
      <c r="AI209" s="10"/>
      <c r="AJ209" s="13"/>
      <c r="AK209" s="10"/>
      <c r="AL209" s="10"/>
      <c r="AM209" s="10"/>
      <c r="AN209" s="10"/>
      <c r="AO209" s="10"/>
      <c r="AP209" s="10"/>
      <c r="AQ209" s="10"/>
      <c r="AR209" s="10"/>
    </row>
    <row r="210" spans="1:44" s="159" customFormat="1">
      <c r="A210" s="2"/>
      <c r="B210"/>
      <c r="C210" s="356"/>
      <c r="D210" s="354"/>
      <c r="E210" s="132"/>
      <c r="F210" s="141" t="str">
        <f t="shared" si="2"/>
        <v/>
      </c>
      <c r="G210" s="365"/>
      <c r="H210" s="10"/>
      <c r="I210" s="10"/>
      <c r="J210" s="10"/>
      <c r="K210" s="10"/>
      <c r="L210" s="84"/>
      <c r="M210" s="84"/>
      <c r="N210" s="84"/>
      <c r="O210" s="84"/>
      <c r="P210" s="84"/>
      <c r="Q210" s="84"/>
      <c r="R210" s="84"/>
      <c r="S210" s="84"/>
      <c r="T210" s="84"/>
      <c r="U210" s="84"/>
      <c r="V210" s="84"/>
      <c r="W210" s="84"/>
      <c r="X210" s="84"/>
      <c r="Y210" s="84"/>
      <c r="Z210" s="84"/>
      <c r="AA210" s="84"/>
      <c r="AB210" s="84"/>
      <c r="AC210" s="84"/>
      <c r="AD210" s="84"/>
      <c r="AE210" s="10"/>
      <c r="AF210" s="10"/>
      <c r="AG210" s="10"/>
      <c r="AH210" s="10"/>
      <c r="AI210" s="10"/>
      <c r="AJ210" s="13"/>
      <c r="AK210" s="10"/>
      <c r="AL210" s="10"/>
      <c r="AM210" s="10"/>
      <c r="AN210" s="10"/>
      <c r="AO210" s="10"/>
      <c r="AP210" s="10"/>
      <c r="AQ210" s="10"/>
      <c r="AR210" s="10"/>
    </row>
    <row r="211" spans="1:44" s="159" customFormat="1">
      <c r="A211" s="2"/>
      <c r="B211"/>
      <c r="C211" s="356"/>
      <c r="D211" s="354"/>
      <c r="E211" s="132"/>
      <c r="F211" s="141" t="str">
        <f t="shared" si="2"/>
        <v/>
      </c>
      <c r="G211" s="365"/>
      <c r="H211" s="10"/>
      <c r="I211" s="10"/>
      <c r="J211" s="10"/>
      <c r="K211" s="10"/>
      <c r="L211" s="84"/>
      <c r="M211" s="84"/>
      <c r="N211" s="84"/>
      <c r="O211" s="84"/>
      <c r="P211" s="84"/>
      <c r="Q211" s="84"/>
      <c r="R211" s="84"/>
      <c r="S211" s="84"/>
      <c r="T211" s="84"/>
      <c r="U211" s="84"/>
      <c r="V211" s="84"/>
      <c r="W211" s="84"/>
      <c r="X211" s="84"/>
      <c r="Y211" s="84"/>
      <c r="Z211" s="84"/>
      <c r="AA211" s="84"/>
      <c r="AB211" s="84"/>
      <c r="AC211" s="84"/>
      <c r="AD211" s="84"/>
      <c r="AE211" s="10"/>
      <c r="AF211" s="10"/>
      <c r="AG211" s="10"/>
      <c r="AH211" s="10"/>
      <c r="AI211" s="10"/>
      <c r="AJ211" s="13"/>
      <c r="AK211" s="10"/>
      <c r="AL211" s="10"/>
      <c r="AM211" s="10"/>
      <c r="AN211" s="10"/>
      <c r="AO211" s="10"/>
      <c r="AP211" s="10"/>
      <c r="AQ211" s="10"/>
      <c r="AR211" s="10"/>
    </row>
    <row r="212" spans="1:44" s="159" customFormat="1">
      <c r="A212" s="2"/>
      <c r="B212"/>
      <c r="C212" s="356"/>
      <c r="D212" s="354"/>
      <c r="E212" s="132"/>
      <c r="F212" s="141" t="str">
        <f t="shared" si="2"/>
        <v/>
      </c>
      <c r="G212" s="365"/>
      <c r="H212" s="10"/>
      <c r="I212" s="10"/>
      <c r="J212" s="10"/>
      <c r="K212" s="10"/>
      <c r="L212" s="84"/>
      <c r="M212" s="84"/>
      <c r="N212" s="84"/>
      <c r="O212" s="84"/>
      <c r="P212" s="84"/>
      <c r="Q212" s="84"/>
      <c r="R212" s="84"/>
      <c r="S212" s="84"/>
      <c r="T212" s="84"/>
      <c r="U212" s="84"/>
      <c r="V212" s="84"/>
      <c r="W212" s="84"/>
      <c r="X212" s="84"/>
      <c r="Y212" s="84"/>
      <c r="Z212" s="84"/>
      <c r="AA212" s="84"/>
      <c r="AB212" s="84"/>
      <c r="AC212" s="84"/>
      <c r="AD212" s="84"/>
      <c r="AE212" s="10"/>
      <c r="AF212" s="10"/>
      <c r="AG212" s="10"/>
      <c r="AH212" s="10"/>
      <c r="AI212" s="10"/>
      <c r="AJ212" s="13"/>
      <c r="AK212" s="10"/>
      <c r="AL212" s="10"/>
      <c r="AM212" s="10"/>
      <c r="AN212" s="10"/>
      <c r="AO212" s="10"/>
      <c r="AP212" s="10"/>
      <c r="AQ212" s="10"/>
      <c r="AR212" s="10"/>
    </row>
    <row r="213" spans="1:44" s="159" customFormat="1">
      <c r="A213" s="2"/>
      <c r="B213"/>
      <c r="C213" s="356"/>
      <c r="D213" s="354"/>
      <c r="E213" s="132"/>
      <c r="F213" s="141" t="str">
        <f t="shared" si="2"/>
        <v/>
      </c>
      <c r="G213" s="365"/>
      <c r="H213" s="10"/>
      <c r="I213" s="10"/>
      <c r="J213" s="10"/>
      <c r="K213" s="10"/>
      <c r="L213" s="84"/>
      <c r="M213" s="84"/>
      <c r="N213" s="84"/>
      <c r="O213" s="84"/>
      <c r="P213" s="84"/>
      <c r="Q213" s="84"/>
      <c r="R213" s="84"/>
      <c r="S213" s="84"/>
      <c r="T213" s="84"/>
      <c r="U213" s="84"/>
      <c r="V213" s="84"/>
      <c r="W213" s="84"/>
      <c r="X213" s="84"/>
      <c r="Y213" s="84"/>
      <c r="Z213" s="84"/>
      <c r="AA213" s="84"/>
      <c r="AB213" s="84"/>
      <c r="AC213" s="84"/>
      <c r="AD213" s="84"/>
      <c r="AE213" s="10"/>
      <c r="AF213" s="10"/>
      <c r="AG213" s="10"/>
      <c r="AH213" s="10"/>
      <c r="AI213" s="10"/>
      <c r="AJ213" s="13"/>
      <c r="AK213" s="10"/>
      <c r="AL213" s="10"/>
      <c r="AM213" s="10"/>
      <c r="AN213" s="10"/>
      <c r="AO213" s="10"/>
      <c r="AP213" s="10"/>
      <c r="AQ213" s="10"/>
      <c r="AR213" s="10"/>
    </row>
    <row r="214" spans="1:44" s="159" customFormat="1">
      <c r="A214" s="2"/>
      <c r="B214"/>
      <c r="C214" s="356"/>
      <c r="D214" s="354"/>
      <c r="E214" s="132"/>
      <c r="F214" s="141" t="str">
        <f t="shared" si="2"/>
        <v/>
      </c>
      <c r="G214" s="365"/>
      <c r="H214" s="10"/>
      <c r="I214" s="10"/>
      <c r="J214" s="10"/>
      <c r="K214" s="10"/>
      <c r="L214" s="84"/>
      <c r="M214" s="84"/>
      <c r="N214" s="84"/>
      <c r="O214" s="84"/>
      <c r="P214" s="84"/>
      <c r="Q214" s="84"/>
      <c r="R214" s="84"/>
      <c r="S214" s="84"/>
      <c r="T214" s="84"/>
      <c r="U214" s="84"/>
      <c r="V214" s="84"/>
      <c r="W214" s="84"/>
      <c r="X214" s="84"/>
      <c r="Y214" s="84"/>
      <c r="Z214" s="84"/>
      <c r="AA214" s="84"/>
      <c r="AB214" s="84"/>
      <c r="AC214" s="84"/>
      <c r="AD214" s="84"/>
      <c r="AE214" s="10"/>
      <c r="AF214" s="10"/>
      <c r="AG214" s="10"/>
      <c r="AH214" s="10"/>
      <c r="AI214" s="10"/>
      <c r="AJ214" s="13"/>
      <c r="AK214" s="10"/>
      <c r="AL214" s="10"/>
      <c r="AM214" s="10"/>
      <c r="AN214" s="10"/>
      <c r="AO214" s="10"/>
      <c r="AP214" s="10"/>
      <c r="AQ214" s="10"/>
      <c r="AR214" s="10"/>
    </row>
    <row r="215" spans="1:44" s="159" customFormat="1">
      <c r="A215" s="2"/>
      <c r="B215"/>
      <c r="C215" s="356"/>
      <c r="D215" s="354"/>
      <c r="E215" s="132"/>
      <c r="F215" s="141" t="str">
        <f t="shared" si="2"/>
        <v/>
      </c>
      <c r="G215" s="365"/>
      <c r="H215" s="10"/>
      <c r="I215" s="10"/>
      <c r="J215" s="10"/>
      <c r="K215" s="10"/>
      <c r="L215" s="84"/>
      <c r="M215" s="84"/>
      <c r="N215" s="84"/>
      <c r="O215" s="84"/>
      <c r="P215" s="84"/>
      <c r="Q215" s="84"/>
      <c r="R215" s="84"/>
      <c r="S215" s="84"/>
      <c r="T215" s="84"/>
      <c r="U215" s="84"/>
      <c r="V215" s="84"/>
      <c r="W215" s="84"/>
      <c r="X215" s="84"/>
      <c r="Y215" s="84"/>
      <c r="Z215" s="84"/>
      <c r="AA215" s="84"/>
      <c r="AB215" s="84"/>
      <c r="AC215" s="84"/>
      <c r="AD215" s="84"/>
      <c r="AE215" s="10"/>
      <c r="AF215" s="10"/>
      <c r="AG215" s="10"/>
      <c r="AH215" s="10"/>
      <c r="AI215" s="10"/>
      <c r="AJ215" s="13"/>
      <c r="AK215" s="10"/>
      <c r="AL215" s="10"/>
      <c r="AM215" s="10"/>
      <c r="AN215" s="10"/>
      <c r="AO215" s="10"/>
      <c r="AP215" s="10"/>
      <c r="AQ215" s="10"/>
      <c r="AR215" s="10"/>
    </row>
    <row r="216" spans="1:44" s="159" customFormat="1">
      <c r="A216" s="2"/>
      <c r="B216"/>
      <c r="C216" s="356"/>
      <c r="D216" s="354"/>
      <c r="E216" s="132"/>
      <c r="F216" s="141" t="str">
        <f t="shared" ref="F216:F279" si="3">IF($D216="","",ROUND($D216+($D216*$J$1),0))</f>
        <v/>
      </c>
      <c r="G216" s="365"/>
      <c r="H216" s="10"/>
      <c r="I216" s="10"/>
      <c r="J216" s="10"/>
      <c r="K216" s="10"/>
      <c r="L216" s="84"/>
      <c r="M216" s="84"/>
      <c r="N216" s="84"/>
      <c r="O216" s="84"/>
      <c r="P216" s="84"/>
      <c r="Q216" s="84"/>
      <c r="R216" s="84"/>
      <c r="S216" s="84"/>
      <c r="T216" s="84"/>
      <c r="U216" s="84"/>
      <c r="V216" s="84"/>
      <c r="W216" s="84"/>
      <c r="X216" s="84"/>
      <c r="Y216" s="84"/>
      <c r="Z216" s="84"/>
      <c r="AA216" s="84"/>
      <c r="AB216" s="84"/>
      <c r="AC216" s="84"/>
      <c r="AD216" s="84"/>
      <c r="AE216" s="10"/>
      <c r="AF216" s="10"/>
      <c r="AG216" s="10"/>
      <c r="AH216" s="10"/>
      <c r="AI216" s="10"/>
      <c r="AJ216" s="13"/>
      <c r="AK216" s="10"/>
      <c r="AL216" s="10"/>
      <c r="AM216" s="10"/>
      <c r="AN216" s="10"/>
      <c r="AO216" s="10"/>
      <c r="AP216" s="10"/>
      <c r="AQ216" s="10"/>
      <c r="AR216" s="10"/>
    </row>
    <row r="217" spans="1:44" s="159" customFormat="1">
      <c r="A217" s="2"/>
      <c r="B217"/>
      <c r="C217" s="356"/>
      <c r="D217" s="354"/>
      <c r="E217" s="132"/>
      <c r="F217" s="141" t="str">
        <f t="shared" si="3"/>
        <v/>
      </c>
      <c r="G217" s="365"/>
      <c r="H217" s="10"/>
      <c r="I217" s="10"/>
      <c r="J217" s="10"/>
      <c r="K217" s="10"/>
      <c r="L217" s="84"/>
      <c r="M217" s="84"/>
      <c r="N217" s="84"/>
      <c r="O217" s="84"/>
      <c r="P217" s="84"/>
      <c r="Q217" s="84"/>
      <c r="R217" s="84"/>
      <c r="S217" s="84"/>
      <c r="T217" s="84"/>
      <c r="U217" s="84"/>
      <c r="V217" s="84"/>
      <c r="W217" s="84"/>
      <c r="X217" s="84"/>
      <c r="Y217" s="84"/>
      <c r="Z217" s="84"/>
      <c r="AA217" s="84"/>
      <c r="AB217" s="84"/>
      <c r="AC217" s="84"/>
      <c r="AD217" s="84"/>
      <c r="AE217" s="10"/>
      <c r="AF217" s="10"/>
      <c r="AG217" s="10"/>
      <c r="AH217" s="10"/>
      <c r="AI217" s="10"/>
      <c r="AJ217" s="13"/>
      <c r="AK217" s="10"/>
      <c r="AL217" s="10"/>
      <c r="AM217" s="10"/>
      <c r="AN217" s="10"/>
      <c r="AO217" s="10"/>
      <c r="AP217" s="10"/>
      <c r="AQ217" s="10"/>
      <c r="AR217" s="10"/>
    </row>
    <row r="218" spans="1:44" s="159" customFormat="1">
      <c r="A218" s="2"/>
      <c r="B218"/>
      <c r="C218" s="356"/>
      <c r="D218" s="354"/>
      <c r="E218" s="132"/>
      <c r="F218" s="141" t="str">
        <f t="shared" si="3"/>
        <v/>
      </c>
      <c r="G218" s="365"/>
      <c r="H218" s="10"/>
      <c r="I218" s="10"/>
      <c r="J218" s="10"/>
      <c r="K218" s="10"/>
      <c r="L218" s="84"/>
      <c r="M218" s="84"/>
      <c r="N218" s="84"/>
      <c r="O218" s="84"/>
      <c r="P218" s="84"/>
      <c r="Q218" s="84"/>
      <c r="R218" s="84"/>
      <c r="S218" s="84"/>
      <c r="T218" s="84"/>
      <c r="U218" s="84"/>
      <c r="V218" s="84"/>
      <c r="W218" s="84"/>
      <c r="X218" s="84"/>
      <c r="Y218" s="84"/>
      <c r="Z218" s="84"/>
      <c r="AA218" s="84"/>
      <c r="AB218" s="84"/>
      <c r="AC218" s="84"/>
      <c r="AD218" s="84"/>
      <c r="AE218" s="10"/>
      <c r="AF218" s="10"/>
      <c r="AG218" s="10"/>
      <c r="AH218" s="10"/>
      <c r="AI218" s="10"/>
      <c r="AJ218" s="13"/>
      <c r="AK218" s="10"/>
      <c r="AL218" s="10"/>
      <c r="AM218" s="10"/>
      <c r="AN218" s="10"/>
      <c r="AO218" s="10"/>
      <c r="AP218" s="10"/>
      <c r="AQ218" s="10"/>
      <c r="AR218" s="10"/>
    </row>
    <row r="219" spans="1:44" s="159" customFormat="1">
      <c r="A219" s="2"/>
      <c r="B219"/>
      <c r="C219" s="356"/>
      <c r="D219" s="354"/>
      <c r="E219" s="132"/>
      <c r="F219" s="141" t="str">
        <f t="shared" si="3"/>
        <v/>
      </c>
      <c r="G219" s="365"/>
      <c r="H219" s="10"/>
      <c r="I219" s="10"/>
      <c r="J219" s="10"/>
      <c r="K219" s="10"/>
      <c r="L219" s="84"/>
      <c r="M219" s="84"/>
      <c r="N219" s="84"/>
      <c r="O219" s="84"/>
      <c r="P219" s="84"/>
      <c r="Q219" s="84"/>
      <c r="R219" s="84"/>
      <c r="S219" s="84"/>
      <c r="T219" s="84"/>
      <c r="U219" s="84"/>
      <c r="V219" s="84"/>
      <c r="W219" s="84"/>
      <c r="X219" s="84"/>
      <c r="Y219" s="84"/>
      <c r="Z219" s="84"/>
      <c r="AA219" s="84"/>
      <c r="AB219" s="84"/>
      <c r="AC219" s="84"/>
      <c r="AD219" s="84"/>
      <c r="AE219" s="10"/>
      <c r="AF219" s="10"/>
      <c r="AG219" s="10"/>
      <c r="AH219" s="10"/>
      <c r="AI219" s="10"/>
      <c r="AJ219" s="13"/>
      <c r="AK219" s="10"/>
      <c r="AL219" s="10"/>
      <c r="AM219" s="10"/>
      <c r="AN219" s="10"/>
      <c r="AO219" s="10"/>
      <c r="AP219" s="10"/>
      <c r="AQ219" s="10"/>
      <c r="AR219" s="10"/>
    </row>
    <row r="220" spans="1:44" s="159" customFormat="1">
      <c r="A220" s="2"/>
      <c r="B220"/>
      <c r="C220" s="356"/>
      <c r="D220" s="354"/>
      <c r="E220" s="132"/>
      <c r="F220" s="141" t="str">
        <f t="shared" si="3"/>
        <v/>
      </c>
      <c r="G220" s="365"/>
      <c r="H220" s="10"/>
      <c r="I220" s="10"/>
      <c r="J220" s="10"/>
      <c r="K220" s="10"/>
      <c r="L220" s="84"/>
      <c r="M220" s="84"/>
      <c r="N220" s="84"/>
      <c r="O220" s="84"/>
      <c r="P220" s="84"/>
      <c r="Q220" s="84"/>
      <c r="R220" s="84"/>
      <c r="S220" s="84"/>
      <c r="T220" s="84"/>
      <c r="U220" s="84"/>
      <c r="V220" s="84"/>
      <c r="W220" s="84"/>
      <c r="X220" s="84"/>
      <c r="Y220" s="84"/>
      <c r="Z220" s="84"/>
      <c r="AA220" s="84"/>
      <c r="AB220" s="84"/>
      <c r="AC220" s="84"/>
      <c r="AD220" s="84"/>
      <c r="AE220" s="10"/>
      <c r="AF220" s="10"/>
      <c r="AG220" s="10"/>
      <c r="AH220" s="10"/>
      <c r="AI220" s="10"/>
      <c r="AJ220" s="13"/>
      <c r="AK220" s="10"/>
      <c r="AL220" s="10"/>
      <c r="AM220" s="10"/>
      <c r="AN220" s="10"/>
      <c r="AO220" s="10"/>
      <c r="AP220" s="10"/>
      <c r="AQ220" s="10"/>
      <c r="AR220" s="10"/>
    </row>
    <row r="221" spans="1:44" s="159" customFormat="1">
      <c r="A221" s="2"/>
      <c r="B221"/>
      <c r="C221" s="356"/>
      <c r="D221" s="354"/>
      <c r="E221" s="132"/>
      <c r="F221" s="141" t="str">
        <f t="shared" si="3"/>
        <v/>
      </c>
      <c r="G221" s="365"/>
      <c r="H221" s="10"/>
      <c r="I221" s="10"/>
      <c r="J221" s="10"/>
      <c r="K221" s="10"/>
      <c r="L221" s="84"/>
      <c r="M221" s="84"/>
      <c r="N221" s="84"/>
      <c r="O221" s="84"/>
      <c r="P221" s="84"/>
      <c r="Q221" s="84"/>
      <c r="R221" s="84"/>
      <c r="S221" s="84"/>
      <c r="T221" s="84"/>
      <c r="U221" s="84"/>
      <c r="V221" s="84"/>
      <c r="W221" s="84"/>
      <c r="X221" s="84"/>
      <c r="Y221" s="84"/>
      <c r="Z221" s="84"/>
      <c r="AA221" s="84"/>
      <c r="AB221" s="84"/>
      <c r="AC221" s="84"/>
      <c r="AD221" s="84"/>
      <c r="AE221" s="10"/>
      <c r="AF221" s="10"/>
      <c r="AG221" s="10"/>
      <c r="AH221" s="10"/>
      <c r="AI221" s="10"/>
      <c r="AJ221" s="13"/>
      <c r="AK221" s="10"/>
      <c r="AL221" s="10"/>
      <c r="AM221" s="10"/>
      <c r="AN221" s="10"/>
      <c r="AO221" s="10"/>
      <c r="AP221" s="10"/>
      <c r="AQ221" s="10"/>
      <c r="AR221" s="10"/>
    </row>
    <row r="222" spans="1:44" s="159" customFormat="1">
      <c r="A222" s="2"/>
      <c r="B222"/>
      <c r="C222" s="356"/>
      <c r="D222" s="354"/>
      <c r="E222" s="132"/>
      <c r="F222" s="141" t="str">
        <f t="shared" si="3"/>
        <v/>
      </c>
      <c r="G222" s="365"/>
      <c r="H222" s="10"/>
      <c r="I222" s="10"/>
      <c r="J222" s="10"/>
      <c r="K222" s="10"/>
      <c r="L222" s="84"/>
      <c r="M222" s="84"/>
      <c r="N222" s="84"/>
      <c r="O222" s="84"/>
      <c r="P222" s="84"/>
      <c r="Q222" s="84"/>
      <c r="R222" s="84"/>
      <c r="S222" s="84"/>
      <c r="T222" s="84"/>
      <c r="U222" s="84"/>
      <c r="V222" s="84"/>
      <c r="W222" s="84"/>
      <c r="X222" s="84"/>
      <c r="Y222" s="84"/>
      <c r="Z222" s="84"/>
      <c r="AA222" s="84"/>
      <c r="AB222" s="84"/>
      <c r="AC222" s="84"/>
      <c r="AD222" s="84"/>
      <c r="AE222" s="10"/>
      <c r="AF222" s="10"/>
      <c r="AG222" s="10"/>
      <c r="AH222" s="10"/>
      <c r="AI222" s="10"/>
      <c r="AJ222" s="13"/>
      <c r="AK222" s="10"/>
      <c r="AL222" s="10"/>
      <c r="AM222" s="10"/>
      <c r="AN222" s="10"/>
      <c r="AO222" s="10"/>
      <c r="AP222" s="10"/>
      <c r="AQ222" s="10"/>
      <c r="AR222" s="10"/>
    </row>
    <row r="223" spans="1:44" s="159" customFormat="1">
      <c r="A223" s="2"/>
      <c r="B223"/>
      <c r="C223" s="356"/>
      <c r="D223" s="355"/>
      <c r="E223" s="132"/>
      <c r="F223" s="141" t="str">
        <f t="shared" si="3"/>
        <v/>
      </c>
      <c r="G223" s="365"/>
      <c r="H223" s="10"/>
      <c r="I223" s="10"/>
      <c r="J223" s="10"/>
      <c r="K223" s="10"/>
      <c r="L223" s="84"/>
      <c r="M223" s="84"/>
      <c r="N223" s="84"/>
      <c r="O223" s="84"/>
      <c r="P223" s="84"/>
      <c r="Q223" s="84"/>
      <c r="R223" s="84"/>
      <c r="S223" s="84"/>
      <c r="T223" s="84"/>
      <c r="U223" s="84"/>
      <c r="V223" s="84"/>
      <c r="W223" s="84"/>
      <c r="X223" s="84"/>
      <c r="Y223" s="84"/>
      <c r="Z223" s="84"/>
      <c r="AA223" s="84"/>
      <c r="AB223" s="84"/>
      <c r="AC223" s="84"/>
      <c r="AD223" s="84"/>
      <c r="AE223" s="10"/>
      <c r="AF223" s="10"/>
      <c r="AG223" s="10"/>
      <c r="AH223" s="10"/>
      <c r="AI223" s="10"/>
      <c r="AJ223" s="13"/>
      <c r="AK223" s="10"/>
      <c r="AL223" s="10"/>
      <c r="AM223" s="10"/>
      <c r="AN223" s="10"/>
      <c r="AO223" s="10"/>
      <c r="AP223" s="10"/>
      <c r="AQ223" s="10"/>
      <c r="AR223" s="10"/>
    </row>
    <row r="224" spans="1:44" s="159" customFormat="1">
      <c r="A224" s="2"/>
      <c r="B224"/>
      <c r="C224" s="356"/>
      <c r="D224" s="355"/>
      <c r="E224" s="132"/>
      <c r="F224" s="141" t="str">
        <f t="shared" si="3"/>
        <v/>
      </c>
      <c r="G224" s="365"/>
      <c r="H224" s="10"/>
      <c r="I224" s="10"/>
      <c r="J224" s="10"/>
      <c r="K224" s="10"/>
      <c r="L224" s="84"/>
      <c r="M224" s="84"/>
      <c r="N224" s="84"/>
      <c r="O224" s="84"/>
      <c r="P224" s="84"/>
      <c r="Q224" s="84"/>
      <c r="R224" s="84"/>
      <c r="S224" s="84"/>
      <c r="T224" s="84"/>
      <c r="U224" s="84"/>
      <c r="V224" s="84"/>
      <c r="W224" s="84"/>
      <c r="X224" s="84"/>
      <c r="Y224" s="84"/>
      <c r="Z224" s="84"/>
      <c r="AA224" s="84"/>
      <c r="AB224" s="84"/>
      <c r="AC224" s="84"/>
      <c r="AD224" s="84"/>
      <c r="AE224" s="10"/>
      <c r="AF224" s="10"/>
      <c r="AG224" s="10"/>
      <c r="AH224" s="10"/>
      <c r="AI224" s="10"/>
      <c r="AJ224" s="13"/>
      <c r="AK224" s="10"/>
      <c r="AL224" s="10"/>
      <c r="AM224" s="10"/>
      <c r="AN224" s="10"/>
      <c r="AO224" s="10"/>
      <c r="AP224" s="10"/>
      <c r="AQ224" s="10"/>
      <c r="AR224" s="10"/>
    </row>
    <row r="225" spans="1:44" s="159" customFormat="1">
      <c r="A225" s="2"/>
      <c r="B225"/>
      <c r="C225" s="356"/>
      <c r="D225" s="355"/>
      <c r="E225" s="132"/>
      <c r="F225" s="141" t="str">
        <f t="shared" si="3"/>
        <v/>
      </c>
      <c r="G225" s="365"/>
      <c r="H225" s="10"/>
      <c r="I225" s="10"/>
      <c r="J225" s="10"/>
      <c r="K225" s="10"/>
      <c r="L225" s="84"/>
      <c r="M225" s="84"/>
      <c r="N225" s="84"/>
      <c r="O225" s="84"/>
      <c r="P225" s="84"/>
      <c r="Q225" s="84"/>
      <c r="R225" s="84"/>
      <c r="S225" s="84"/>
      <c r="T225" s="84"/>
      <c r="U225" s="84"/>
      <c r="V225" s="84"/>
      <c r="W225" s="84"/>
      <c r="X225" s="84"/>
      <c r="Y225" s="84"/>
      <c r="Z225" s="84"/>
      <c r="AA225" s="84"/>
      <c r="AB225" s="84"/>
      <c r="AC225" s="84"/>
      <c r="AD225" s="84"/>
      <c r="AE225" s="10"/>
      <c r="AF225" s="10"/>
      <c r="AG225" s="10"/>
      <c r="AH225" s="10"/>
      <c r="AI225" s="10"/>
      <c r="AJ225" s="13"/>
      <c r="AK225" s="10"/>
      <c r="AL225" s="10"/>
      <c r="AM225" s="10"/>
      <c r="AN225" s="10"/>
      <c r="AO225" s="10"/>
      <c r="AP225" s="10"/>
      <c r="AQ225" s="10"/>
      <c r="AR225" s="10"/>
    </row>
    <row r="226" spans="1:44" s="159" customFormat="1">
      <c r="A226" s="2"/>
      <c r="B226"/>
      <c r="C226" s="356"/>
      <c r="D226" s="355"/>
      <c r="E226" s="132"/>
      <c r="F226" s="141" t="str">
        <f t="shared" si="3"/>
        <v/>
      </c>
      <c r="G226" s="365"/>
      <c r="H226" s="10"/>
      <c r="I226" s="10"/>
      <c r="J226" s="10"/>
      <c r="K226" s="10"/>
      <c r="L226" s="84"/>
      <c r="M226" s="84"/>
      <c r="N226" s="84"/>
      <c r="O226" s="84"/>
      <c r="P226" s="84"/>
      <c r="Q226" s="84"/>
      <c r="R226" s="84"/>
      <c r="S226" s="84"/>
      <c r="T226" s="84"/>
      <c r="U226" s="84"/>
      <c r="V226" s="84"/>
      <c r="W226" s="84"/>
      <c r="X226" s="84"/>
      <c r="Y226" s="84"/>
      <c r="Z226" s="84"/>
      <c r="AA226" s="84"/>
      <c r="AB226" s="84"/>
      <c r="AC226" s="84"/>
      <c r="AD226" s="84"/>
      <c r="AE226" s="10"/>
      <c r="AF226" s="10"/>
      <c r="AG226" s="10"/>
      <c r="AH226" s="10"/>
      <c r="AI226" s="10"/>
      <c r="AJ226" s="13"/>
      <c r="AK226" s="10"/>
      <c r="AL226" s="10"/>
      <c r="AM226" s="10"/>
      <c r="AN226" s="10"/>
      <c r="AO226" s="10"/>
      <c r="AP226" s="10"/>
      <c r="AQ226" s="10"/>
      <c r="AR226" s="10"/>
    </row>
    <row r="227" spans="1:44" s="159" customFormat="1">
      <c r="A227" s="2"/>
      <c r="B227"/>
      <c r="C227" s="356"/>
      <c r="D227" s="355"/>
      <c r="E227" s="132"/>
      <c r="F227" s="141" t="str">
        <f t="shared" si="3"/>
        <v/>
      </c>
      <c r="G227" s="365"/>
      <c r="H227" s="10"/>
      <c r="I227" s="10"/>
      <c r="J227" s="10"/>
      <c r="K227" s="10"/>
      <c r="L227" s="84"/>
      <c r="M227" s="84"/>
      <c r="N227" s="84"/>
      <c r="O227" s="84"/>
      <c r="P227" s="84"/>
      <c r="Q227" s="84"/>
      <c r="R227" s="84"/>
      <c r="S227" s="84"/>
      <c r="T227" s="84"/>
      <c r="U227" s="84"/>
      <c r="V227" s="84"/>
      <c r="W227" s="84"/>
      <c r="X227" s="84"/>
      <c r="Y227" s="84"/>
      <c r="Z227" s="84"/>
      <c r="AA227" s="84"/>
      <c r="AB227" s="84"/>
      <c r="AC227" s="84"/>
      <c r="AD227" s="84"/>
      <c r="AE227" s="10"/>
      <c r="AF227" s="10"/>
      <c r="AG227" s="10"/>
      <c r="AH227" s="10"/>
      <c r="AI227" s="10"/>
      <c r="AJ227" s="13"/>
      <c r="AK227" s="10"/>
      <c r="AL227" s="10"/>
      <c r="AM227" s="10"/>
      <c r="AN227" s="10"/>
      <c r="AO227" s="10"/>
      <c r="AP227" s="10"/>
      <c r="AQ227" s="10"/>
      <c r="AR227" s="10"/>
    </row>
    <row r="228" spans="1:44" s="159" customFormat="1">
      <c r="A228" s="2"/>
      <c r="B228"/>
      <c r="C228" s="356"/>
      <c r="D228" s="355"/>
      <c r="E228" s="132"/>
      <c r="F228" s="141" t="str">
        <f t="shared" si="3"/>
        <v/>
      </c>
      <c r="G228" s="365"/>
      <c r="H228" s="10"/>
      <c r="I228" s="10"/>
      <c r="J228" s="10"/>
      <c r="K228" s="10"/>
      <c r="L228" s="84"/>
      <c r="M228" s="84"/>
      <c r="N228" s="84"/>
      <c r="O228" s="84"/>
      <c r="P228" s="84"/>
      <c r="Q228" s="84"/>
      <c r="R228" s="84"/>
      <c r="S228" s="84"/>
      <c r="T228" s="84"/>
      <c r="U228" s="84"/>
      <c r="V228" s="84"/>
      <c r="W228" s="84"/>
      <c r="X228" s="84"/>
      <c r="Y228" s="84"/>
      <c r="Z228" s="84"/>
      <c r="AA228" s="84"/>
      <c r="AB228" s="84"/>
      <c r="AC228" s="84"/>
      <c r="AD228" s="84"/>
      <c r="AE228" s="10"/>
      <c r="AF228" s="10"/>
      <c r="AG228" s="10"/>
      <c r="AH228" s="10"/>
      <c r="AI228" s="10"/>
      <c r="AJ228" s="13"/>
      <c r="AK228" s="10"/>
      <c r="AL228" s="10"/>
      <c r="AM228" s="10"/>
      <c r="AN228" s="10"/>
      <c r="AO228" s="10"/>
      <c r="AP228" s="10"/>
      <c r="AQ228" s="10"/>
      <c r="AR228" s="10"/>
    </row>
    <row r="229" spans="1:44" s="159" customFormat="1">
      <c r="A229" s="2"/>
      <c r="B229"/>
      <c r="C229" s="356"/>
      <c r="D229" s="355"/>
      <c r="E229" s="132"/>
      <c r="F229" s="141" t="str">
        <f t="shared" si="3"/>
        <v/>
      </c>
      <c r="G229" s="365"/>
      <c r="H229" s="10"/>
      <c r="I229" s="10"/>
      <c r="J229" s="10"/>
      <c r="K229" s="10"/>
      <c r="L229" s="84"/>
      <c r="M229" s="84"/>
      <c r="N229" s="84"/>
      <c r="O229" s="84"/>
      <c r="P229" s="84"/>
      <c r="Q229" s="84"/>
      <c r="R229" s="84"/>
      <c r="S229" s="84"/>
      <c r="T229" s="84"/>
      <c r="U229" s="84"/>
      <c r="V229" s="84"/>
      <c r="W229" s="84"/>
      <c r="X229" s="84"/>
      <c r="Y229" s="84"/>
      <c r="Z229" s="84"/>
      <c r="AA229" s="84"/>
      <c r="AB229" s="84"/>
      <c r="AC229" s="84"/>
      <c r="AD229" s="84"/>
      <c r="AE229" s="10"/>
      <c r="AF229" s="10"/>
      <c r="AG229" s="10"/>
      <c r="AH229" s="10"/>
      <c r="AI229" s="10"/>
      <c r="AJ229" s="13"/>
      <c r="AK229" s="10"/>
      <c r="AL229" s="10"/>
      <c r="AM229" s="10"/>
      <c r="AN229" s="10"/>
      <c r="AO229" s="10"/>
      <c r="AP229" s="10"/>
      <c r="AQ229" s="10"/>
      <c r="AR229" s="10"/>
    </row>
    <row r="230" spans="1:44" s="159" customFormat="1">
      <c r="A230" s="2"/>
      <c r="B230"/>
      <c r="C230" s="356"/>
      <c r="D230" s="355"/>
      <c r="E230" s="132"/>
      <c r="F230" s="141" t="str">
        <f t="shared" si="3"/>
        <v/>
      </c>
      <c r="G230" s="365"/>
      <c r="H230" s="10"/>
      <c r="I230" s="10"/>
      <c r="J230" s="10"/>
      <c r="K230" s="10"/>
      <c r="L230" s="84"/>
      <c r="M230" s="84"/>
      <c r="N230" s="84"/>
      <c r="O230" s="84"/>
      <c r="P230" s="84"/>
      <c r="Q230" s="84"/>
      <c r="R230" s="84"/>
      <c r="S230" s="84"/>
      <c r="T230" s="84"/>
      <c r="U230" s="84"/>
      <c r="V230" s="84"/>
      <c r="W230" s="84"/>
      <c r="X230" s="84"/>
      <c r="Y230" s="84"/>
      <c r="Z230" s="84"/>
      <c r="AA230" s="84"/>
      <c r="AB230" s="84"/>
      <c r="AC230" s="84"/>
      <c r="AD230" s="84"/>
      <c r="AE230" s="10"/>
      <c r="AF230" s="10"/>
      <c r="AG230" s="10"/>
      <c r="AH230" s="10"/>
      <c r="AI230" s="10"/>
      <c r="AJ230" s="13"/>
      <c r="AK230" s="10"/>
      <c r="AL230" s="10"/>
      <c r="AM230" s="10"/>
      <c r="AN230" s="10"/>
      <c r="AO230" s="10"/>
      <c r="AP230" s="10"/>
      <c r="AQ230" s="10"/>
      <c r="AR230" s="10"/>
    </row>
    <row r="231" spans="1:44" s="159" customFormat="1">
      <c r="A231" s="2"/>
      <c r="B231"/>
      <c r="C231" s="356"/>
      <c r="D231" s="355"/>
      <c r="E231" s="132"/>
      <c r="F231" s="141" t="str">
        <f t="shared" si="3"/>
        <v/>
      </c>
      <c r="G231" s="365"/>
      <c r="H231" s="10"/>
      <c r="I231" s="10"/>
      <c r="J231" s="10"/>
      <c r="K231" s="10"/>
      <c r="L231" s="84"/>
      <c r="M231" s="84"/>
      <c r="N231" s="84"/>
      <c r="O231" s="84"/>
      <c r="P231" s="84"/>
      <c r="Q231" s="84"/>
      <c r="R231" s="84"/>
      <c r="S231" s="84"/>
      <c r="T231" s="84"/>
      <c r="U231" s="84"/>
      <c r="V231" s="84"/>
      <c r="W231" s="84"/>
      <c r="X231" s="84"/>
      <c r="Y231" s="84"/>
      <c r="Z231" s="84"/>
      <c r="AA231" s="84"/>
      <c r="AB231" s="84"/>
      <c r="AC231" s="84"/>
      <c r="AD231" s="84"/>
      <c r="AE231" s="10"/>
      <c r="AF231" s="10"/>
      <c r="AG231" s="10"/>
      <c r="AH231" s="10"/>
      <c r="AI231" s="10"/>
      <c r="AJ231" s="13"/>
      <c r="AK231" s="10"/>
      <c r="AL231" s="10"/>
      <c r="AM231" s="10"/>
      <c r="AN231" s="10"/>
      <c r="AO231" s="10"/>
      <c r="AP231" s="10"/>
      <c r="AQ231" s="10"/>
      <c r="AR231" s="10"/>
    </row>
    <row r="232" spans="1:44" s="159" customFormat="1">
      <c r="A232" s="2"/>
      <c r="B232"/>
      <c r="C232" s="356"/>
      <c r="D232" s="355"/>
      <c r="E232" s="132"/>
      <c r="F232" s="141" t="str">
        <f t="shared" si="3"/>
        <v/>
      </c>
      <c r="G232" s="365"/>
      <c r="H232" s="10"/>
      <c r="I232" s="10"/>
      <c r="J232" s="10"/>
      <c r="K232" s="10"/>
      <c r="L232" s="84"/>
      <c r="M232" s="84"/>
      <c r="N232" s="84"/>
      <c r="O232" s="84"/>
      <c r="P232" s="84"/>
      <c r="Q232" s="84"/>
      <c r="R232" s="84"/>
      <c r="S232" s="84"/>
      <c r="T232" s="84"/>
      <c r="U232" s="84"/>
      <c r="V232" s="84"/>
      <c r="W232" s="84"/>
      <c r="X232" s="84"/>
      <c r="Y232" s="84"/>
      <c r="Z232" s="84"/>
      <c r="AA232" s="84"/>
      <c r="AB232" s="84"/>
      <c r="AC232" s="84"/>
      <c r="AD232" s="84"/>
      <c r="AE232" s="10"/>
      <c r="AF232" s="10"/>
      <c r="AG232" s="10"/>
      <c r="AH232" s="10"/>
      <c r="AI232" s="10"/>
      <c r="AJ232" s="13"/>
      <c r="AK232" s="10"/>
      <c r="AL232" s="10"/>
      <c r="AM232" s="10"/>
      <c r="AN232" s="10"/>
      <c r="AO232" s="10"/>
      <c r="AP232" s="10"/>
      <c r="AQ232" s="10"/>
      <c r="AR232" s="10"/>
    </row>
    <row r="233" spans="1:44" s="159" customFormat="1">
      <c r="A233" s="2"/>
      <c r="B233"/>
      <c r="C233" s="356"/>
      <c r="D233" s="355"/>
      <c r="E233" s="132"/>
      <c r="F233" s="141" t="str">
        <f t="shared" si="3"/>
        <v/>
      </c>
      <c r="G233" s="365"/>
      <c r="H233" s="10"/>
      <c r="I233" s="10"/>
      <c r="J233" s="10"/>
      <c r="K233" s="10"/>
      <c r="L233" s="84"/>
      <c r="M233" s="84"/>
      <c r="N233" s="84"/>
      <c r="O233" s="84"/>
      <c r="P233" s="84"/>
      <c r="Q233" s="84"/>
      <c r="R233" s="84"/>
      <c r="S233" s="84"/>
      <c r="T233" s="84"/>
      <c r="U233" s="84"/>
      <c r="V233" s="84"/>
      <c r="W233" s="84"/>
      <c r="X233" s="84"/>
      <c r="Y233" s="84"/>
      <c r="Z233" s="84"/>
      <c r="AA233" s="84"/>
      <c r="AB233" s="84"/>
      <c r="AC233" s="84"/>
      <c r="AD233" s="84"/>
      <c r="AE233" s="10"/>
      <c r="AF233" s="10"/>
      <c r="AG233" s="10"/>
      <c r="AH233" s="10"/>
      <c r="AI233" s="10"/>
      <c r="AJ233" s="13"/>
      <c r="AK233" s="10"/>
      <c r="AL233" s="10"/>
      <c r="AM233" s="10"/>
      <c r="AN233" s="10"/>
      <c r="AO233" s="10"/>
      <c r="AP233" s="10"/>
      <c r="AQ233" s="10"/>
      <c r="AR233" s="10"/>
    </row>
    <row r="234" spans="1:44" s="159" customFormat="1">
      <c r="A234" s="2"/>
      <c r="B234"/>
      <c r="C234" s="356"/>
      <c r="D234" s="355"/>
      <c r="E234" s="132"/>
      <c r="F234" s="141" t="str">
        <f t="shared" si="3"/>
        <v/>
      </c>
      <c r="G234" s="365"/>
      <c r="H234" s="10"/>
      <c r="I234" s="10"/>
      <c r="J234" s="10"/>
      <c r="K234" s="10"/>
      <c r="L234" s="84"/>
      <c r="M234" s="84"/>
      <c r="N234" s="84"/>
      <c r="O234" s="84"/>
      <c r="P234" s="84"/>
      <c r="Q234" s="84"/>
      <c r="R234" s="84"/>
      <c r="S234" s="84"/>
      <c r="T234" s="84"/>
      <c r="U234" s="84"/>
      <c r="V234" s="84"/>
      <c r="W234" s="84"/>
      <c r="X234" s="84"/>
      <c r="Y234" s="84"/>
      <c r="Z234" s="84"/>
      <c r="AA234" s="84"/>
      <c r="AB234" s="84"/>
      <c r="AC234" s="84"/>
      <c r="AD234" s="84"/>
      <c r="AE234" s="10"/>
      <c r="AF234" s="10"/>
      <c r="AG234" s="10"/>
      <c r="AH234" s="10"/>
      <c r="AI234" s="10"/>
      <c r="AJ234" s="13"/>
      <c r="AK234" s="10"/>
      <c r="AL234" s="10"/>
      <c r="AM234" s="10"/>
      <c r="AN234" s="10"/>
      <c r="AO234" s="10"/>
      <c r="AP234" s="10"/>
      <c r="AQ234" s="10"/>
      <c r="AR234" s="10"/>
    </row>
    <row r="235" spans="1:44" s="159" customFormat="1">
      <c r="A235" s="2"/>
      <c r="B235"/>
      <c r="C235" s="356"/>
      <c r="D235" s="355"/>
      <c r="E235" s="132"/>
      <c r="F235" s="141" t="str">
        <f t="shared" si="3"/>
        <v/>
      </c>
      <c r="G235" s="365"/>
      <c r="H235" s="10"/>
      <c r="I235" s="10"/>
      <c r="J235" s="10"/>
      <c r="K235" s="10"/>
      <c r="L235" s="84"/>
      <c r="M235" s="84"/>
      <c r="N235" s="84"/>
      <c r="O235" s="84"/>
      <c r="P235" s="84"/>
      <c r="Q235" s="84"/>
      <c r="R235" s="84"/>
      <c r="S235" s="84"/>
      <c r="T235" s="84"/>
      <c r="U235" s="84"/>
      <c r="V235" s="84"/>
      <c r="W235" s="84"/>
      <c r="X235" s="84"/>
      <c r="Y235" s="84"/>
      <c r="Z235" s="84"/>
      <c r="AA235" s="84"/>
      <c r="AB235" s="84"/>
      <c r="AC235" s="84"/>
      <c r="AD235" s="84"/>
      <c r="AE235" s="10"/>
      <c r="AF235" s="10"/>
      <c r="AG235" s="10"/>
      <c r="AH235" s="10"/>
      <c r="AI235" s="10"/>
      <c r="AJ235" s="13"/>
      <c r="AK235" s="10"/>
      <c r="AL235" s="10"/>
      <c r="AM235" s="10"/>
      <c r="AN235" s="10"/>
      <c r="AO235" s="10"/>
      <c r="AP235" s="10"/>
      <c r="AQ235" s="10"/>
      <c r="AR235" s="10"/>
    </row>
    <row r="236" spans="1:44" s="159" customFormat="1">
      <c r="A236" s="2"/>
      <c r="B236"/>
      <c r="C236" s="356"/>
      <c r="D236" s="355"/>
      <c r="E236" s="132"/>
      <c r="F236" s="141" t="str">
        <f t="shared" si="3"/>
        <v/>
      </c>
      <c r="G236" s="365"/>
      <c r="H236" s="10"/>
      <c r="I236" s="10"/>
      <c r="J236" s="10"/>
      <c r="K236" s="10"/>
      <c r="L236" s="84"/>
      <c r="M236" s="84"/>
      <c r="N236" s="84"/>
      <c r="O236" s="84"/>
      <c r="P236" s="84"/>
      <c r="Q236" s="84"/>
      <c r="R236" s="84"/>
      <c r="S236" s="84"/>
      <c r="T236" s="84"/>
      <c r="U236" s="84"/>
      <c r="V236" s="84"/>
      <c r="W236" s="84"/>
      <c r="X236" s="84"/>
      <c r="Y236" s="84"/>
      <c r="Z236" s="84"/>
      <c r="AA236" s="84"/>
      <c r="AB236" s="84"/>
      <c r="AC236" s="84"/>
      <c r="AD236" s="84"/>
      <c r="AE236" s="10"/>
      <c r="AF236" s="10"/>
      <c r="AG236" s="10"/>
      <c r="AH236" s="10"/>
      <c r="AI236" s="10"/>
      <c r="AJ236" s="13"/>
      <c r="AK236" s="10"/>
      <c r="AL236" s="10"/>
      <c r="AM236" s="10"/>
      <c r="AN236" s="10"/>
      <c r="AO236" s="10"/>
      <c r="AP236" s="10"/>
      <c r="AQ236" s="10"/>
      <c r="AR236" s="10"/>
    </row>
    <row r="237" spans="1:44" s="159" customFormat="1">
      <c r="A237" s="2"/>
      <c r="B237"/>
      <c r="C237" s="356"/>
      <c r="D237" s="355"/>
      <c r="E237" s="132"/>
      <c r="F237" s="141" t="str">
        <f t="shared" si="3"/>
        <v/>
      </c>
      <c r="G237" s="365"/>
      <c r="H237" s="10"/>
      <c r="I237" s="10"/>
      <c r="J237" s="10"/>
      <c r="K237" s="10"/>
      <c r="L237" s="84"/>
      <c r="M237" s="84"/>
      <c r="N237" s="84"/>
      <c r="O237" s="84"/>
      <c r="P237" s="84"/>
      <c r="Q237" s="84"/>
      <c r="R237" s="84"/>
      <c r="S237" s="84"/>
      <c r="T237" s="84"/>
      <c r="U237" s="84"/>
      <c r="V237" s="84"/>
      <c r="W237" s="84"/>
      <c r="X237" s="84"/>
      <c r="Y237" s="84"/>
      <c r="Z237" s="84"/>
      <c r="AA237" s="84"/>
      <c r="AB237" s="84"/>
      <c r="AC237" s="84"/>
      <c r="AD237" s="84"/>
      <c r="AE237" s="10"/>
      <c r="AF237" s="10"/>
      <c r="AG237" s="10"/>
      <c r="AH237" s="10"/>
      <c r="AI237" s="10"/>
      <c r="AJ237" s="13"/>
      <c r="AK237" s="10"/>
      <c r="AL237" s="10"/>
      <c r="AM237" s="10"/>
      <c r="AN237" s="10"/>
      <c r="AO237" s="10"/>
      <c r="AP237" s="10"/>
      <c r="AQ237" s="10"/>
      <c r="AR237" s="10"/>
    </row>
    <row r="238" spans="1:44" s="159" customFormat="1">
      <c r="A238" s="2"/>
      <c r="B238"/>
      <c r="C238" s="356"/>
      <c r="D238" s="355"/>
      <c r="E238" s="132"/>
      <c r="F238" s="141" t="str">
        <f t="shared" si="3"/>
        <v/>
      </c>
      <c r="G238" s="365"/>
      <c r="H238" s="10"/>
      <c r="I238" s="10"/>
      <c r="J238" s="10"/>
      <c r="K238" s="10"/>
      <c r="L238" s="84"/>
      <c r="M238" s="84"/>
      <c r="N238" s="84"/>
      <c r="O238" s="84"/>
      <c r="P238" s="84"/>
      <c r="Q238" s="84"/>
      <c r="R238" s="84"/>
      <c r="S238" s="84"/>
      <c r="T238" s="84"/>
      <c r="U238" s="84"/>
      <c r="V238" s="84"/>
      <c r="W238" s="84"/>
      <c r="X238" s="84"/>
      <c r="Y238" s="84"/>
      <c r="Z238" s="84"/>
      <c r="AA238" s="84"/>
      <c r="AB238" s="84"/>
      <c r="AC238" s="84"/>
      <c r="AD238" s="84"/>
      <c r="AE238" s="10"/>
      <c r="AF238" s="10"/>
      <c r="AG238" s="10"/>
      <c r="AH238" s="10"/>
      <c r="AI238" s="10"/>
      <c r="AJ238" s="13"/>
      <c r="AK238" s="10"/>
      <c r="AL238" s="10"/>
      <c r="AM238" s="10"/>
      <c r="AN238" s="10"/>
      <c r="AO238" s="10"/>
      <c r="AP238" s="10"/>
      <c r="AQ238" s="10"/>
      <c r="AR238" s="10"/>
    </row>
    <row r="239" spans="1:44" s="159" customFormat="1">
      <c r="A239" s="2"/>
      <c r="B239"/>
      <c r="C239" s="356"/>
      <c r="D239" s="355"/>
      <c r="E239" s="132"/>
      <c r="F239" s="141" t="str">
        <f t="shared" si="3"/>
        <v/>
      </c>
      <c r="G239" s="365"/>
      <c r="H239" s="10"/>
      <c r="I239" s="10"/>
      <c r="J239" s="10"/>
      <c r="K239" s="10"/>
      <c r="L239" s="84"/>
      <c r="M239" s="84"/>
      <c r="N239" s="84"/>
      <c r="O239" s="84"/>
      <c r="P239" s="84"/>
      <c r="Q239" s="84"/>
      <c r="R239" s="84"/>
      <c r="S239" s="84"/>
      <c r="T239" s="84"/>
      <c r="U239" s="84"/>
      <c r="V239" s="84"/>
      <c r="W239" s="84"/>
      <c r="X239" s="84"/>
      <c r="Y239" s="84"/>
      <c r="Z239" s="84"/>
      <c r="AA239" s="84"/>
      <c r="AB239" s="84"/>
      <c r="AC239" s="84"/>
      <c r="AD239" s="84"/>
      <c r="AE239" s="10"/>
      <c r="AF239" s="10"/>
      <c r="AG239" s="10"/>
      <c r="AH239" s="10"/>
      <c r="AI239" s="10"/>
      <c r="AJ239" s="13"/>
      <c r="AK239" s="10"/>
      <c r="AL239" s="10"/>
      <c r="AM239" s="10"/>
      <c r="AN239" s="10"/>
      <c r="AO239" s="10"/>
      <c r="AP239" s="10"/>
      <c r="AQ239" s="10"/>
      <c r="AR239" s="10"/>
    </row>
    <row r="240" spans="1:44" s="159" customFormat="1">
      <c r="A240" s="2"/>
      <c r="B240"/>
      <c r="C240" s="356"/>
      <c r="D240" s="355"/>
      <c r="E240" s="132"/>
      <c r="F240" s="141" t="str">
        <f t="shared" si="3"/>
        <v/>
      </c>
      <c r="G240" s="365"/>
      <c r="H240" s="10"/>
      <c r="I240" s="10"/>
      <c r="J240" s="10"/>
      <c r="K240" s="10"/>
      <c r="L240" s="84"/>
      <c r="M240" s="84"/>
      <c r="N240" s="84"/>
      <c r="O240" s="84"/>
      <c r="P240" s="84"/>
      <c r="Q240" s="84"/>
      <c r="R240" s="84"/>
      <c r="S240" s="84"/>
      <c r="T240" s="84"/>
      <c r="U240" s="84"/>
      <c r="V240" s="84"/>
      <c r="W240" s="84"/>
      <c r="X240" s="84"/>
      <c r="Y240" s="84"/>
      <c r="Z240" s="84"/>
      <c r="AA240" s="84"/>
      <c r="AB240" s="84"/>
      <c r="AC240" s="84"/>
      <c r="AD240" s="84"/>
      <c r="AE240" s="10"/>
      <c r="AF240" s="10"/>
      <c r="AG240" s="10"/>
      <c r="AH240" s="10"/>
      <c r="AI240" s="10"/>
      <c r="AJ240" s="13"/>
      <c r="AK240" s="10"/>
      <c r="AL240" s="10"/>
      <c r="AM240" s="10"/>
      <c r="AN240" s="10"/>
      <c r="AO240" s="10"/>
      <c r="AP240" s="10"/>
      <c r="AQ240" s="10"/>
      <c r="AR240" s="10"/>
    </row>
    <row r="241" spans="1:44" s="159" customFormat="1">
      <c r="A241" s="2"/>
      <c r="B241"/>
      <c r="C241" s="356"/>
      <c r="D241" s="355"/>
      <c r="E241" s="132"/>
      <c r="F241" s="141" t="str">
        <f t="shared" si="3"/>
        <v/>
      </c>
      <c r="G241" s="365"/>
      <c r="H241" s="10"/>
      <c r="I241" s="10"/>
      <c r="J241" s="10"/>
      <c r="K241" s="10"/>
      <c r="L241" s="84"/>
      <c r="M241" s="84"/>
      <c r="N241" s="84"/>
      <c r="O241" s="84"/>
      <c r="P241" s="84"/>
      <c r="Q241" s="84"/>
      <c r="R241" s="84"/>
      <c r="S241" s="84"/>
      <c r="T241" s="84"/>
      <c r="U241" s="84"/>
      <c r="V241" s="84"/>
      <c r="W241" s="84"/>
      <c r="X241" s="84"/>
      <c r="Y241" s="84"/>
      <c r="Z241" s="84"/>
      <c r="AA241" s="84"/>
      <c r="AB241" s="84"/>
      <c r="AC241" s="84"/>
      <c r="AD241" s="84"/>
      <c r="AE241" s="10"/>
      <c r="AF241" s="10"/>
      <c r="AG241" s="10"/>
      <c r="AH241" s="10"/>
      <c r="AI241" s="10"/>
      <c r="AJ241" s="13"/>
      <c r="AK241" s="10"/>
      <c r="AL241" s="10"/>
      <c r="AM241" s="10"/>
      <c r="AN241" s="10"/>
      <c r="AO241" s="10"/>
      <c r="AP241" s="10"/>
      <c r="AQ241" s="10"/>
      <c r="AR241" s="10"/>
    </row>
    <row r="242" spans="1:44" s="159" customFormat="1">
      <c r="A242" s="2"/>
      <c r="B242"/>
      <c r="C242" s="356"/>
      <c r="D242" s="355"/>
      <c r="E242" s="132"/>
      <c r="F242" s="141" t="str">
        <f t="shared" si="3"/>
        <v/>
      </c>
      <c r="G242" s="365"/>
      <c r="H242" s="10"/>
      <c r="I242" s="10"/>
      <c r="J242" s="10"/>
      <c r="K242" s="10"/>
      <c r="L242" s="84"/>
      <c r="M242" s="84"/>
      <c r="N242" s="84"/>
      <c r="O242" s="84"/>
      <c r="P242" s="84"/>
      <c r="Q242" s="84"/>
      <c r="R242" s="84"/>
      <c r="S242" s="84"/>
      <c r="T242" s="84"/>
      <c r="U242" s="84"/>
      <c r="V242" s="84"/>
      <c r="W242" s="84"/>
      <c r="X242" s="84"/>
      <c r="Y242" s="84"/>
      <c r="Z242" s="84"/>
      <c r="AA242" s="84"/>
      <c r="AB242" s="84"/>
      <c r="AC242" s="84"/>
      <c r="AD242" s="84"/>
      <c r="AE242" s="10"/>
      <c r="AF242" s="10"/>
      <c r="AG242" s="10"/>
      <c r="AH242" s="10"/>
      <c r="AI242" s="10"/>
      <c r="AJ242" s="13"/>
      <c r="AK242" s="10"/>
      <c r="AL242" s="10"/>
      <c r="AM242" s="10"/>
      <c r="AN242" s="10"/>
      <c r="AO242" s="10"/>
      <c r="AP242" s="10"/>
      <c r="AQ242" s="10"/>
      <c r="AR242" s="10"/>
    </row>
    <row r="243" spans="1:44" s="159" customFormat="1">
      <c r="A243" s="2"/>
      <c r="B243"/>
      <c r="C243" s="356"/>
      <c r="D243" s="355"/>
      <c r="E243" s="132"/>
      <c r="F243" s="141" t="str">
        <f t="shared" si="3"/>
        <v/>
      </c>
      <c r="G243" s="365"/>
      <c r="H243" s="10"/>
      <c r="I243" s="10"/>
      <c r="J243" s="10"/>
      <c r="K243" s="10"/>
      <c r="L243" s="84"/>
      <c r="M243" s="84"/>
      <c r="N243" s="84"/>
      <c r="O243" s="84"/>
      <c r="P243" s="84"/>
      <c r="Q243" s="84"/>
      <c r="R243" s="84"/>
      <c r="S243" s="84"/>
      <c r="T243" s="84"/>
      <c r="U243" s="84"/>
      <c r="V243" s="84"/>
      <c r="W243" s="84"/>
      <c r="X243" s="84"/>
      <c r="Y243" s="84"/>
      <c r="Z243" s="84"/>
      <c r="AA243" s="84"/>
      <c r="AB243" s="84"/>
      <c r="AC243" s="84"/>
      <c r="AD243" s="84"/>
      <c r="AE243" s="10"/>
      <c r="AF243" s="10"/>
      <c r="AG243" s="10"/>
      <c r="AH243" s="10"/>
      <c r="AI243" s="10"/>
      <c r="AJ243" s="13"/>
      <c r="AK243" s="10"/>
      <c r="AL243" s="10"/>
      <c r="AM243" s="10"/>
      <c r="AN243" s="10"/>
      <c r="AO243" s="10"/>
      <c r="AP243" s="10"/>
      <c r="AQ243" s="10"/>
      <c r="AR243" s="10"/>
    </row>
    <row r="244" spans="1:44" s="159" customFormat="1">
      <c r="A244" s="2"/>
      <c r="B244"/>
      <c r="C244" s="356"/>
      <c r="D244" s="355"/>
      <c r="E244" s="132"/>
      <c r="F244" s="141" t="str">
        <f t="shared" si="3"/>
        <v/>
      </c>
      <c r="G244" s="365"/>
      <c r="H244" s="10"/>
      <c r="I244" s="10"/>
      <c r="J244" s="10"/>
      <c r="K244" s="10"/>
      <c r="L244" s="84"/>
      <c r="M244" s="84"/>
      <c r="N244" s="84"/>
      <c r="O244" s="84"/>
      <c r="P244" s="84"/>
      <c r="Q244" s="84"/>
      <c r="R244" s="84"/>
      <c r="S244" s="84"/>
      <c r="T244" s="84"/>
      <c r="U244" s="84"/>
      <c r="V244" s="84"/>
      <c r="W244" s="84"/>
      <c r="X244" s="84"/>
      <c r="Y244" s="84"/>
      <c r="Z244" s="84"/>
      <c r="AA244" s="84"/>
      <c r="AB244" s="84"/>
      <c r="AC244" s="84"/>
      <c r="AD244" s="84"/>
      <c r="AE244" s="10"/>
      <c r="AF244" s="10"/>
      <c r="AG244" s="10"/>
      <c r="AH244" s="10"/>
      <c r="AI244" s="10"/>
      <c r="AJ244" s="13"/>
      <c r="AK244" s="10"/>
      <c r="AL244" s="10"/>
      <c r="AM244" s="10"/>
      <c r="AN244" s="10"/>
      <c r="AO244" s="10"/>
      <c r="AP244" s="10"/>
      <c r="AQ244" s="10"/>
      <c r="AR244" s="10"/>
    </row>
    <row r="245" spans="1:44" s="159" customFormat="1">
      <c r="A245" s="2"/>
      <c r="B245"/>
      <c r="C245" s="356"/>
      <c r="D245" s="355"/>
      <c r="E245" s="132"/>
      <c r="F245" s="141" t="str">
        <f t="shared" si="3"/>
        <v/>
      </c>
      <c r="G245" s="365"/>
      <c r="H245" s="10"/>
      <c r="I245" s="10"/>
      <c r="J245" s="10"/>
      <c r="K245" s="10"/>
      <c r="L245" s="84"/>
      <c r="M245" s="84"/>
      <c r="N245" s="84"/>
      <c r="O245" s="84"/>
      <c r="P245" s="84"/>
      <c r="Q245" s="84"/>
      <c r="R245" s="84"/>
      <c r="S245" s="84"/>
      <c r="T245" s="84"/>
      <c r="U245" s="84"/>
      <c r="V245" s="84"/>
      <c r="W245" s="84"/>
      <c r="X245" s="84"/>
      <c r="Y245" s="84"/>
      <c r="Z245" s="84"/>
      <c r="AA245" s="84"/>
      <c r="AB245" s="84"/>
      <c r="AC245" s="84"/>
      <c r="AD245" s="84"/>
      <c r="AE245" s="10"/>
      <c r="AF245" s="10"/>
      <c r="AG245" s="10"/>
      <c r="AH245" s="10"/>
      <c r="AI245" s="10"/>
      <c r="AJ245" s="13"/>
      <c r="AK245" s="10"/>
      <c r="AL245" s="10"/>
      <c r="AM245" s="10"/>
      <c r="AN245" s="10"/>
      <c r="AO245" s="10"/>
      <c r="AP245" s="10"/>
      <c r="AQ245" s="10"/>
      <c r="AR245" s="10"/>
    </row>
    <row r="246" spans="1:44" s="159" customFormat="1">
      <c r="A246" s="2"/>
      <c r="B246"/>
      <c r="C246" s="356"/>
      <c r="D246" s="355"/>
      <c r="E246" s="132"/>
      <c r="F246" s="141" t="str">
        <f t="shared" si="3"/>
        <v/>
      </c>
      <c r="G246" s="365"/>
      <c r="H246" s="10"/>
      <c r="I246" s="10"/>
      <c r="J246" s="10"/>
      <c r="K246" s="10"/>
      <c r="L246" s="84"/>
      <c r="M246" s="84"/>
      <c r="N246" s="84"/>
      <c r="O246" s="84"/>
      <c r="P246" s="84"/>
      <c r="Q246" s="84"/>
      <c r="R246" s="84"/>
      <c r="S246" s="84"/>
      <c r="T246" s="84"/>
      <c r="U246" s="84"/>
      <c r="V246" s="84"/>
      <c r="W246" s="84"/>
      <c r="X246" s="84"/>
      <c r="Y246" s="84"/>
      <c r="Z246" s="84"/>
      <c r="AA246" s="84"/>
      <c r="AB246" s="84"/>
      <c r="AC246" s="84"/>
      <c r="AD246" s="84"/>
      <c r="AE246" s="10"/>
      <c r="AF246" s="10"/>
      <c r="AG246" s="10"/>
      <c r="AH246" s="10"/>
      <c r="AI246" s="10"/>
      <c r="AJ246" s="13"/>
      <c r="AK246" s="10"/>
      <c r="AL246" s="10"/>
      <c r="AM246" s="10"/>
      <c r="AN246" s="10"/>
      <c r="AO246" s="10"/>
      <c r="AP246" s="10"/>
      <c r="AQ246" s="10"/>
      <c r="AR246" s="10"/>
    </row>
    <row r="247" spans="1:44" s="159" customFormat="1">
      <c r="A247" s="2"/>
      <c r="B247"/>
      <c r="C247" s="356"/>
      <c r="D247" s="355"/>
      <c r="E247" s="132"/>
      <c r="F247" s="141" t="str">
        <f t="shared" si="3"/>
        <v/>
      </c>
      <c r="G247" s="365"/>
      <c r="H247" s="10"/>
      <c r="I247" s="10"/>
      <c r="J247" s="10"/>
      <c r="K247" s="10"/>
      <c r="L247" s="84"/>
      <c r="M247" s="84"/>
      <c r="N247" s="84"/>
      <c r="O247" s="84"/>
      <c r="P247" s="84"/>
      <c r="Q247" s="84"/>
      <c r="R247" s="84"/>
      <c r="S247" s="84"/>
      <c r="T247" s="84"/>
      <c r="U247" s="84"/>
      <c r="V247" s="84"/>
      <c r="W247" s="84"/>
      <c r="X247" s="84"/>
      <c r="Y247" s="84"/>
      <c r="Z247" s="84"/>
      <c r="AA247" s="84"/>
      <c r="AB247" s="84"/>
      <c r="AC247" s="84"/>
      <c r="AD247" s="84"/>
      <c r="AE247" s="10"/>
      <c r="AF247" s="10"/>
      <c r="AG247" s="10"/>
      <c r="AH247" s="10"/>
      <c r="AI247" s="10"/>
      <c r="AJ247" s="13"/>
      <c r="AK247" s="10"/>
      <c r="AL247" s="10"/>
      <c r="AM247" s="10"/>
      <c r="AN247" s="10"/>
      <c r="AO247" s="10"/>
      <c r="AP247" s="10"/>
      <c r="AQ247" s="10"/>
      <c r="AR247" s="10"/>
    </row>
    <row r="248" spans="1:44" s="159" customFormat="1">
      <c r="A248" s="2"/>
      <c r="B248"/>
      <c r="C248" s="356"/>
      <c r="D248" s="355"/>
      <c r="E248" s="132"/>
      <c r="F248" s="141" t="str">
        <f t="shared" si="3"/>
        <v/>
      </c>
      <c r="G248" s="365"/>
      <c r="H248" s="10"/>
      <c r="I248" s="10"/>
      <c r="J248" s="10"/>
      <c r="K248" s="10"/>
      <c r="L248" s="84"/>
      <c r="M248" s="84"/>
      <c r="N248" s="84"/>
      <c r="O248" s="84"/>
      <c r="P248" s="84"/>
      <c r="Q248" s="84"/>
      <c r="R248" s="84"/>
      <c r="S248" s="84"/>
      <c r="T248" s="84"/>
      <c r="U248" s="84"/>
      <c r="V248" s="84"/>
      <c r="W248" s="84"/>
      <c r="X248" s="84"/>
      <c r="Y248" s="84"/>
      <c r="Z248" s="84"/>
      <c r="AA248" s="84"/>
      <c r="AB248" s="84"/>
      <c r="AC248" s="84"/>
      <c r="AD248" s="84"/>
      <c r="AE248" s="10"/>
      <c r="AF248" s="10"/>
      <c r="AG248" s="10"/>
      <c r="AH248" s="10"/>
      <c r="AI248" s="10"/>
      <c r="AJ248" s="13"/>
      <c r="AK248" s="10"/>
      <c r="AL248" s="10"/>
      <c r="AM248" s="10"/>
      <c r="AN248" s="10"/>
      <c r="AO248" s="10"/>
      <c r="AP248" s="10"/>
      <c r="AQ248" s="10"/>
      <c r="AR248" s="10"/>
    </row>
    <row r="249" spans="1:44" s="159" customFormat="1">
      <c r="A249" s="2"/>
      <c r="B249"/>
      <c r="C249" s="356"/>
      <c r="D249" s="355"/>
      <c r="E249" s="132"/>
      <c r="F249" s="141" t="str">
        <f t="shared" si="3"/>
        <v/>
      </c>
      <c r="G249" s="365"/>
      <c r="H249" s="10"/>
      <c r="I249" s="10"/>
      <c r="J249" s="10"/>
      <c r="K249" s="10"/>
      <c r="L249" s="84"/>
      <c r="M249" s="84"/>
      <c r="N249" s="84"/>
      <c r="O249" s="84"/>
      <c r="P249" s="84"/>
      <c r="Q249" s="84"/>
      <c r="R249" s="84"/>
      <c r="S249" s="84"/>
      <c r="T249" s="84"/>
      <c r="U249" s="84"/>
      <c r="V249" s="84"/>
      <c r="W249" s="84"/>
      <c r="X249" s="84"/>
      <c r="Y249" s="84"/>
      <c r="Z249" s="84"/>
      <c r="AA249" s="84"/>
      <c r="AB249" s="84"/>
      <c r="AC249" s="84"/>
      <c r="AD249" s="84"/>
      <c r="AE249" s="10"/>
      <c r="AF249" s="10"/>
      <c r="AG249" s="10"/>
      <c r="AH249" s="10"/>
      <c r="AI249" s="10"/>
      <c r="AJ249" s="13"/>
      <c r="AK249" s="10"/>
      <c r="AL249" s="10"/>
      <c r="AM249" s="10"/>
      <c r="AN249" s="10"/>
      <c r="AO249" s="10"/>
      <c r="AP249" s="10"/>
      <c r="AQ249" s="10"/>
      <c r="AR249" s="10"/>
    </row>
    <row r="250" spans="1:44" s="159" customFormat="1">
      <c r="A250" s="2"/>
      <c r="B250"/>
      <c r="C250" s="356"/>
      <c r="D250" s="355"/>
      <c r="E250" s="132"/>
      <c r="F250" s="141" t="str">
        <f t="shared" si="3"/>
        <v/>
      </c>
      <c r="G250" s="365"/>
      <c r="H250" s="10"/>
      <c r="I250" s="10"/>
      <c r="J250" s="10"/>
      <c r="K250" s="10"/>
      <c r="L250" s="84"/>
      <c r="M250" s="84"/>
      <c r="N250" s="84"/>
      <c r="O250" s="84"/>
      <c r="P250" s="84"/>
      <c r="Q250" s="84"/>
      <c r="R250" s="84"/>
      <c r="S250" s="84"/>
      <c r="T250" s="84"/>
      <c r="U250" s="84"/>
      <c r="V250" s="84"/>
      <c r="W250" s="84"/>
      <c r="X250" s="84"/>
      <c r="Y250" s="84"/>
      <c r="Z250" s="84"/>
      <c r="AA250" s="84"/>
      <c r="AB250" s="84"/>
      <c r="AC250" s="84"/>
      <c r="AD250" s="84"/>
      <c r="AE250" s="10"/>
      <c r="AF250" s="10"/>
      <c r="AG250" s="10"/>
      <c r="AH250" s="10"/>
      <c r="AI250" s="10"/>
      <c r="AJ250" s="13"/>
      <c r="AK250" s="10"/>
      <c r="AL250" s="10"/>
      <c r="AM250" s="10"/>
      <c r="AN250" s="10"/>
      <c r="AO250" s="10"/>
      <c r="AP250" s="10"/>
      <c r="AQ250" s="10"/>
      <c r="AR250" s="10"/>
    </row>
    <row r="251" spans="1:44" s="159" customFormat="1">
      <c r="A251" s="2"/>
      <c r="B251"/>
      <c r="C251" s="356"/>
      <c r="D251" s="355"/>
      <c r="E251" s="132"/>
      <c r="F251" s="141" t="str">
        <f t="shared" si="3"/>
        <v/>
      </c>
      <c r="G251" s="365"/>
      <c r="H251" s="10"/>
      <c r="I251" s="10"/>
      <c r="J251" s="10"/>
      <c r="K251" s="10"/>
      <c r="L251" s="84"/>
      <c r="M251" s="84"/>
      <c r="N251" s="84"/>
      <c r="O251" s="84"/>
      <c r="P251" s="84"/>
      <c r="Q251" s="84"/>
      <c r="R251" s="84"/>
      <c r="S251" s="84"/>
      <c r="T251" s="84"/>
      <c r="U251" s="84"/>
      <c r="V251" s="84"/>
      <c r="W251" s="84"/>
      <c r="X251" s="84"/>
      <c r="Y251" s="84"/>
      <c r="Z251" s="84"/>
      <c r="AA251" s="84"/>
      <c r="AB251" s="84"/>
      <c r="AC251" s="84"/>
      <c r="AD251" s="84"/>
      <c r="AE251" s="10"/>
      <c r="AF251" s="10"/>
      <c r="AG251" s="10"/>
      <c r="AH251" s="10"/>
      <c r="AI251" s="10"/>
      <c r="AJ251" s="13"/>
      <c r="AK251" s="10"/>
      <c r="AL251" s="10"/>
      <c r="AM251" s="10"/>
      <c r="AN251" s="10"/>
      <c r="AO251" s="10"/>
      <c r="AP251" s="10"/>
      <c r="AQ251" s="10"/>
      <c r="AR251" s="10"/>
    </row>
    <row r="252" spans="1:44" s="159" customFormat="1">
      <c r="A252" s="2"/>
      <c r="B252"/>
      <c r="C252" s="356"/>
      <c r="D252" s="355"/>
      <c r="E252" s="132"/>
      <c r="F252" s="141" t="str">
        <f t="shared" si="3"/>
        <v/>
      </c>
      <c r="G252" s="365"/>
      <c r="H252" s="10"/>
      <c r="I252" s="10"/>
      <c r="J252" s="10"/>
      <c r="K252" s="10"/>
      <c r="L252" s="84"/>
      <c r="M252" s="84"/>
      <c r="N252" s="84"/>
      <c r="O252" s="84"/>
      <c r="P252" s="84"/>
      <c r="Q252" s="84"/>
      <c r="R252" s="84"/>
      <c r="S252" s="84"/>
      <c r="T252" s="84"/>
      <c r="U252" s="84"/>
      <c r="V252" s="84"/>
      <c r="W252" s="84"/>
      <c r="X252" s="84"/>
      <c r="Y252" s="84"/>
      <c r="Z252" s="84"/>
      <c r="AA252" s="84"/>
      <c r="AB252" s="84"/>
      <c r="AC252" s="84"/>
      <c r="AD252" s="84"/>
      <c r="AE252" s="10"/>
      <c r="AF252" s="10"/>
      <c r="AG252" s="10"/>
      <c r="AH252" s="10"/>
      <c r="AI252" s="10"/>
      <c r="AJ252" s="13"/>
      <c r="AK252" s="10"/>
      <c r="AL252" s="10"/>
      <c r="AM252" s="10"/>
      <c r="AN252" s="10"/>
      <c r="AO252" s="10"/>
      <c r="AP252" s="10"/>
      <c r="AQ252" s="10"/>
      <c r="AR252" s="10"/>
    </row>
    <row r="253" spans="1:44" s="159" customFormat="1">
      <c r="A253" s="2"/>
      <c r="B253"/>
      <c r="C253" s="356"/>
      <c r="D253" s="355"/>
      <c r="E253" s="132"/>
      <c r="F253" s="141" t="str">
        <f t="shared" si="3"/>
        <v/>
      </c>
      <c r="G253" s="365"/>
      <c r="H253" s="10"/>
      <c r="I253" s="10"/>
      <c r="J253" s="10"/>
      <c r="K253" s="10"/>
      <c r="L253" s="84"/>
      <c r="M253" s="84"/>
      <c r="N253" s="84"/>
      <c r="O253" s="84"/>
      <c r="P253" s="84"/>
      <c r="Q253" s="84"/>
      <c r="R253" s="84"/>
      <c r="S253" s="84"/>
      <c r="T253" s="84"/>
      <c r="U253" s="84"/>
      <c r="V253" s="84"/>
      <c r="W253" s="84"/>
      <c r="X253" s="84"/>
      <c r="Y253" s="84"/>
      <c r="Z253" s="84"/>
      <c r="AA253" s="84"/>
      <c r="AB253" s="84"/>
      <c r="AC253" s="84"/>
      <c r="AD253" s="84"/>
      <c r="AE253" s="10"/>
      <c r="AF253" s="10"/>
      <c r="AG253" s="10"/>
      <c r="AH253" s="10"/>
      <c r="AI253" s="10"/>
      <c r="AJ253" s="13"/>
      <c r="AK253" s="10"/>
      <c r="AL253" s="10"/>
      <c r="AM253" s="10"/>
      <c r="AN253" s="10"/>
      <c r="AO253" s="10"/>
      <c r="AP253" s="10"/>
      <c r="AQ253" s="10"/>
      <c r="AR253" s="10"/>
    </row>
    <row r="254" spans="1:44" s="159" customFormat="1">
      <c r="A254" s="2"/>
      <c r="B254"/>
      <c r="C254" s="356"/>
      <c r="D254" s="355"/>
      <c r="E254" s="132"/>
      <c r="F254" s="141" t="str">
        <f t="shared" si="3"/>
        <v/>
      </c>
      <c r="G254" s="365"/>
      <c r="H254" s="10"/>
      <c r="I254" s="10"/>
      <c r="J254" s="10"/>
      <c r="K254" s="10"/>
      <c r="L254" s="84"/>
      <c r="M254" s="84"/>
      <c r="N254" s="84"/>
      <c r="O254" s="84"/>
      <c r="P254" s="84"/>
      <c r="Q254" s="84"/>
      <c r="R254" s="84"/>
      <c r="S254" s="84"/>
      <c r="T254" s="84"/>
      <c r="U254" s="84"/>
      <c r="V254" s="84"/>
      <c r="W254" s="84"/>
      <c r="X254" s="84"/>
      <c r="Y254" s="84"/>
      <c r="Z254" s="84"/>
      <c r="AA254" s="84"/>
      <c r="AB254" s="84"/>
      <c r="AC254" s="84"/>
      <c r="AD254" s="84"/>
      <c r="AE254" s="10"/>
      <c r="AF254" s="10"/>
      <c r="AG254" s="10"/>
      <c r="AH254" s="10"/>
      <c r="AI254" s="10"/>
      <c r="AJ254" s="13"/>
      <c r="AK254" s="10"/>
      <c r="AL254" s="10"/>
      <c r="AM254" s="10"/>
      <c r="AN254" s="10"/>
      <c r="AO254" s="10"/>
      <c r="AP254" s="10"/>
      <c r="AQ254" s="10"/>
      <c r="AR254" s="10"/>
    </row>
    <row r="255" spans="1:44" s="159" customFormat="1">
      <c r="A255" s="2"/>
      <c r="B255"/>
      <c r="C255" s="356"/>
      <c r="D255" s="355"/>
      <c r="E255" s="132"/>
      <c r="F255" s="141" t="str">
        <f t="shared" si="3"/>
        <v/>
      </c>
      <c r="G255" s="365"/>
      <c r="H255" s="10"/>
      <c r="I255" s="10"/>
      <c r="J255" s="10"/>
      <c r="K255" s="10"/>
      <c r="L255" s="84"/>
      <c r="M255" s="84"/>
      <c r="N255" s="84"/>
      <c r="O255" s="84"/>
      <c r="P255" s="84"/>
      <c r="Q255" s="84"/>
      <c r="R255" s="84"/>
      <c r="S255" s="84"/>
      <c r="T255" s="84"/>
      <c r="U255" s="84"/>
      <c r="V255" s="84"/>
      <c r="W255" s="84"/>
      <c r="X255" s="84"/>
      <c r="Y255" s="84"/>
      <c r="Z255" s="84"/>
      <c r="AA255" s="84"/>
      <c r="AB255" s="84"/>
      <c r="AC255" s="84"/>
      <c r="AD255" s="84"/>
      <c r="AE255" s="10"/>
      <c r="AF255" s="10"/>
      <c r="AG255" s="10"/>
      <c r="AH255" s="10"/>
      <c r="AI255" s="10"/>
      <c r="AJ255" s="13"/>
      <c r="AK255" s="10"/>
      <c r="AL255" s="10"/>
      <c r="AM255" s="10"/>
      <c r="AN255" s="10"/>
      <c r="AO255" s="10"/>
      <c r="AP255" s="10"/>
      <c r="AQ255" s="10"/>
      <c r="AR255" s="10"/>
    </row>
    <row r="256" spans="1:44" s="159" customFormat="1">
      <c r="A256" s="2"/>
      <c r="B256"/>
      <c r="C256" s="356"/>
      <c r="D256" s="355"/>
      <c r="E256" s="132"/>
      <c r="F256" s="141" t="str">
        <f t="shared" si="3"/>
        <v/>
      </c>
      <c r="G256" s="365"/>
      <c r="H256" s="10"/>
      <c r="I256" s="10"/>
      <c r="J256" s="10"/>
      <c r="K256" s="10"/>
      <c r="L256" s="84"/>
      <c r="M256" s="84"/>
      <c r="N256" s="84"/>
      <c r="O256" s="84"/>
      <c r="P256" s="84"/>
      <c r="Q256" s="84"/>
      <c r="R256" s="84"/>
      <c r="S256" s="84"/>
      <c r="T256" s="84"/>
      <c r="U256" s="84"/>
      <c r="V256" s="84"/>
      <c r="W256" s="84"/>
      <c r="X256" s="84"/>
      <c r="Y256" s="84"/>
      <c r="Z256" s="84"/>
      <c r="AA256" s="84"/>
      <c r="AB256" s="84"/>
      <c r="AC256" s="84"/>
      <c r="AD256" s="84"/>
      <c r="AE256" s="10"/>
      <c r="AF256" s="10"/>
      <c r="AG256" s="10"/>
      <c r="AH256" s="10"/>
      <c r="AI256" s="10"/>
      <c r="AJ256" s="13"/>
      <c r="AK256" s="10"/>
      <c r="AL256" s="10"/>
      <c r="AM256" s="10"/>
      <c r="AN256" s="10"/>
      <c r="AO256" s="10"/>
      <c r="AP256" s="10"/>
      <c r="AQ256" s="10"/>
      <c r="AR256" s="10"/>
    </row>
    <row r="257" spans="1:44" s="159" customFormat="1">
      <c r="A257" s="2"/>
      <c r="B257"/>
      <c r="C257" s="356"/>
      <c r="D257" s="355"/>
      <c r="E257" s="132"/>
      <c r="F257" s="141" t="str">
        <f t="shared" si="3"/>
        <v/>
      </c>
      <c r="G257" s="365"/>
      <c r="H257" s="10"/>
      <c r="I257" s="10"/>
      <c r="J257" s="10"/>
      <c r="K257" s="10"/>
      <c r="L257" s="84"/>
      <c r="M257" s="84"/>
      <c r="N257" s="84"/>
      <c r="O257" s="84"/>
      <c r="P257" s="84"/>
      <c r="Q257" s="84"/>
      <c r="R257" s="84"/>
      <c r="S257" s="84"/>
      <c r="T257" s="84"/>
      <c r="U257" s="84"/>
      <c r="V257" s="84"/>
      <c r="W257" s="84"/>
      <c r="X257" s="84"/>
      <c r="Y257" s="84"/>
      <c r="Z257" s="84"/>
      <c r="AA257" s="84"/>
      <c r="AB257" s="84"/>
      <c r="AC257" s="84"/>
      <c r="AD257" s="84"/>
      <c r="AE257" s="10"/>
      <c r="AF257" s="10"/>
      <c r="AG257" s="10"/>
      <c r="AH257" s="10"/>
      <c r="AI257" s="10"/>
      <c r="AJ257" s="13"/>
      <c r="AK257" s="10"/>
      <c r="AL257" s="10"/>
      <c r="AM257" s="10"/>
      <c r="AN257" s="10"/>
      <c r="AO257" s="10"/>
      <c r="AP257" s="10"/>
      <c r="AQ257" s="10"/>
      <c r="AR257" s="10"/>
    </row>
    <row r="258" spans="1:44" s="159" customFormat="1">
      <c r="A258" s="2"/>
      <c r="B258"/>
      <c r="C258" s="356"/>
      <c r="D258" s="355"/>
      <c r="E258" s="132"/>
      <c r="F258" s="141" t="str">
        <f t="shared" si="3"/>
        <v/>
      </c>
      <c r="G258" s="365"/>
      <c r="H258" s="10"/>
      <c r="I258" s="10"/>
      <c r="J258" s="10"/>
      <c r="K258" s="10"/>
      <c r="L258" s="84"/>
      <c r="M258" s="84"/>
      <c r="N258" s="84"/>
      <c r="O258" s="84"/>
      <c r="P258" s="84"/>
      <c r="Q258" s="84"/>
      <c r="R258" s="84"/>
      <c r="S258" s="84"/>
      <c r="T258" s="84"/>
      <c r="U258" s="84"/>
      <c r="V258" s="84"/>
      <c r="W258" s="84"/>
      <c r="X258" s="84"/>
      <c r="Y258" s="84"/>
      <c r="Z258" s="84"/>
      <c r="AA258" s="84"/>
      <c r="AB258" s="84"/>
      <c r="AC258" s="84"/>
      <c r="AD258" s="84"/>
      <c r="AE258" s="10"/>
      <c r="AF258" s="10"/>
      <c r="AG258" s="10"/>
      <c r="AH258" s="10"/>
      <c r="AI258" s="10"/>
      <c r="AJ258" s="13"/>
      <c r="AK258" s="10"/>
      <c r="AL258" s="10"/>
      <c r="AM258" s="10"/>
      <c r="AN258" s="10"/>
      <c r="AO258" s="10"/>
      <c r="AP258" s="10"/>
      <c r="AQ258" s="10"/>
      <c r="AR258" s="10"/>
    </row>
    <row r="259" spans="1:44" s="159" customFormat="1">
      <c r="A259" s="2"/>
      <c r="B259"/>
      <c r="C259" s="356"/>
      <c r="D259" s="355"/>
      <c r="E259" s="132"/>
      <c r="F259" s="141" t="str">
        <f t="shared" si="3"/>
        <v/>
      </c>
      <c r="G259" s="365"/>
      <c r="H259" s="10"/>
      <c r="I259" s="10"/>
      <c r="J259" s="10"/>
      <c r="K259" s="10"/>
      <c r="L259" s="84"/>
      <c r="M259" s="84"/>
      <c r="N259" s="84"/>
      <c r="O259" s="84"/>
      <c r="P259" s="84"/>
      <c r="Q259" s="84"/>
      <c r="R259" s="84"/>
      <c r="S259" s="84"/>
      <c r="T259" s="84"/>
      <c r="U259" s="84"/>
      <c r="V259" s="84"/>
      <c r="W259" s="84"/>
      <c r="X259" s="84"/>
      <c r="Y259" s="84"/>
      <c r="Z259" s="84"/>
      <c r="AA259" s="84"/>
      <c r="AB259" s="84"/>
      <c r="AC259" s="84"/>
      <c r="AD259" s="84"/>
      <c r="AE259" s="10"/>
      <c r="AF259" s="10"/>
      <c r="AG259" s="10"/>
      <c r="AH259" s="10"/>
      <c r="AI259" s="10"/>
      <c r="AJ259" s="13"/>
      <c r="AK259" s="10"/>
      <c r="AL259" s="10"/>
      <c r="AM259" s="10"/>
      <c r="AN259" s="10"/>
      <c r="AO259" s="10"/>
      <c r="AP259" s="10"/>
      <c r="AQ259" s="10"/>
      <c r="AR259" s="10"/>
    </row>
    <row r="260" spans="1:44" s="159" customFormat="1">
      <c r="A260" s="2"/>
      <c r="B260"/>
      <c r="C260" s="356"/>
      <c r="D260" s="355"/>
      <c r="E260" s="132"/>
      <c r="F260" s="141" t="str">
        <f t="shared" si="3"/>
        <v/>
      </c>
      <c r="G260" s="365"/>
      <c r="H260" s="10"/>
      <c r="I260" s="10"/>
      <c r="J260" s="10"/>
      <c r="K260" s="10"/>
      <c r="L260" s="84"/>
      <c r="M260" s="84"/>
      <c r="N260" s="84"/>
      <c r="O260" s="84"/>
      <c r="P260" s="84"/>
      <c r="Q260" s="84"/>
      <c r="R260" s="84"/>
      <c r="S260" s="84"/>
      <c r="T260" s="84"/>
      <c r="U260" s="84"/>
      <c r="V260" s="84"/>
      <c r="W260" s="84"/>
      <c r="X260" s="84"/>
      <c r="Y260" s="84"/>
      <c r="Z260" s="84"/>
      <c r="AA260" s="84"/>
      <c r="AB260" s="84"/>
      <c r="AC260" s="84"/>
      <c r="AD260" s="84"/>
      <c r="AE260" s="10"/>
      <c r="AF260" s="10"/>
      <c r="AG260" s="10"/>
      <c r="AH260" s="10"/>
      <c r="AI260" s="10"/>
      <c r="AJ260" s="13"/>
      <c r="AK260" s="10"/>
      <c r="AL260" s="10"/>
      <c r="AM260" s="10"/>
      <c r="AN260" s="10"/>
      <c r="AO260" s="10"/>
      <c r="AP260" s="10"/>
      <c r="AQ260" s="10"/>
      <c r="AR260" s="10"/>
    </row>
    <row r="261" spans="1:44" s="159" customFormat="1">
      <c r="A261" s="2"/>
      <c r="B261"/>
      <c r="C261" s="356"/>
      <c r="D261" s="355"/>
      <c r="E261" s="132"/>
      <c r="F261" s="141" t="str">
        <f t="shared" si="3"/>
        <v/>
      </c>
      <c r="G261" s="365"/>
      <c r="H261" s="10"/>
      <c r="I261" s="10"/>
      <c r="J261" s="10"/>
      <c r="K261" s="10"/>
      <c r="L261" s="84"/>
      <c r="M261" s="84"/>
      <c r="N261" s="84"/>
      <c r="O261" s="84"/>
      <c r="P261" s="84"/>
      <c r="Q261" s="84"/>
      <c r="R261" s="84"/>
      <c r="S261" s="84"/>
      <c r="T261" s="84"/>
      <c r="U261" s="84"/>
      <c r="V261" s="84"/>
      <c r="W261" s="84"/>
      <c r="X261" s="84"/>
      <c r="Y261" s="84"/>
      <c r="Z261" s="84"/>
      <c r="AA261" s="84"/>
      <c r="AB261" s="84"/>
      <c r="AC261" s="84"/>
      <c r="AD261" s="84"/>
      <c r="AE261" s="10"/>
      <c r="AF261" s="10"/>
      <c r="AG261" s="10"/>
      <c r="AH261" s="10"/>
      <c r="AI261" s="10"/>
      <c r="AJ261" s="13"/>
      <c r="AK261" s="10"/>
      <c r="AL261" s="10"/>
      <c r="AM261" s="10"/>
      <c r="AN261" s="10"/>
      <c r="AO261" s="10"/>
      <c r="AP261" s="10"/>
      <c r="AQ261" s="10"/>
      <c r="AR261" s="10"/>
    </row>
    <row r="262" spans="1:44" s="159" customFormat="1">
      <c r="A262" s="2"/>
      <c r="B262"/>
      <c r="C262" s="356"/>
      <c r="D262" s="355"/>
      <c r="E262" s="132"/>
      <c r="F262" s="141" t="str">
        <f t="shared" si="3"/>
        <v/>
      </c>
      <c r="G262" s="365"/>
      <c r="H262" s="10"/>
      <c r="I262" s="10"/>
      <c r="J262" s="10"/>
      <c r="K262" s="10"/>
      <c r="L262" s="84"/>
      <c r="M262" s="84"/>
      <c r="N262" s="84"/>
      <c r="O262" s="84"/>
      <c r="P262" s="84"/>
      <c r="Q262" s="84"/>
      <c r="R262" s="84"/>
      <c r="S262" s="84"/>
      <c r="T262" s="84"/>
      <c r="U262" s="84"/>
      <c r="V262" s="84"/>
      <c r="W262" s="84"/>
      <c r="X262" s="84"/>
      <c r="Y262" s="84"/>
      <c r="Z262" s="84"/>
      <c r="AA262" s="84"/>
      <c r="AB262" s="84"/>
      <c r="AC262" s="84"/>
      <c r="AD262" s="84"/>
      <c r="AE262" s="10"/>
      <c r="AF262" s="10"/>
      <c r="AG262" s="10"/>
      <c r="AH262" s="10"/>
      <c r="AI262" s="10"/>
      <c r="AJ262" s="13"/>
      <c r="AK262" s="10"/>
      <c r="AL262" s="10"/>
      <c r="AM262" s="10"/>
      <c r="AN262" s="10"/>
      <c r="AO262" s="10"/>
      <c r="AP262" s="10"/>
      <c r="AQ262" s="10"/>
      <c r="AR262" s="10"/>
    </row>
    <row r="263" spans="1:44" s="159" customFormat="1">
      <c r="A263" s="2"/>
      <c r="B263"/>
      <c r="C263" s="356"/>
      <c r="D263" s="355"/>
      <c r="E263" s="132"/>
      <c r="F263" s="141" t="str">
        <f t="shared" si="3"/>
        <v/>
      </c>
      <c r="G263" s="365"/>
      <c r="H263" s="10"/>
      <c r="I263" s="10"/>
      <c r="J263" s="10"/>
      <c r="K263" s="10"/>
      <c r="L263" s="84"/>
      <c r="M263" s="84"/>
      <c r="N263" s="84"/>
      <c r="O263" s="84"/>
      <c r="P263" s="84"/>
      <c r="Q263" s="84"/>
      <c r="R263" s="84"/>
      <c r="S263" s="84"/>
      <c r="T263" s="84"/>
      <c r="U263" s="84"/>
      <c r="V263" s="84"/>
      <c r="W263" s="84"/>
      <c r="X263" s="84"/>
      <c r="Y263" s="84"/>
      <c r="Z263" s="84"/>
      <c r="AA263" s="84"/>
      <c r="AB263" s="84"/>
      <c r="AC263" s="84"/>
      <c r="AD263" s="84"/>
      <c r="AE263" s="10"/>
      <c r="AF263" s="10"/>
      <c r="AG263" s="10"/>
      <c r="AH263" s="10"/>
      <c r="AI263" s="10"/>
      <c r="AJ263" s="13"/>
      <c r="AK263" s="10"/>
      <c r="AL263" s="10"/>
      <c r="AM263" s="10"/>
      <c r="AN263" s="10"/>
      <c r="AO263" s="10"/>
      <c r="AP263" s="10"/>
      <c r="AQ263" s="10"/>
      <c r="AR263" s="10"/>
    </row>
    <row r="264" spans="1:44" s="159" customFormat="1">
      <c r="A264" s="2"/>
      <c r="B264"/>
      <c r="C264" s="356"/>
      <c r="D264" s="355"/>
      <c r="E264" s="132"/>
      <c r="F264" s="141" t="str">
        <f t="shared" si="3"/>
        <v/>
      </c>
      <c r="G264" s="365"/>
      <c r="H264" s="10"/>
      <c r="I264" s="10"/>
      <c r="J264" s="10"/>
      <c r="K264" s="10"/>
      <c r="L264" s="84"/>
      <c r="M264" s="84"/>
      <c r="N264" s="84"/>
      <c r="O264" s="84"/>
      <c r="P264" s="84"/>
      <c r="Q264" s="84"/>
      <c r="R264" s="84"/>
      <c r="S264" s="84"/>
      <c r="T264" s="84"/>
      <c r="U264" s="84"/>
      <c r="V264" s="84"/>
      <c r="W264" s="84"/>
      <c r="X264" s="84"/>
      <c r="Y264" s="84"/>
      <c r="Z264" s="84"/>
      <c r="AA264" s="84"/>
      <c r="AB264" s="84"/>
      <c r="AC264" s="84"/>
      <c r="AD264" s="84"/>
      <c r="AE264" s="10"/>
      <c r="AF264" s="10"/>
      <c r="AG264" s="10"/>
      <c r="AH264" s="10"/>
      <c r="AI264" s="10"/>
      <c r="AJ264" s="13"/>
      <c r="AK264" s="10"/>
      <c r="AL264" s="10"/>
      <c r="AM264" s="10"/>
      <c r="AN264" s="10"/>
      <c r="AO264" s="10"/>
      <c r="AP264" s="10"/>
      <c r="AQ264" s="10"/>
      <c r="AR264" s="10"/>
    </row>
    <row r="265" spans="1:44" s="159" customFormat="1">
      <c r="A265" s="2"/>
      <c r="B265"/>
      <c r="C265" s="356"/>
      <c r="D265" s="355"/>
      <c r="E265" s="132"/>
      <c r="F265" s="141" t="str">
        <f t="shared" si="3"/>
        <v/>
      </c>
      <c r="G265" s="365"/>
      <c r="H265" s="10"/>
      <c r="I265" s="10"/>
      <c r="J265" s="10"/>
      <c r="K265" s="10"/>
      <c r="L265" s="84"/>
      <c r="M265" s="84"/>
      <c r="N265" s="84"/>
      <c r="O265" s="84"/>
      <c r="P265" s="84"/>
      <c r="Q265" s="84"/>
      <c r="R265" s="84"/>
      <c r="S265" s="84"/>
      <c r="T265" s="84"/>
      <c r="U265" s="84"/>
      <c r="V265" s="84"/>
      <c r="W265" s="84"/>
      <c r="X265" s="84"/>
      <c r="Y265" s="84"/>
      <c r="Z265" s="84"/>
      <c r="AA265" s="84"/>
      <c r="AB265" s="84"/>
      <c r="AC265" s="84"/>
      <c r="AD265" s="84"/>
      <c r="AE265" s="10"/>
      <c r="AF265" s="10"/>
      <c r="AG265" s="10"/>
      <c r="AH265" s="10"/>
      <c r="AI265" s="10"/>
      <c r="AJ265" s="13"/>
      <c r="AK265" s="10"/>
      <c r="AL265" s="10"/>
      <c r="AM265" s="10"/>
      <c r="AN265" s="10"/>
      <c r="AO265" s="10"/>
      <c r="AP265" s="10"/>
      <c r="AQ265" s="10"/>
      <c r="AR265" s="10"/>
    </row>
    <row r="266" spans="1:44" s="159" customFormat="1">
      <c r="A266" s="2"/>
      <c r="B266"/>
      <c r="C266" s="356"/>
      <c r="D266" s="355"/>
      <c r="E266" s="132"/>
      <c r="F266" s="141" t="str">
        <f t="shared" si="3"/>
        <v/>
      </c>
      <c r="G266" s="365"/>
      <c r="H266" s="10"/>
      <c r="I266" s="10"/>
      <c r="J266" s="10"/>
      <c r="K266" s="10"/>
      <c r="L266" s="84"/>
      <c r="M266" s="84"/>
      <c r="N266" s="84"/>
      <c r="O266" s="84"/>
      <c r="P266" s="84"/>
      <c r="Q266" s="84"/>
      <c r="R266" s="84"/>
      <c r="S266" s="84"/>
      <c r="T266" s="84"/>
      <c r="U266" s="84"/>
      <c r="V266" s="84"/>
      <c r="W266" s="84"/>
      <c r="X266" s="84"/>
      <c r="Y266" s="84"/>
      <c r="Z266" s="84"/>
      <c r="AA266" s="84"/>
      <c r="AB266" s="84"/>
      <c r="AC266" s="84"/>
      <c r="AD266" s="84"/>
      <c r="AE266" s="10"/>
      <c r="AF266" s="10"/>
      <c r="AG266" s="10"/>
      <c r="AH266" s="10"/>
      <c r="AI266" s="10"/>
      <c r="AJ266" s="13"/>
      <c r="AK266" s="10"/>
      <c r="AL266" s="10"/>
      <c r="AM266" s="10"/>
      <c r="AN266" s="10"/>
      <c r="AO266" s="10"/>
      <c r="AP266" s="10"/>
      <c r="AQ266" s="10"/>
      <c r="AR266" s="10"/>
    </row>
    <row r="267" spans="1:44" s="159" customFormat="1">
      <c r="A267" s="2"/>
      <c r="B267"/>
      <c r="C267" s="356"/>
      <c r="D267" s="355"/>
      <c r="E267" s="132"/>
      <c r="F267" s="141" t="str">
        <f t="shared" si="3"/>
        <v/>
      </c>
      <c r="G267" s="365"/>
      <c r="H267" s="10"/>
      <c r="I267" s="10"/>
      <c r="J267" s="10"/>
      <c r="K267" s="10"/>
      <c r="L267" s="84"/>
      <c r="M267" s="84"/>
      <c r="N267" s="84"/>
      <c r="O267" s="84"/>
      <c r="P267" s="84"/>
      <c r="Q267" s="84"/>
      <c r="R267" s="84"/>
      <c r="S267" s="84"/>
      <c r="T267" s="84"/>
      <c r="U267" s="84"/>
      <c r="V267" s="84"/>
      <c r="W267" s="84"/>
      <c r="X267" s="84"/>
      <c r="Y267" s="84"/>
      <c r="Z267" s="84"/>
      <c r="AA267" s="84"/>
      <c r="AB267" s="84"/>
      <c r="AC267" s="84"/>
      <c r="AD267" s="84"/>
      <c r="AE267" s="10"/>
      <c r="AF267" s="10"/>
      <c r="AG267" s="10"/>
      <c r="AH267" s="10"/>
      <c r="AI267" s="10"/>
      <c r="AJ267" s="13"/>
      <c r="AK267" s="10"/>
      <c r="AL267" s="10"/>
      <c r="AM267" s="10"/>
      <c r="AN267" s="10"/>
      <c r="AO267" s="10"/>
      <c r="AP267" s="10"/>
      <c r="AQ267" s="10"/>
      <c r="AR267" s="10"/>
    </row>
    <row r="268" spans="1:44" s="159" customFormat="1">
      <c r="A268" s="2"/>
      <c r="B268"/>
      <c r="C268" s="356"/>
      <c r="D268" s="355"/>
      <c r="E268" s="132"/>
      <c r="F268" s="141" t="str">
        <f t="shared" si="3"/>
        <v/>
      </c>
      <c r="G268" s="365"/>
      <c r="H268" s="10"/>
      <c r="I268" s="10"/>
      <c r="J268" s="10"/>
      <c r="K268" s="10"/>
      <c r="L268" s="84"/>
      <c r="M268" s="84"/>
      <c r="N268" s="84"/>
      <c r="O268" s="84"/>
      <c r="P268" s="84"/>
      <c r="Q268" s="84"/>
      <c r="R268" s="84"/>
      <c r="S268" s="84"/>
      <c r="T268" s="84"/>
      <c r="U268" s="84"/>
      <c r="V268" s="84"/>
      <c r="W268" s="84"/>
      <c r="X268" s="84"/>
      <c r="Y268" s="84"/>
      <c r="Z268" s="84"/>
      <c r="AA268" s="84"/>
      <c r="AB268" s="84"/>
      <c r="AC268" s="84"/>
      <c r="AD268" s="84"/>
      <c r="AE268" s="10"/>
      <c r="AF268" s="10"/>
      <c r="AG268" s="10"/>
      <c r="AH268" s="10"/>
      <c r="AI268" s="10"/>
      <c r="AJ268" s="13"/>
      <c r="AK268" s="10"/>
      <c r="AL268" s="10"/>
      <c r="AM268" s="10"/>
      <c r="AN268" s="10"/>
      <c r="AO268" s="10"/>
      <c r="AP268" s="10"/>
      <c r="AQ268" s="10"/>
      <c r="AR268" s="10"/>
    </row>
    <row r="269" spans="1:44" s="159" customFormat="1">
      <c r="A269" s="2"/>
      <c r="B269"/>
      <c r="C269" s="356"/>
      <c r="D269" s="355"/>
      <c r="E269" s="132"/>
      <c r="F269" s="141" t="str">
        <f t="shared" si="3"/>
        <v/>
      </c>
      <c r="G269" s="365"/>
      <c r="H269" s="10"/>
      <c r="I269" s="10"/>
      <c r="J269" s="10"/>
      <c r="K269" s="10"/>
      <c r="L269" s="84"/>
      <c r="M269" s="84"/>
      <c r="N269" s="84"/>
      <c r="O269" s="84"/>
      <c r="P269" s="84"/>
      <c r="Q269" s="84"/>
      <c r="R269" s="84"/>
      <c r="S269" s="84"/>
      <c r="T269" s="84"/>
      <c r="U269" s="84"/>
      <c r="V269" s="84"/>
      <c r="W269" s="84"/>
      <c r="X269" s="84"/>
      <c r="Y269" s="84"/>
      <c r="Z269" s="84"/>
      <c r="AA269" s="84"/>
      <c r="AB269" s="84"/>
      <c r="AC269" s="84"/>
      <c r="AD269" s="84"/>
      <c r="AE269" s="10"/>
      <c r="AF269" s="10"/>
      <c r="AG269" s="10"/>
      <c r="AH269" s="10"/>
      <c r="AI269" s="10"/>
      <c r="AJ269" s="13"/>
      <c r="AK269" s="10"/>
      <c r="AL269" s="10"/>
      <c r="AM269" s="10"/>
      <c r="AN269" s="10"/>
      <c r="AO269" s="10"/>
      <c r="AP269" s="10"/>
      <c r="AQ269" s="10"/>
      <c r="AR269" s="10"/>
    </row>
    <row r="270" spans="1:44" s="159" customFormat="1">
      <c r="A270" s="2"/>
      <c r="B270"/>
      <c r="C270" s="356"/>
      <c r="D270" s="355"/>
      <c r="E270" s="132"/>
      <c r="F270" s="141" t="str">
        <f t="shared" si="3"/>
        <v/>
      </c>
      <c r="G270" s="365"/>
      <c r="H270" s="10"/>
      <c r="I270" s="10"/>
      <c r="J270" s="10"/>
      <c r="K270" s="10"/>
      <c r="L270" s="84"/>
      <c r="M270" s="84"/>
      <c r="N270" s="84"/>
      <c r="O270" s="84"/>
      <c r="P270" s="84"/>
      <c r="Q270" s="84"/>
      <c r="R270" s="84"/>
      <c r="S270" s="84"/>
      <c r="T270" s="84"/>
      <c r="U270" s="84"/>
      <c r="V270" s="84"/>
      <c r="W270" s="84"/>
      <c r="X270" s="84"/>
      <c r="Y270" s="84"/>
      <c r="Z270" s="84"/>
      <c r="AA270" s="84"/>
      <c r="AB270" s="84"/>
      <c r="AC270" s="84"/>
      <c r="AD270" s="84"/>
      <c r="AE270" s="10"/>
      <c r="AF270" s="10"/>
      <c r="AG270" s="10"/>
      <c r="AH270" s="10"/>
      <c r="AI270" s="10"/>
      <c r="AJ270" s="13"/>
      <c r="AK270" s="10"/>
      <c r="AL270" s="10"/>
      <c r="AM270" s="10"/>
      <c r="AN270" s="10"/>
      <c r="AO270" s="10"/>
      <c r="AP270" s="10"/>
      <c r="AQ270" s="10"/>
      <c r="AR270" s="10"/>
    </row>
    <row r="271" spans="1:44" s="159" customFormat="1">
      <c r="A271" s="2"/>
      <c r="B271"/>
      <c r="C271" s="356"/>
      <c r="D271" s="355"/>
      <c r="E271" s="132"/>
      <c r="F271" s="141" t="str">
        <f t="shared" si="3"/>
        <v/>
      </c>
      <c r="G271" s="365"/>
      <c r="H271" s="10"/>
      <c r="I271" s="10"/>
      <c r="J271" s="10"/>
      <c r="K271" s="10"/>
      <c r="L271" s="84"/>
      <c r="M271" s="84"/>
      <c r="N271" s="84"/>
      <c r="O271" s="84"/>
      <c r="P271" s="84"/>
      <c r="Q271" s="84"/>
      <c r="R271" s="84"/>
      <c r="S271" s="84"/>
      <c r="T271" s="84"/>
      <c r="U271" s="84"/>
      <c r="V271" s="84"/>
      <c r="W271" s="84"/>
      <c r="X271" s="84"/>
      <c r="Y271" s="84"/>
      <c r="Z271" s="84"/>
      <c r="AA271" s="84"/>
      <c r="AB271" s="84"/>
      <c r="AC271" s="84"/>
      <c r="AD271" s="84"/>
      <c r="AE271" s="10"/>
      <c r="AF271" s="10"/>
      <c r="AG271" s="10"/>
      <c r="AH271" s="10"/>
      <c r="AI271" s="10"/>
      <c r="AJ271" s="13"/>
      <c r="AK271" s="10"/>
      <c r="AL271" s="10"/>
      <c r="AM271" s="10"/>
      <c r="AN271" s="10"/>
      <c r="AO271" s="10"/>
      <c r="AP271" s="10"/>
      <c r="AQ271" s="10"/>
      <c r="AR271" s="10"/>
    </row>
    <row r="272" spans="1:44" s="159" customFormat="1">
      <c r="A272" s="2"/>
      <c r="B272"/>
      <c r="C272" s="356"/>
      <c r="D272" s="355"/>
      <c r="E272" s="132"/>
      <c r="F272" s="141" t="str">
        <f t="shared" si="3"/>
        <v/>
      </c>
      <c r="G272" s="365"/>
      <c r="H272" s="10"/>
      <c r="I272" s="10"/>
      <c r="J272" s="10"/>
      <c r="K272" s="10"/>
      <c r="L272" s="84"/>
      <c r="M272" s="84"/>
      <c r="N272" s="84"/>
      <c r="O272" s="84"/>
      <c r="P272" s="84"/>
      <c r="Q272" s="84"/>
      <c r="R272" s="84"/>
      <c r="S272" s="84"/>
      <c r="T272" s="84"/>
      <c r="U272" s="84"/>
      <c r="V272" s="84"/>
      <c r="W272" s="84"/>
      <c r="X272" s="84"/>
      <c r="Y272" s="84"/>
      <c r="Z272" s="84"/>
      <c r="AA272" s="84"/>
      <c r="AB272" s="84"/>
      <c r="AC272" s="84"/>
      <c r="AD272" s="84"/>
      <c r="AE272" s="10"/>
      <c r="AF272" s="10"/>
      <c r="AG272" s="10"/>
      <c r="AH272" s="10"/>
      <c r="AI272" s="10"/>
      <c r="AJ272" s="13"/>
      <c r="AK272" s="10"/>
      <c r="AL272" s="10"/>
      <c r="AM272" s="10"/>
      <c r="AN272" s="10"/>
      <c r="AO272" s="10"/>
      <c r="AP272" s="10"/>
      <c r="AQ272" s="10"/>
      <c r="AR272" s="10"/>
    </row>
    <row r="273" spans="1:44" s="159" customFormat="1">
      <c r="A273" s="2"/>
      <c r="B273"/>
      <c r="C273" s="356"/>
      <c r="D273" s="355"/>
      <c r="E273" s="132"/>
      <c r="F273" s="141" t="str">
        <f t="shared" si="3"/>
        <v/>
      </c>
      <c r="G273" s="365"/>
      <c r="H273" s="10"/>
      <c r="I273" s="10"/>
      <c r="J273" s="10"/>
      <c r="K273" s="10"/>
      <c r="L273" s="84"/>
      <c r="M273" s="84"/>
      <c r="N273" s="84"/>
      <c r="O273" s="84"/>
      <c r="P273" s="84"/>
      <c r="Q273" s="84"/>
      <c r="R273" s="84"/>
      <c r="S273" s="84"/>
      <c r="T273" s="84"/>
      <c r="U273" s="84"/>
      <c r="V273" s="84"/>
      <c r="W273" s="84"/>
      <c r="X273" s="84"/>
      <c r="Y273" s="84"/>
      <c r="Z273" s="84"/>
      <c r="AA273" s="84"/>
      <c r="AB273" s="84"/>
      <c r="AC273" s="84"/>
      <c r="AD273" s="84"/>
      <c r="AE273" s="10"/>
      <c r="AF273" s="10"/>
      <c r="AG273" s="10"/>
      <c r="AH273" s="10"/>
      <c r="AI273" s="10"/>
      <c r="AJ273" s="13"/>
      <c r="AK273" s="10"/>
      <c r="AL273" s="10"/>
      <c r="AM273" s="10"/>
      <c r="AN273" s="10"/>
      <c r="AO273" s="10"/>
      <c r="AP273" s="10"/>
      <c r="AQ273" s="10"/>
      <c r="AR273" s="10"/>
    </row>
    <row r="274" spans="1:44" s="159" customFormat="1">
      <c r="A274" s="2"/>
      <c r="B274"/>
      <c r="C274" s="356"/>
      <c r="D274" s="355"/>
      <c r="E274" s="132"/>
      <c r="F274" s="141" t="str">
        <f t="shared" si="3"/>
        <v/>
      </c>
      <c r="G274" s="365"/>
      <c r="H274" s="10"/>
      <c r="I274" s="10"/>
      <c r="J274" s="10"/>
      <c r="K274" s="10"/>
      <c r="L274" s="84"/>
      <c r="M274" s="84"/>
      <c r="N274" s="84"/>
      <c r="O274" s="84"/>
      <c r="P274" s="84"/>
      <c r="Q274" s="84"/>
      <c r="R274" s="84"/>
      <c r="S274" s="84"/>
      <c r="T274" s="84"/>
      <c r="U274" s="84"/>
      <c r="V274" s="84"/>
      <c r="W274" s="84"/>
      <c r="X274" s="84"/>
      <c r="Y274" s="84"/>
      <c r="Z274" s="84"/>
      <c r="AA274" s="84"/>
      <c r="AB274" s="84"/>
      <c r="AC274" s="84"/>
      <c r="AD274" s="84"/>
      <c r="AE274" s="10"/>
      <c r="AF274" s="10"/>
      <c r="AG274" s="10"/>
      <c r="AH274" s="10"/>
      <c r="AI274" s="10"/>
      <c r="AJ274" s="13"/>
      <c r="AK274" s="10"/>
      <c r="AL274" s="10"/>
      <c r="AM274" s="10"/>
      <c r="AN274" s="10"/>
      <c r="AO274" s="10"/>
      <c r="AP274" s="10"/>
      <c r="AQ274" s="10"/>
      <c r="AR274" s="10"/>
    </row>
    <row r="275" spans="1:44" s="159" customFormat="1">
      <c r="A275" s="2"/>
      <c r="B275"/>
      <c r="C275" s="356"/>
      <c r="D275" s="355"/>
      <c r="E275" s="132"/>
      <c r="F275" s="141" t="str">
        <f t="shared" si="3"/>
        <v/>
      </c>
      <c r="G275" s="365"/>
      <c r="H275" s="10"/>
      <c r="I275" s="10"/>
      <c r="J275" s="10"/>
      <c r="K275" s="10"/>
      <c r="L275" s="84"/>
      <c r="M275" s="84"/>
      <c r="N275" s="84"/>
      <c r="O275" s="84"/>
      <c r="P275" s="84"/>
      <c r="Q275" s="84"/>
      <c r="R275" s="84"/>
      <c r="S275" s="84"/>
      <c r="T275" s="84"/>
      <c r="U275" s="84"/>
      <c r="V275" s="84"/>
      <c r="W275" s="84"/>
      <c r="X275" s="84"/>
      <c r="Y275" s="84"/>
      <c r="Z275" s="84"/>
      <c r="AA275" s="84"/>
      <c r="AB275" s="84"/>
      <c r="AC275" s="84"/>
      <c r="AD275" s="84"/>
      <c r="AE275" s="10"/>
      <c r="AF275" s="10"/>
      <c r="AG275" s="10"/>
      <c r="AH275" s="10"/>
      <c r="AI275" s="10"/>
      <c r="AJ275" s="13"/>
      <c r="AK275" s="10"/>
      <c r="AL275" s="10"/>
      <c r="AM275" s="10"/>
      <c r="AN275" s="10"/>
      <c r="AO275" s="10"/>
      <c r="AP275" s="10"/>
      <c r="AQ275" s="10"/>
      <c r="AR275" s="10"/>
    </row>
    <row r="276" spans="1:44" s="159" customFormat="1">
      <c r="A276" s="2"/>
      <c r="B276"/>
      <c r="C276" s="356"/>
      <c r="D276" s="355"/>
      <c r="E276" s="132"/>
      <c r="F276" s="141" t="str">
        <f t="shared" si="3"/>
        <v/>
      </c>
      <c r="G276" s="365"/>
      <c r="H276" s="10"/>
      <c r="I276" s="10"/>
      <c r="J276" s="10"/>
      <c r="K276" s="10"/>
      <c r="L276" s="84"/>
      <c r="M276" s="84"/>
      <c r="N276" s="84"/>
      <c r="O276" s="84"/>
      <c r="P276" s="84"/>
      <c r="Q276" s="84"/>
      <c r="R276" s="84"/>
      <c r="S276" s="84"/>
      <c r="T276" s="84"/>
      <c r="U276" s="84"/>
      <c r="V276" s="84"/>
      <c r="W276" s="84"/>
      <c r="X276" s="84"/>
      <c r="Y276" s="84"/>
      <c r="Z276" s="84"/>
      <c r="AA276" s="84"/>
      <c r="AB276" s="84"/>
      <c r="AC276" s="84"/>
      <c r="AD276" s="84"/>
      <c r="AE276" s="10"/>
      <c r="AF276" s="10"/>
      <c r="AG276" s="10"/>
      <c r="AH276" s="10"/>
      <c r="AI276" s="10"/>
      <c r="AJ276" s="13"/>
      <c r="AK276" s="10"/>
      <c r="AL276" s="10"/>
      <c r="AM276" s="10"/>
      <c r="AN276" s="10"/>
      <c r="AO276" s="10"/>
      <c r="AP276" s="10"/>
      <c r="AQ276" s="10"/>
      <c r="AR276" s="10"/>
    </row>
    <row r="277" spans="1:44" s="159" customFormat="1">
      <c r="A277" s="2"/>
      <c r="B277"/>
      <c r="C277" s="356"/>
      <c r="D277" s="355"/>
      <c r="E277" s="132"/>
      <c r="F277" s="141" t="str">
        <f t="shared" si="3"/>
        <v/>
      </c>
      <c r="G277" s="365"/>
      <c r="H277" s="10"/>
      <c r="I277" s="10"/>
      <c r="J277" s="10"/>
      <c r="K277" s="10"/>
      <c r="L277" s="84"/>
      <c r="M277" s="84"/>
      <c r="N277" s="84"/>
      <c r="O277" s="84"/>
      <c r="P277" s="84"/>
      <c r="Q277" s="84"/>
      <c r="R277" s="84"/>
      <c r="S277" s="84"/>
      <c r="T277" s="84"/>
      <c r="U277" s="84"/>
      <c r="V277" s="84"/>
      <c r="W277" s="84"/>
      <c r="X277" s="84"/>
      <c r="Y277" s="84"/>
      <c r="Z277" s="84"/>
      <c r="AA277" s="84"/>
      <c r="AB277" s="84"/>
      <c r="AC277" s="84"/>
      <c r="AD277" s="84"/>
      <c r="AE277" s="10"/>
      <c r="AF277" s="10"/>
      <c r="AG277" s="10"/>
      <c r="AH277" s="10"/>
      <c r="AI277" s="10"/>
      <c r="AJ277" s="13"/>
      <c r="AK277" s="10"/>
      <c r="AL277" s="10"/>
      <c r="AM277" s="10"/>
      <c r="AN277" s="10"/>
      <c r="AO277" s="10"/>
      <c r="AP277" s="10"/>
      <c r="AQ277" s="10"/>
      <c r="AR277" s="10"/>
    </row>
    <row r="278" spans="1:44" s="159" customFormat="1">
      <c r="A278" s="2"/>
      <c r="B278"/>
      <c r="C278" s="356"/>
      <c r="D278" s="355"/>
      <c r="E278" s="132"/>
      <c r="F278" s="141" t="str">
        <f t="shared" si="3"/>
        <v/>
      </c>
      <c r="G278" s="365"/>
      <c r="H278" s="10"/>
      <c r="I278" s="10"/>
      <c r="J278" s="10"/>
      <c r="K278" s="10"/>
      <c r="L278" s="84"/>
      <c r="M278" s="84"/>
      <c r="N278" s="84"/>
      <c r="O278" s="84"/>
      <c r="P278" s="84"/>
      <c r="Q278" s="84"/>
      <c r="R278" s="84"/>
      <c r="S278" s="84"/>
      <c r="T278" s="84"/>
      <c r="U278" s="84"/>
      <c r="V278" s="84"/>
      <c r="W278" s="84"/>
      <c r="X278" s="84"/>
      <c r="Y278" s="84"/>
      <c r="Z278" s="84"/>
      <c r="AA278" s="84"/>
      <c r="AB278" s="84"/>
      <c r="AC278" s="84"/>
      <c r="AD278" s="84"/>
      <c r="AE278" s="10"/>
      <c r="AF278" s="10"/>
      <c r="AG278" s="10"/>
      <c r="AH278" s="10"/>
      <c r="AI278" s="10"/>
      <c r="AJ278" s="13"/>
      <c r="AK278" s="10"/>
      <c r="AL278" s="10"/>
      <c r="AM278" s="10"/>
      <c r="AN278" s="10"/>
      <c r="AO278" s="10"/>
      <c r="AP278" s="10"/>
      <c r="AQ278" s="10"/>
      <c r="AR278" s="10"/>
    </row>
    <row r="279" spans="1:44" s="159" customFormat="1">
      <c r="A279" s="2"/>
      <c r="B279"/>
      <c r="C279" s="356"/>
      <c r="D279" s="355"/>
      <c r="E279" s="132"/>
      <c r="F279" s="141" t="str">
        <f t="shared" si="3"/>
        <v/>
      </c>
      <c r="G279" s="365"/>
      <c r="H279" s="10"/>
      <c r="I279" s="10"/>
      <c r="J279" s="10"/>
      <c r="K279" s="10"/>
      <c r="L279" s="84"/>
      <c r="M279" s="84"/>
      <c r="N279" s="84"/>
      <c r="O279" s="84"/>
      <c r="P279" s="84"/>
      <c r="Q279" s="84"/>
      <c r="R279" s="84"/>
      <c r="S279" s="84"/>
      <c r="T279" s="84"/>
      <c r="U279" s="84"/>
      <c r="V279" s="84"/>
      <c r="W279" s="84"/>
      <c r="X279" s="84"/>
      <c r="Y279" s="84"/>
      <c r="Z279" s="84"/>
      <c r="AA279" s="84"/>
      <c r="AB279" s="84"/>
      <c r="AC279" s="84"/>
      <c r="AD279" s="84"/>
      <c r="AE279" s="10"/>
      <c r="AF279" s="10"/>
      <c r="AG279" s="10"/>
      <c r="AH279" s="10"/>
      <c r="AI279" s="10"/>
      <c r="AJ279" s="13"/>
      <c r="AK279" s="10"/>
      <c r="AL279" s="10"/>
      <c r="AM279" s="10"/>
      <c r="AN279" s="10"/>
      <c r="AO279" s="10"/>
      <c r="AP279" s="10"/>
      <c r="AQ279" s="10"/>
      <c r="AR279" s="10"/>
    </row>
    <row r="280" spans="1:44" s="159" customFormat="1">
      <c r="A280" s="2"/>
      <c r="B280"/>
      <c r="C280" s="356"/>
      <c r="D280" s="355"/>
      <c r="E280" s="132"/>
      <c r="F280" s="141" t="str">
        <f t="shared" ref="F280:F281" si="4">IF($D280="","",ROUND($D280+($D280*$J$1),0))</f>
        <v/>
      </c>
      <c r="G280" s="365"/>
      <c r="H280" s="10"/>
      <c r="I280" s="10"/>
      <c r="J280" s="10"/>
      <c r="K280" s="10"/>
      <c r="L280" s="84"/>
      <c r="M280" s="84"/>
      <c r="N280" s="84"/>
      <c r="O280" s="84"/>
      <c r="P280" s="84"/>
      <c r="Q280" s="84"/>
      <c r="R280" s="84"/>
      <c r="S280" s="84"/>
      <c r="T280" s="84"/>
      <c r="U280" s="84"/>
      <c r="V280" s="84"/>
      <c r="W280" s="84"/>
      <c r="X280" s="84"/>
      <c r="Y280" s="84"/>
      <c r="Z280" s="84"/>
      <c r="AA280" s="84"/>
      <c r="AB280" s="84"/>
      <c r="AC280" s="84"/>
      <c r="AD280" s="84"/>
      <c r="AE280" s="10"/>
      <c r="AF280" s="10"/>
      <c r="AG280" s="10"/>
      <c r="AH280" s="10"/>
      <c r="AI280" s="10"/>
      <c r="AJ280" s="13"/>
      <c r="AK280" s="10"/>
      <c r="AL280" s="10"/>
      <c r="AM280" s="10"/>
      <c r="AN280" s="10"/>
      <c r="AO280" s="10"/>
      <c r="AP280" s="10"/>
      <c r="AQ280" s="10"/>
      <c r="AR280" s="10"/>
    </row>
    <row r="281" spans="1:44" s="159" customFormat="1">
      <c r="A281" s="2"/>
      <c r="B281"/>
      <c r="C281" s="356"/>
      <c r="D281" s="355"/>
      <c r="E281" s="132"/>
      <c r="F281" s="141" t="str">
        <f t="shared" si="4"/>
        <v/>
      </c>
      <c r="G281" s="365"/>
      <c r="H281" s="10"/>
      <c r="I281" s="10"/>
      <c r="J281" s="10"/>
      <c r="K281" s="10"/>
      <c r="L281" s="84"/>
      <c r="M281" s="84"/>
      <c r="N281" s="84"/>
      <c r="O281" s="84"/>
      <c r="P281" s="84"/>
      <c r="Q281" s="84"/>
      <c r="R281" s="84"/>
      <c r="S281" s="84"/>
      <c r="T281" s="84"/>
      <c r="U281" s="84"/>
      <c r="V281" s="84"/>
      <c r="W281" s="84"/>
      <c r="X281" s="84"/>
      <c r="Y281" s="84"/>
      <c r="Z281" s="84"/>
      <c r="AA281" s="84"/>
      <c r="AB281" s="84"/>
      <c r="AC281" s="84"/>
      <c r="AD281" s="84"/>
      <c r="AE281" s="10"/>
      <c r="AF281" s="10"/>
      <c r="AG281" s="10"/>
      <c r="AH281" s="10"/>
      <c r="AI281" s="10"/>
      <c r="AJ281" s="13"/>
      <c r="AK281" s="10"/>
      <c r="AL281" s="10"/>
      <c r="AM281" s="10"/>
      <c r="AN281" s="10"/>
      <c r="AO281" s="10"/>
      <c r="AP281" s="10"/>
      <c r="AQ281" s="10"/>
      <c r="AR281" s="10"/>
    </row>
    <row r="282" spans="1:44" s="159" customFormat="1">
      <c r="A282" s="2"/>
      <c r="B282"/>
      <c r="C282" s="356"/>
      <c r="D282" s="355"/>
      <c r="E282" s="132"/>
      <c r="F282" s="141"/>
      <c r="G282" s="365"/>
      <c r="H282" s="10"/>
      <c r="I282" s="10"/>
      <c r="J282" s="10"/>
      <c r="K282" s="10"/>
      <c r="L282" s="84"/>
      <c r="M282" s="84"/>
      <c r="N282" s="84"/>
      <c r="O282" s="84"/>
      <c r="P282" s="84"/>
      <c r="Q282" s="84"/>
      <c r="R282" s="84"/>
      <c r="S282" s="84"/>
      <c r="T282" s="84"/>
      <c r="U282" s="84"/>
      <c r="V282" s="84"/>
      <c r="W282" s="84"/>
      <c r="X282" s="84"/>
      <c r="Y282" s="84"/>
      <c r="Z282" s="84"/>
      <c r="AA282" s="84"/>
      <c r="AB282" s="84"/>
      <c r="AC282" s="84"/>
      <c r="AD282" s="84"/>
      <c r="AE282" s="10"/>
      <c r="AF282" s="10"/>
      <c r="AG282" s="10"/>
      <c r="AH282" s="10"/>
      <c r="AI282" s="10"/>
      <c r="AJ282" s="13"/>
      <c r="AK282" s="10"/>
      <c r="AL282" s="10"/>
      <c r="AM282" s="10"/>
      <c r="AN282" s="10"/>
      <c r="AO282" s="10"/>
      <c r="AP282" s="10"/>
      <c r="AQ282" s="10"/>
      <c r="AR282" s="10"/>
    </row>
    <row r="283" spans="1:44" s="159" customFormat="1">
      <c r="A283" s="2"/>
      <c r="B283"/>
      <c r="C283" s="356"/>
      <c r="D283" s="355"/>
      <c r="E283" s="132"/>
      <c r="F283" s="141"/>
      <c r="G283" s="365"/>
      <c r="H283" s="10"/>
      <c r="I283" s="10"/>
      <c r="J283" s="10"/>
      <c r="K283" s="10"/>
      <c r="L283" s="84"/>
      <c r="M283" s="84"/>
      <c r="N283" s="84"/>
      <c r="O283" s="84"/>
      <c r="P283" s="84"/>
      <c r="Q283" s="84"/>
      <c r="R283" s="84"/>
      <c r="S283" s="84"/>
      <c r="T283" s="84"/>
      <c r="U283" s="84"/>
      <c r="V283" s="84"/>
      <c r="W283" s="84"/>
      <c r="X283" s="84"/>
      <c r="Y283" s="84"/>
      <c r="Z283" s="84"/>
      <c r="AA283" s="84"/>
      <c r="AB283" s="84"/>
      <c r="AC283" s="84"/>
      <c r="AD283" s="84"/>
      <c r="AE283" s="10"/>
      <c r="AF283" s="10"/>
      <c r="AG283" s="10"/>
      <c r="AH283" s="10"/>
      <c r="AI283" s="10"/>
      <c r="AJ283" s="13"/>
      <c r="AK283" s="10"/>
      <c r="AL283" s="10"/>
      <c r="AM283" s="10"/>
      <c r="AN283" s="10"/>
      <c r="AO283" s="10"/>
      <c r="AP283" s="10"/>
      <c r="AQ283" s="10"/>
      <c r="AR283" s="10"/>
    </row>
    <row r="284" spans="1:44" s="159" customFormat="1">
      <c r="A284" s="2"/>
      <c r="B284"/>
      <c r="C284" s="356"/>
      <c r="D284" s="355"/>
      <c r="E284" s="132"/>
      <c r="F284" s="141"/>
      <c r="G284" s="365"/>
      <c r="H284" s="10"/>
      <c r="I284" s="10"/>
      <c r="J284" s="10"/>
      <c r="K284" s="10"/>
      <c r="L284" s="84"/>
      <c r="M284" s="84"/>
      <c r="N284" s="84"/>
      <c r="O284" s="84"/>
      <c r="P284" s="84"/>
      <c r="Q284" s="84"/>
      <c r="R284" s="84"/>
      <c r="S284" s="84"/>
      <c r="T284" s="84"/>
      <c r="U284" s="84"/>
      <c r="V284" s="84"/>
      <c r="W284" s="84"/>
      <c r="X284" s="84"/>
      <c r="Y284" s="84"/>
      <c r="Z284" s="84"/>
      <c r="AA284" s="84"/>
      <c r="AB284" s="84"/>
      <c r="AC284" s="84"/>
      <c r="AD284" s="84"/>
      <c r="AE284" s="10"/>
      <c r="AF284" s="10"/>
      <c r="AG284" s="10"/>
      <c r="AH284" s="10"/>
      <c r="AI284" s="10"/>
      <c r="AJ284" s="13"/>
      <c r="AK284" s="10"/>
      <c r="AL284" s="10"/>
      <c r="AM284" s="10"/>
      <c r="AN284" s="10"/>
      <c r="AO284" s="10"/>
      <c r="AP284" s="10"/>
      <c r="AQ284" s="10"/>
      <c r="AR284" s="10"/>
    </row>
    <row r="285" spans="1:44" s="159" customFormat="1">
      <c r="A285" s="2"/>
      <c r="B285"/>
      <c r="C285" s="356"/>
      <c r="D285" s="355"/>
      <c r="E285" s="132"/>
      <c r="F285" s="141"/>
      <c r="G285" s="365"/>
      <c r="H285" s="10"/>
      <c r="I285" s="10"/>
      <c r="J285" s="10"/>
      <c r="K285" s="10"/>
      <c r="L285" s="84"/>
      <c r="M285" s="84"/>
      <c r="N285" s="84"/>
      <c r="O285" s="84"/>
      <c r="P285" s="84"/>
      <c r="Q285" s="84"/>
      <c r="R285" s="84"/>
      <c r="S285" s="84"/>
      <c r="T285" s="84"/>
      <c r="U285" s="84"/>
      <c r="V285" s="84"/>
      <c r="W285" s="84"/>
      <c r="X285" s="84"/>
      <c r="Y285" s="84"/>
      <c r="Z285" s="84"/>
      <c r="AA285" s="84"/>
      <c r="AB285" s="84"/>
      <c r="AC285" s="84"/>
      <c r="AD285" s="84"/>
      <c r="AE285" s="10"/>
      <c r="AF285" s="10"/>
      <c r="AG285" s="10"/>
      <c r="AH285" s="10"/>
      <c r="AI285" s="10"/>
      <c r="AJ285" s="13"/>
      <c r="AK285" s="10"/>
      <c r="AL285" s="10"/>
      <c r="AM285" s="10"/>
      <c r="AN285" s="10"/>
      <c r="AO285" s="10"/>
      <c r="AP285" s="10"/>
      <c r="AQ285" s="10"/>
      <c r="AR285" s="10"/>
    </row>
    <row r="286" spans="1:44" s="159" customFormat="1">
      <c r="A286" s="2"/>
      <c r="B286"/>
      <c r="C286" s="356"/>
      <c r="D286" s="355"/>
      <c r="E286" s="132"/>
      <c r="F286" s="141"/>
      <c r="G286" s="365"/>
      <c r="H286" s="10"/>
      <c r="I286" s="10"/>
      <c r="J286" s="10"/>
      <c r="K286" s="10"/>
      <c r="L286" s="84"/>
      <c r="M286" s="84"/>
      <c r="N286" s="84"/>
      <c r="O286" s="84"/>
      <c r="P286" s="84"/>
      <c r="Q286" s="84"/>
      <c r="R286" s="84"/>
      <c r="S286" s="84"/>
      <c r="T286" s="84"/>
      <c r="U286" s="84"/>
      <c r="V286" s="84"/>
      <c r="W286" s="84"/>
      <c r="X286" s="84"/>
      <c r="Y286" s="84"/>
      <c r="Z286" s="84"/>
      <c r="AA286" s="84"/>
      <c r="AB286" s="84"/>
      <c r="AC286" s="84"/>
      <c r="AD286" s="84"/>
      <c r="AE286" s="10"/>
      <c r="AF286" s="10"/>
      <c r="AG286" s="10"/>
      <c r="AH286" s="10"/>
      <c r="AI286" s="10"/>
      <c r="AJ286" s="13"/>
      <c r="AK286" s="10"/>
      <c r="AL286" s="10"/>
      <c r="AM286" s="10"/>
      <c r="AN286" s="10"/>
      <c r="AO286" s="10"/>
      <c r="AP286" s="10"/>
      <c r="AQ286" s="10"/>
      <c r="AR286" s="10"/>
    </row>
    <row r="287" spans="1:44" s="159" customFormat="1">
      <c r="A287" s="2"/>
      <c r="B287"/>
      <c r="C287" s="356"/>
      <c r="D287" s="355"/>
      <c r="E287" s="132"/>
      <c r="F287" s="141"/>
      <c r="G287" s="365"/>
      <c r="H287" s="10"/>
      <c r="I287" s="10"/>
      <c r="J287" s="10"/>
      <c r="K287" s="10"/>
      <c r="L287" s="84"/>
      <c r="M287" s="84"/>
      <c r="N287" s="84"/>
      <c r="O287" s="84"/>
      <c r="P287" s="84"/>
      <c r="Q287" s="84"/>
      <c r="R287" s="84"/>
      <c r="S287" s="84"/>
      <c r="T287" s="84"/>
      <c r="U287" s="84"/>
      <c r="V287" s="84"/>
      <c r="W287" s="84"/>
      <c r="X287" s="84"/>
      <c r="Y287" s="84"/>
      <c r="Z287" s="84"/>
      <c r="AA287" s="84"/>
      <c r="AB287" s="84"/>
      <c r="AC287" s="84"/>
      <c r="AD287" s="84"/>
      <c r="AE287" s="10"/>
      <c r="AF287" s="10"/>
      <c r="AG287" s="10"/>
      <c r="AH287" s="10"/>
      <c r="AI287" s="10"/>
      <c r="AJ287" s="13"/>
      <c r="AK287" s="10"/>
      <c r="AL287" s="10"/>
      <c r="AM287" s="10"/>
      <c r="AN287" s="10"/>
      <c r="AO287" s="10"/>
      <c r="AP287" s="10"/>
      <c r="AQ287" s="10"/>
      <c r="AR287" s="10"/>
    </row>
    <row r="288" spans="1:44" s="159" customFormat="1">
      <c r="A288" s="2"/>
      <c r="B288"/>
      <c r="C288" s="356"/>
      <c r="D288" s="355"/>
      <c r="E288" s="132"/>
      <c r="F288" s="141"/>
      <c r="G288" s="365"/>
      <c r="H288" s="10"/>
      <c r="I288" s="10"/>
      <c r="J288" s="10"/>
      <c r="K288" s="10"/>
      <c r="L288" s="84"/>
      <c r="M288" s="84"/>
      <c r="N288" s="84"/>
      <c r="O288" s="84"/>
      <c r="P288" s="84"/>
      <c r="Q288" s="84"/>
      <c r="R288" s="84"/>
      <c r="S288" s="84"/>
      <c r="T288" s="84"/>
      <c r="U288" s="84"/>
      <c r="V288" s="84"/>
      <c r="W288" s="84"/>
      <c r="X288" s="84"/>
      <c r="Y288" s="84"/>
      <c r="Z288" s="84"/>
      <c r="AA288" s="84"/>
      <c r="AB288" s="84"/>
      <c r="AC288" s="84"/>
      <c r="AD288" s="84"/>
      <c r="AE288" s="10"/>
      <c r="AF288" s="10"/>
      <c r="AG288" s="10"/>
      <c r="AH288" s="10"/>
      <c r="AI288" s="10"/>
      <c r="AJ288" s="13"/>
      <c r="AK288" s="10"/>
      <c r="AL288" s="10"/>
      <c r="AM288" s="10"/>
      <c r="AN288" s="10"/>
      <c r="AO288" s="10"/>
      <c r="AP288" s="10"/>
      <c r="AQ288" s="10"/>
      <c r="AR288" s="10"/>
    </row>
    <row r="289" spans="1:44" s="159" customFormat="1">
      <c r="A289" s="2"/>
      <c r="B289"/>
      <c r="C289" s="356"/>
      <c r="D289" s="355"/>
      <c r="E289" s="132"/>
      <c r="F289" s="141"/>
      <c r="G289" s="365"/>
      <c r="H289" s="10"/>
      <c r="I289" s="10"/>
      <c r="J289" s="10"/>
      <c r="K289" s="10"/>
      <c r="L289" s="84"/>
      <c r="M289" s="84"/>
      <c r="N289" s="84"/>
      <c r="O289" s="84"/>
      <c r="P289" s="84"/>
      <c r="Q289" s="84"/>
      <c r="R289" s="84"/>
      <c r="S289" s="84"/>
      <c r="T289" s="84"/>
      <c r="U289" s="84"/>
      <c r="V289" s="84"/>
      <c r="W289" s="84"/>
      <c r="X289" s="84"/>
      <c r="Y289" s="84"/>
      <c r="Z289" s="84"/>
      <c r="AA289" s="84"/>
      <c r="AB289" s="84"/>
      <c r="AC289" s="84"/>
      <c r="AD289" s="84"/>
      <c r="AE289" s="10"/>
      <c r="AF289" s="10"/>
      <c r="AG289" s="10"/>
      <c r="AH289" s="10"/>
      <c r="AI289" s="10"/>
      <c r="AJ289" s="13"/>
      <c r="AK289" s="10"/>
      <c r="AL289" s="10"/>
      <c r="AM289" s="10"/>
      <c r="AN289" s="10"/>
      <c r="AO289" s="10"/>
      <c r="AP289" s="10"/>
      <c r="AQ289" s="10"/>
      <c r="AR289" s="10"/>
    </row>
    <row r="290" spans="1:44" s="159" customFormat="1">
      <c r="A290" s="2"/>
      <c r="B290"/>
      <c r="C290" s="356"/>
      <c r="D290" s="355"/>
      <c r="E290" s="132"/>
      <c r="F290" s="141"/>
      <c r="G290" s="365"/>
      <c r="H290" s="10"/>
      <c r="I290" s="10"/>
      <c r="J290" s="10"/>
      <c r="K290" s="10"/>
      <c r="L290" s="84"/>
      <c r="M290" s="84"/>
      <c r="N290" s="84"/>
      <c r="O290" s="84"/>
      <c r="P290" s="84"/>
      <c r="Q290" s="84"/>
      <c r="R290" s="84"/>
      <c r="S290" s="84"/>
      <c r="T290" s="84"/>
      <c r="U290" s="84"/>
      <c r="V290" s="84"/>
      <c r="W290" s="84"/>
      <c r="X290" s="84"/>
      <c r="Y290" s="84"/>
      <c r="Z290" s="84"/>
      <c r="AA290" s="84"/>
      <c r="AB290" s="84"/>
      <c r="AC290" s="84"/>
      <c r="AD290" s="84"/>
      <c r="AE290" s="10"/>
      <c r="AF290" s="10"/>
      <c r="AG290" s="10"/>
      <c r="AH290" s="10"/>
      <c r="AI290" s="10"/>
      <c r="AJ290" s="13"/>
      <c r="AK290" s="10"/>
      <c r="AL290" s="10"/>
      <c r="AM290" s="10"/>
      <c r="AN290" s="10"/>
      <c r="AO290" s="10"/>
      <c r="AP290" s="10"/>
      <c r="AQ290" s="10"/>
      <c r="AR290" s="10"/>
    </row>
    <row r="291" spans="1:44" s="159" customFormat="1">
      <c r="A291" s="2"/>
      <c r="B291"/>
      <c r="C291" s="356"/>
      <c r="D291" s="355"/>
      <c r="E291" s="132"/>
      <c r="F291" s="141"/>
      <c r="G291" s="365"/>
      <c r="H291" s="10"/>
      <c r="I291" s="10"/>
      <c r="J291" s="10"/>
      <c r="K291" s="10"/>
      <c r="L291" s="84"/>
      <c r="M291" s="84"/>
      <c r="N291" s="84"/>
      <c r="O291" s="84"/>
      <c r="P291" s="84"/>
      <c r="Q291" s="84"/>
      <c r="R291" s="84"/>
      <c r="S291" s="84"/>
      <c r="T291" s="84"/>
      <c r="U291" s="84"/>
      <c r="V291" s="84"/>
      <c r="W291" s="84"/>
      <c r="X291" s="84"/>
      <c r="Y291" s="84"/>
      <c r="Z291" s="84"/>
      <c r="AA291" s="84"/>
      <c r="AB291" s="84"/>
      <c r="AC291" s="84"/>
      <c r="AD291" s="84"/>
      <c r="AE291" s="10"/>
      <c r="AF291" s="10"/>
      <c r="AG291" s="10"/>
      <c r="AH291" s="10"/>
      <c r="AI291" s="10"/>
      <c r="AJ291" s="13"/>
      <c r="AK291" s="10"/>
      <c r="AL291" s="10"/>
      <c r="AM291" s="10"/>
      <c r="AN291" s="10"/>
      <c r="AO291" s="10"/>
      <c r="AP291" s="10"/>
      <c r="AQ291" s="10"/>
      <c r="AR291" s="10"/>
    </row>
    <row r="292" spans="1:44" s="159" customFormat="1">
      <c r="A292" s="2"/>
      <c r="B292"/>
      <c r="C292" s="356"/>
      <c r="D292" s="355"/>
      <c r="E292" s="132"/>
      <c r="F292" s="141"/>
      <c r="G292" s="365"/>
      <c r="H292" s="10"/>
      <c r="I292" s="10"/>
      <c r="J292" s="10"/>
      <c r="K292" s="10"/>
      <c r="L292" s="84"/>
      <c r="M292" s="84"/>
      <c r="N292" s="84"/>
      <c r="O292" s="84"/>
      <c r="P292" s="84"/>
      <c r="Q292" s="84"/>
      <c r="R292" s="84"/>
      <c r="S292" s="84"/>
      <c r="T292" s="84"/>
      <c r="U292" s="84"/>
      <c r="V292" s="84"/>
      <c r="W292" s="84"/>
      <c r="X292" s="84"/>
      <c r="Y292" s="84"/>
      <c r="Z292" s="84"/>
      <c r="AA292" s="84"/>
      <c r="AB292" s="84"/>
      <c r="AC292" s="84"/>
      <c r="AD292" s="84"/>
      <c r="AE292" s="10"/>
      <c r="AF292" s="10"/>
      <c r="AG292" s="10"/>
      <c r="AH292" s="10"/>
      <c r="AI292" s="10"/>
      <c r="AJ292" s="13"/>
      <c r="AK292" s="10"/>
      <c r="AL292" s="10"/>
      <c r="AM292" s="10"/>
      <c r="AN292" s="10"/>
      <c r="AO292" s="10"/>
      <c r="AP292" s="10"/>
      <c r="AQ292" s="10"/>
      <c r="AR292" s="10"/>
    </row>
    <row r="293" spans="1:44" s="159" customFormat="1">
      <c r="A293" s="2"/>
      <c r="B293"/>
      <c r="C293" s="356"/>
      <c r="D293" s="355"/>
      <c r="E293" s="132"/>
      <c r="F293" s="141"/>
      <c r="G293" s="365"/>
      <c r="H293" s="10"/>
      <c r="I293" s="10"/>
      <c r="J293" s="10"/>
      <c r="K293" s="10"/>
      <c r="L293" s="84"/>
      <c r="M293" s="84"/>
      <c r="N293" s="84"/>
      <c r="O293" s="84"/>
      <c r="P293" s="84"/>
      <c r="Q293" s="84"/>
      <c r="R293" s="84"/>
      <c r="S293" s="84"/>
      <c r="T293" s="84"/>
      <c r="U293" s="84"/>
      <c r="V293" s="84"/>
      <c r="W293" s="84"/>
      <c r="X293" s="84"/>
      <c r="Y293" s="84"/>
      <c r="Z293" s="84"/>
      <c r="AA293" s="84"/>
      <c r="AB293" s="84"/>
      <c r="AC293" s="84"/>
      <c r="AD293" s="84"/>
      <c r="AE293" s="10"/>
      <c r="AF293" s="10"/>
      <c r="AG293" s="10"/>
      <c r="AH293" s="10"/>
      <c r="AI293" s="10"/>
      <c r="AJ293" s="13"/>
      <c r="AK293" s="10"/>
      <c r="AL293" s="10"/>
      <c r="AM293" s="10"/>
      <c r="AN293" s="10"/>
      <c r="AO293" s="10"/>
      <c r="AP293" s="10"/>
      <c r="AQ293" s="10"/>
      <c r="AR293" s="10"/>
    </row>
    <row r="294" spans="1:44" s="159" customFormat="1">
      <c r="A294" s="2"/>
      <c r="B294"/>
      <c r="C294" s="356"/>
      <c r="D294" s="355"/>
      <c r="E294" s="132"/>
      <c r="F294" s="141"/>
      <c r="G294" s="365"/>
      <c r="H294" s="10"/>
      <c r="I294" s="10"/>
      <c r="J294" s="10"/>
      <c r="K294" s="10"/>
      <c r="L294" s="84"/>
      <c r="M294" s="84"/>
      <c r="N294" s="84"/>
      <c r="O294" s="84"/>
      <c r="P294" s="84"/>
      <c r="Q294" s="84"/>
      <c r="R294" s="84"/>
      <c r="S294" s="84"/>
      <c r="T294" s="84"/>
      <c r="U294" s="84"/>
      <c r="V294" s="84"/>
      <c r="W294" s="84"/>
      <c r="X294" s="84"/>
      <c r="Y294" s="84"/>
      <c r="Z294" s="84"/>
      <c r="AA294" s="84"/>
      <c r="AB294" s="84"/>
      <c r="AC294" s="84"/>
      <c r="AD294" s="84"/>
      <c r="AE294" s="10"/>
      <c r="AF294" s="10"/>
      <c r="AG294" s="10"/>
      <c r="AH294" s="10"/>
      <c r="AI294" s="10"/>
      <c r="AJ294" s="13"/>
      <c r="AK294" s="10"/>
      <c r="AL294" s="10"/>
      <c r="AM294" s="10"/>
      <c r="AN294" s="10"/>
      <c r="AO294" s="10"/>
      <c r="AP294" s="10"/>
      <c r="AQ294" s="10"/>
      <c r="AR294" s="10"/>
    </row>
    <row r="295" spans="1:44" s="159" customFormat="1">
      <c r="A295" s="2"/>
      <c r="B295"/>
      <c r="C295" s="356"/>
      <c r="D295" s="355"/>
      <c r="E295" s="132"/>
      <c r="F295" s="141"/>
      <c r="G295" s="365"/>
      <c r="H295" s="10"/>
      <c r="I295" s="10"/>
      <c r="J295" s="10"/>
      <c r="K295" s="10"/>
      <c r="L295" s="84"/>
      <c r="M295" s="84"/>
      <c r="N295" s="84"/>
      <c r="O295" s="84"/>
      <c r="P295" s="84"/>
      <c r="Q295" s="84"/>
      <c r="R295" s="84"/>
      <c r="S295" s="84"/>
      <c r="T295" s="84"/>
      <c r="U295" s="84"/>
      <c r="V295" s="84"/>
      <c r="W295" s="84"/>
      <c r="X295" s="84"/>
      <c r="Y295" s="84"/>
      <c r="Z295" s="84"/>
      <c r="AA295" s="84"/>
      <c r="AB295" s="84"/>
      <c r="AC295" s="84"/>
      <c r="AD295" s="84"/>
      <c r="AE295" s="10"/>
      <c r="AF295" s="10"/>
      <c r="AG295" s="10"/>
      <c r="AH295" s="10"/>
      <c r="AI295" s="10"/>
      <c r="AJ295" s="13"/>
      <c r="AK295" s="10"/>
      <c r="AL295" s="10"/>
      <c r="AM295" s="10"/>
      <c r="AN295" s="10"/>
      <c r="AO295" s="10"/>
      <c r="AP295" s="10"/>
      <c r="AQ295" s="10"/>
      <c r="AR295" s="10"/>
    </row>
    <row r="296" spans="1:44" s="159" customFormat="1">
      <c r="A296" s="2"/>
      <c r="B296"/>
      <c r="C296" s="356"/>
      <c r="D296" s="355"/>
      <c r="E296" s="132"/>
      <c r="F296" s="141"/>
      <c r="G296" s="365"/>
      <c r="H296" s="10"/>
      <c r="I296" s="10"/>
      <c r="J296" s="10"/>
      <c r="K296" s="10"/>
      <c r="L296" s="84"/>
      <c r="M296" s="84"/>
      <c r="N296" s="84"/>
      <c r="O296" s="84"/>
      <c r="P296" s="84"/>
      <c r="Q296" s="84"/>
      <c r="R296" s="84"/>
      <c r="S296" s="84"/>
      <c r="T296" s="84"/>
      <c r="U296" s="84"/>
      <c r="V296" s="84"/>
      <c r="W296" s="84"/>
      <c r="X296" s="84"/>
      <c r="Y296" s="84"/>
      <c r="Z296" s="84"/>
      <c r="AA296" s="84"/>
      <c r="AB296" s="84"/>
      <c r="AC296" s="84"/>
      <c r="AD296" s="84"/>
      <c r="AE296" s="10"/>
      <c r="AF296" s="10"/>
      <c r="AG296" s="10"/>
      <c r="AH296" s="10"/>
      <c r="AI296" s="10"/>
      <c r="AJ296" s="13"/>
      <c r="AK296" s="10"/>
      <c r="AL296" s="10"/>
      <c r="AM296" s="10"/>
      <c r="AN296" s="10"/>
      <c r="AO296" s="10"/>
      <c r="AP296" s="10"/>
      <c r="AQ296" s="10"/>
      <c r="AR296" s="10"/>
    </row>
    <row r="297" spans="1:44" s="159" customFormat="1">
      <c r="A297" s="2"/>
      <c r="B297"/>
      <c r="C297" s="356"/>
      <c r="D297" s="355"/>
      <c r="E297" s="132"/>
      <c r="F297" s="141"/>
      <c r="G297" s="365"/>
      <c r="H297" s="10"/>
      <c r="I297" s="10"/>
      <c r="J297" s="10"/>
      <c r="K297" s="10"/>
      <c r="L297" s="84"/>
      <c r="M297" s="84"/>
      <c r="N297" s="84"/>
      <c r="O297" s="84"/>
      <c r="P297" s="84"/>
      <c r="Q297" s="84"/>
      <c r="R297" s="84"/>
      <c r="S297" s="84"/>
      <c r="T297" s="84"/>
      <c r="U297" s="84"/>
      <c r="V297" s="84"/>
      <c r="W297" s="84"/>
      <c r="X297" s="84"/>
      <c r="Y297" s="84"/>
      <c r="Z297" s="84"/>
      <c r="AA297" s="84"/>
      <c r="AB297" s="84"/>
      <c r="AC297" s="84"/>
      <c r="AD297" s="84"/>
      <c r="AE297" s="10"/>
      <c r="AF297" s="10"/>
      <c r="AG297" s="10"/>
      <c r="AH297" s="10"/>
      <c r="AI297" s="10"/>
      <c r="AJ297" s="13"/>
      <c r="AK297" s="10"/>
      <c r="AL297" s="10"/>
      <c r="AM297" s="10"/>
      <c r="AN297" s="10"/>
      <c r="AO297" s="10"/>
      <c r="AP297" s="10"/>
      <c r="AQ297" s="10"/>
      <c r="AR297" s="10"/>
    </row>
    <row r="298" spans="1:44" s="159" customFormat="1">
      <c r="A298" s="2"/>
      <c r="B298"/>
      <c r="C298" s="356"/>
      <c r="D298" s="355"/>
      <c r="E298" s="132"/>
      <c r="F298" s="141"/>
      <c r="G298" s="365"/>
      <c r="H298" s="10"/>
      <c r="I298" s="10"/>
      <c r="J298" s="10"/>
      <c r="K298" s="10"/>
      <c r="L298" s="84"/>
      <c r="M298" s="84"/>
      <c r="N298" s="84"/>
      <c r="O298" s="84"/>
      <c r="P298" s="84"/>
      <c r="Q298" s="84"/>
      <c r="R298" s="84"/>
      <c r="S298" s="84"/>
      <c r="T298" s="84"/>
      <c r="U298" s="84"/>
      <c r="V298" s="84"/>
      <c r="W298" s="84"/>
      <c r="X298" s="84"/>
      <c r="Y298" s="84"/>
      <c r="Z298" s="84"/>
      <c r="AA298" s="84"/>
      <c r="AB298" s="84"/>
      <c r="AC298" s="84"/>
      <c r="AD298" s="84"/>
      <c r="AE298" s="10"/>
      <c r="AF298" s="10"/>
      <c r="AG298" s="10"/>
      <c r="AH298" s="10"/>
      <c r="AI298" s="10"/>
      <c r="AJ298" s="13"/>
      <c r="AK298" s="10"/>
      <c r="AL298" s="10"/>
      <c r="AM298" s="10"/>
      <c r="AN298" s="10"/>
      <c r="AO298" s="10"/>
      <c r="AP298" s="10"/>
      <c r="AQ298" s="10"/>
      <c r="AR298" s="10"/>
    </row>
    <row r="299" spans="1:44" s="159" customFormat="1">
      <c r="A299" s="2"/>
      <c r="B299"/>
      <c r="C299" s="356"/>
      <c r="D299" s="355"/>
      <c r="E299" s="132"/>
      <c r="F299" s="141"/>
      <c r="G299" s="365"/>
      <c r="H299" s="10"/>
      <c r="I299" s="10"/>
      <c r="J299" s="10"/>
      <c r="K299" s="10"/>
      <c r="L299" s="84"/>
      <c r="M299" s="84"/>
      <c r="N299" s="84"/>
      <c r="O299" s="84"/>
      <c r="P299" s="84"/>
      <c r="Q299" s="84"/>
      <c r="R299" s="84"/>
      <c r="S299" s="84"/>
      <c r="T299" s="84"/>
      <c r="U299" s="84"/>
      <c r="V299" s="84"/>
      <c r="W299" s="84"/>
      <c r="X299" s="84"/>
      <c r="Y299" s="84"/>
      <c r="Z299" s="84"/>
      <c r="AA299" s="84"/>
      <c r="AB299" s="84"/>
      <c r="AC299" s="84"/>
      <c r="AD299" s="84"/>
      <c r="AE299" s="10"/>
      <c r="AF299" s="10"/>
      <c r="AG299" s="10"/>
      <c r="AH299" s="10"/>
      <c r="AI299" s="10"/>
      <c r="AJ299" s="13"/>
      <c r="AK299" s="10"/>
      <c r="AL299" s="10"/>
      <c r="AM299" s="10"/>
      <c r="AN299" s="10"/>
      <c r="AO299" s="10"/>
      <c r="AP299" s="10"/>
      <c r="AQ299" s="10"/>
      <c r="AR299" s="10"/>
    </row>
    <row r="300" spans="1:44" s="159" customFormat="1">
      <c r="A300" s="2"/>
      <c r="B300"/>
      <c r="C300" s="356"/>
      <c r="D300" s="355"/>
      <c r="E300" s="132"/>
      <c r="F300" s="141"/>
      <c r="G300" s="365"/>
      <c r="H300" s="10"/>
      <c r="I300" s="10"/>
      <c r="J300" s="10"/>
      <c r="K300" s="10"/>
      <c r="L300" s="84"/>
      <c r="M300" s="84"/>
      <c r="N300" s="84"/>
      <c r="O300" s="84"/>
      <c r="P300" s="84"/>
      <c r="Q300" s="84"/>
      <c r="R300" s="84"/>
      <c r="S300" s="84"/>
      <c r="T300" s="84"/>
      <c r="U300" s="84"/>
      <c r="V300" s="84"/>
      <c r="W300" s="84"/>
      <c r="X300" s="84"/>
      <c r="Y300" s="84"/>
      <c r="Z300" s="84"/>
      <c r="AA300" s="84"/>
      <c r="AB300" s="84"/>
      <c r="AC300" s="84"/>
      <c r="AD300" s="84"/>
      <c r="AE300" s="10"/>
      <c r="AF300" s="10"/>
      <c r="AG300" s="10"/>
      <c r="AH300" s="10"/>
      <c r="AI300" s="10"/>
      <c r="AJ300" s="13"/>
      <c r="AK300" s="10"/>
      <c r="AL300" s="10"/>
      <c r="AM300" s="10"/>
      <c r="AN300" s="10"/>
      <c r="AO300" s="10"/>
      <c r="AP300" s="10"/>
      <c r="AQ300" s="10"/>
      <c r="AR300" s="10"/>
    </row>
    <row r="301" spans="1:44" s="159" customFormat="1">
      <c r="A301" s="2"/>
      <c r="B301"/>
      <c r="C301" s="356"/>
      <c r="D301" s="355"/>
      <c r="E301" s="132"/>
      <c r="F301" s="141"/>
      <c r="G301" s="365"/>
      <c r="H301" s="10"/>
      <c r="I301" s="10"/>
      <c r="J301" s="10"/>
      <c r="K301" s="10"/>
      <c r="L301" s="84"/>
      <c r="M301" s="84"/>
      <c r="N301" s="84"/>
      <c r="O301" s="84"/>
      <c r="P301" s="84"/>
      <c r="Q301" s="84"/>
      <c r="R301" s="84"/>
      <c r="S301" s="84"/>
      <c r="T301" s="84"/>
      <c r="U301" s="84"/>
      <c r="V301" s="84"/>
      <c r="W301" s="84"/>
      <c r="X301" s="84"/>
      <c r="Y301" s="84"/>
      <c r="Z301" s="84"/>
      <c r="AA301" s="84"/>
      <c r="AB301" s="84"/>
      <c r="AC301" s="84"/>
      <c r="AD301" s="84"/>
      <c r="AE301" s="10"/>
      <c r="AF301" s="10"/>
      <c r="AG301" s="10"/>
      <c r="AH301" s="10"/>
      <c r="AI301" s="10"/>
      <c r="AJ301" s="13"/>
      <c r="AK301" s="10"/>
      <c r="AL301" s="10"/>
      <c r="AM301" s="10"/>
      <c r="AN301" s="10"/>
      <c r="AO301" s="10"/>
      <c r="AP301" s="10"/>
      <c r="AQ301" s="10"/>
      <c r="AR301" s="10"/>
    </row>
    <row r="302" spans="1:44" s="159" customFormat="1">
      <c r="A302" s="2"/>
      <c r="B302"/>
      <c r="C302" s="356"/>
      <c r="D302" s="355"/>
      <c r="E302" s="132"/>
      <c r="F302" s="141"/>
      <c r="G302" s="365"/>
      <c r="H302" s="10"/>
      <c r="I302" s="10"/>
      <c r="J302" s="10"/>
      <c r="K302" s="10"/>
      <c r="L302" s="84"/>
      <c r="M302" s="84"/>
      <c r="N302" s="84"/>
      <c r="O302" s="84"/>
      <c r="P302" s="84"/>
      <c r="Q302" s="84"/>
      <c r="R302" s="84"/>
      <c r="S302" s="84"/>
      <c r="T302" s="84"/>
      <c r="U302" s="84"/>
      <c r="V302" s="84"/>
      <c r="W302" s="84"/>
      <c r="X302" s="84"/>
      <c r="Y302" s="84"/>
      <c r="Z302" s="84"/>
      <c r="AA302" s="84"/>
      <c r="AB302" s="84"/>
      <c r="AC302" s="84"/>
      <c r="AD302" s="84"/>
      <c r="AE302" s="10"/>
      <c r="AF302" s="10"/>
      <c r="AG302" s="10"/>
      <c r="AH302" s="10"/>
      <c r="AI302" s="10"/>
      <c r="AJ302" s="13"/>
      <c r="AK302" s="10"/>
      <c r="AL302" s="10"/>
      <c r="AM302" s="10"/>
      <c r="AN302" s="10"/>
      <c r="AO302" s="10"/>
      <c r="AP302" s="10"/>
      <c r="AQ302" s="10"/>
      <c r="AR302" s="10"/>
    </row>
    <row r="303" spans="1:44" s="159" customFormat="1">
      <c r="A303" s="2"/>
      <c r="B303"/>
      <c r="C303" s="356"/>
      <c r="D303" s="355"/>
      <c r="E303" s="132"/>
      <c r="F303" s="141"/>
      <c r="G303" s="365"/>
      <c r="H303" s="10"/>
      <c r="I303" s="10"/>
      <c r="J303" s="10"/>
      <c r="K303" s="10"/>
      <c r="L303" s="84"/>
      <c r="M303" s="84"/>
      <c r="N303" s="84"/>
      <c r="O303" s="84"/>
      <c r="P303" s="84"/>
      <c r="Q303" s="84"/>
      <c r="R303" s="84"/>
      <c r="S303" s="84"/>
      <c r="T303" s="84"/>
      <c r="U303" s="84"/>
      <c r="V303" s="84"/>
      <c r="W303" s="84"/>
      <c r="X303" s="84"/>
      <c r="Y303" s="84"/>
      <c r="Z303" s="84"/>
      <c r="AA303" s="84"/>
      <c r="AB303" s="84"/>
      <c r="AC303" s="84"/>
      <c r="AD303" s="84"/>
      <c r="AE303" s="10"/>
      <c r="AF303" s="10"/>
      <c r="AG303" s="10"/>
      <c r="AH303" s="10"/>
      <c r="AI303" s="10"/>
      <c r="AJ303" s="13"/>
      <c r="AK303" s="10"/>
      <c r="AL303" s="10"/>
      <c r="AM303" s="10"/>
      <c r="AN303" s="10"/>
      <c r="AO303" s="10"/>
      <c r="AP303" s="10"/>
      <c r="AQ303" s="10"/>
      <c r="AR303" s="10"/>
    </row>
    <row r="304" spans="1:44" s="159" customFormat="1">
      <c r="A304" s="2"/>
      <c r="B304"/>
      <c r="C304" s="356"/>
      <c r="D304" s="355"/>
      <c r="E304" s="132"/>
      <c r="F304" s="141"/>
      <c r="G304" s="365"/>
      <c r="H304" s="10"/>
      <c r="I304" s="10"/>
      <c r="J304" s="10"/>
      <c r="K304" s="10"/>
      <c r="L304" s="84"/>
      <c r="M304" s="84"/>
      <c r="N304" s="84"/>
      <c r="O304" s="84"/>
      <c r="P304" s="84"/>
      <c r="Q304" s="84"/>
      <c r="R304" s="84"/>
      <c r="S304" s="84"/>
      <c r="T304" s="84"/>
      <c r="U304" s="84"/>
      <c r="V304" s="84"/>
      <c r="W304" s="84"/>
      <c r="X304" s="84"/>
      <c r="Y304" s="84"/>
      <c r="Z304" s="84"/>
      <c r="AA304" s="84"/>
      <c r="AB304" s="84"/>
      <c r="AC304" s="84"/>
      <c r="AD304" s="84"/>
      <c r="AE304" s="10"/>
      <c r="AF304" s="10"/>
      <c r="AG304" s="10"/>
      <c r="AH304" s="10"/>
      <c r="AI304" s="10"/>
      <c r="AJ304" s="13"/>
      <c r="AK304" s="10"/>
      <c r="AL304" s="10"/>
      <c r="AM304" s="10"/>
      <c r="AN304" s="10"/>
      <c r="AO304" s="10"/>
      <c r="AP304" s="10"/>
      <c r="AQ304" s="10"/>
      <c r="AR304" s="10"/>
    </row>
    <row r="305" spans="1:44" s="159" customFormat="1">
      <c r="A305" s="2"/>
      <c r="B305"/>
      <c r="C305" s="356"/>
      <c r="D305" s="355"/>
      <c r="E305" s="132"/>
      <c r="F305" s="141"/>
      <c r="G305" s="365"/>
      <c r="H305" s="10"/>
      <c r="I305" s="10"/>
      <c r="J305" s="10"/>
      <c r="K305" s="10"/>
      <c r="L305" s="84"/>
      <c r="M305" s="84"/>
      <c r="N305" s="84"/>
      <c r="O305" s="84"/>
      <c r="P305" s="84"/>
      <c r="Q305" s="84"/>
      <c r="R305" s="84"/>
      <c r="S305" s="84"/>
      <c r="T305" s="84"/>
      <c r="U305" s="84"/>
      <c r="V305" s="84"/>
      <c r="W305" s="84"/>
      <c r="X305" s="84"/>
      <c r="Y305" s="84"/>
      <c r="Z305" s="84"/>
      <c r="AA305" s="84"/>
      <c r="AB305" s="84"/>
      <c r="AC305" s="84"/>
      <c r="AD305" s="84"/>
      <c r="AE305" s="10"/>
      <c r="AF305" s="10"/>
      <c r="AG305" s="10"/>
      <c r="AH305" s="10"/>
      <c r="AI305" s="10"/>
      <c r="AJ305" s="13"/>
      <c r="AK305" s="10"/>
      <c r="AL305" s="10"/>
      <c r="AM305" s="10"/>
      <c r="AN305" s="10"/>
      <c r="AO305" s="10"/>
      <c r="AP305" s="10"/>
      <c r="AQ305" s="10"/>
      <c r="AR305" s="10"/>
    </row>
    <row r="306" spans="1:44" s="159" customFormat="1">
      <c r="A306" s="2"/>
      <c r="B306"/>
      <c r="C306" s="356"/>
      <c r="D306" s="355"/>
      <c r="E306" s="132"/>
      <c r="F306" s="141"/>
      <c r="G306" s="365"/>
      <c r="H306" s="10"/>
      <c r="I306" s="10"/>
      <c r="J306" s="10"/>
      <c r="K306" s="10"/>
      <c r="L306" s="84"/>
      <c r="M306" s="84"/>
      <c r="N306" s="84"/>
      <c r="O306" s="84"/>
      <c r="P306" s="84"/>
      <c r="Q306" s="84"/>
      <c r="R306" s="84"/>
      <c r="S306" s="84"/>
      <c r="T306" s="84"/>
      <c r="U306" s="84"/>
      <c r="V306" s="84"/>
      <c r="W306" s="84"/>
      <c r="X306" s="84"/>
      <c r="Y306" s="84"/>
      <c r="Z306" s="84"/>
      <c r="AA306" s="84"/>
      <c r="AB306" s="84"/>
      <c r="AC306" s="84"/>
      <c r="AD306" s="84"/>
      <c r="AE306" s="10"/>
      <c r="AF306" s="10"/>
      <c r="AG306" s="10"/>
      <c r="AH306" s="10"/>
      <c r="AI306" s="10"/>
      <c r="AJ306" s="13"/>
      <c r="AK306" s="10"/>
      <c r="AL306" s="10"/>
      <c r="AM306" s="10"/>
      <c r="AN306" s="10"/>
      <c r="AO306" s="10"/>
      <c r="AP306" s="10"/>
      <c r="AQ306" s="10"/>
      <c r="AR306" s="10"/>
    </row>
    <row r="307" spans="1:44" s="159" customFormat="1">
      <c r="A307" s="2"/>
      <c r="B307"/>
      <c r="C307" s="356"/>
      <c r="D307" s="355"/>
      <c r="E307" s="132"/>
      <c r="F307" s="141"/>
      <c r="G307" s="365"/>
      <c r="H307" s="10"/>
      <c r="I307" s="10"/>
      <c r="J307" s="10"/>
      <c r="K307" s="10"/>
      <c r="L307" s="84"/>
      <c r="M307" s="84"/>
      <c r="N307" s="84"/>
      <c r="O307" s="84"/>
      <c r="P307" s="84"/>
      <c r="Q307" s="84"/>
      <c r="R307" s="84"/>
      <c r="S307" s="84"/>
      <c r="T307" s="84"/>
      <c r="U307" s="84"/>
      <c r="V307" s="84"/>
      <c r="W307" s="84"/>
      <c r="X307" s="84"/>
      <c r="Y307" s="84"/>
      <c r="Z307" s="84"/>
      <c r="AA307" s="84"/>
      <c r="AB307" s="84"/>
      <c r="AC307" s="84"/>
      <c r="AD307" s="84"/>
      <c r="AE307" s="10"/>
      <c r="AF307" s="10"/>
      <c r="AG307" s="10"/>
      <c r="AH307" s="10"/>
      <c r="AI307" s="10"/>
      <c r="AJ307" s="13"/>
      <c r="AK307" s="10"/>
      <c r="AL307" s="10"/>
      <c r="AM307" s="10"/>
      <c r="AN307" s="10"/>
      <c r="AO307" s="10"/>
      <c r="AP307" s="10"/>
      <c r="AQ307" s="10"/>
      <c r="AR307" s="10"/>
    </row>
    <row r="308" spans="1:44" s="159" customFormat="1">
      <c r="A308" s="2"/>
      <c r="B308"/>
      <c r="C308" s="356"/>
      <c r="D308" s="355"/>
      <c r="E308" s="132"/>
      <c r="F308" s="141"/>
      <c r="G308" s="365"/>
      <c r="H308" s="10"/>
      <c r="I308" s="10"/>
      <c r="J308" s="10"/>
      <c r="K308" s="10"/>
      <c r="L308" s="84"/>
      <c r="M308" s="84"/>
      <c r="N308" s="84"/>
      <c r="O308" s="84"/>
      <c r="P308" s="84"/>
      <c r="Q308" s="84"/>
      <c r="R308" s="84"/>
      <c r="S308" s="84"/>
      <c r="T308" s="84"/>
      <c r="U308" s="84"/>
      <c r="V308" s="84"/>
      <c r="W308" s="84"/>
      <c r="X308" s="84"/>
      <c r="Y308" s="84"/>
      <c r="Z308" s="84"/>
      <c r="AA308" s="84"/>
      <c r="AB308" s="84"/>
      <c r="AC308" s="84"/>
      <c r="AD308" s="84"/>
      <c r="AE308" s="10"/>
      <c r="AF308" s="10"/>
      <c r="AG308" s="10"/>
      <c r="AH308" s="10"/>
      <c r="AI308" s="10"/>
      <c r="AJ308" s="13"/>
      <c r="AK308" s="10"/>
      <c r="AL308" s="10"/>
      <c r="AM308" s="10"/>
      <c r="AN308" s="10"/>
      <c r="AO308" s="10"/>
      <c r="AP308" s="10"/>
      <c r="AQ308" s="10"/>
      <c r="AR308" s="10"/>
    </row>
    <row r="309" spans="1:44" s="159" customFormat="1">
      <c r="A309" s="2"/>
      <c r="B309"/>
      <c r="C309" s="356"/>
      <c r="D309" s="355"/>
      <c r="E309" s="132"/>
      <c r="F309" s="141"/>
      <c r="G309" s="365"/>
      <c r="H309" s="10"/>
      <c r="I309" s="10"/>
      <c r="J309" s="10"/>
      <c r="K309" s="10"/>
      <c r="L309" s="84"/>
      <c r="M309" s="84"/>
      <c r="N309" s="84"/>
      <c r="O309" s="84"/>
      <c r="P309" s="84"/>
      <c r="Q309" s="84"/>
      <c r="R309" s="84"/>
      <c r="S309" s="84"/>
      <c r="T309" s="84"/>
      <c r="U309" s="84"/>
      <c r="V309" s="84"/>
      <c r="W309" s="84"/>
      <c r="X309" s="84"/>
      <c r="Y309" s="84"/>
      <c r="Z309" s="84"/>
      <c r="AA309" s="84"/>
      <c r="AB309" s="84"/>
      <c r="AC309" s="84"/>
      <c r="AD309" s="84"/>
      <c r="AE309" s="10"/>
      <c r="AF309" s="10"/>
      <c r="AG309" s="10"/>
      <c r="AH309" s="10"/>
      <c r="AI309" s="10"/>
      <c r="AJ309" s="13"/>
      <c r="AK309" s="10"/>
      <c r="AL309" s="10"/>
      <c r="AM309" s="10"/>
      <c r="AN309" s="10"/>
      <c r="AO309" s="10"/>
      <c r="AP309" s="10"/>
      <c r="AQ309" s="10"/>
      <c r="AR309" s="10"/>
    </row>
    <row r="310" spans="1:44" s="159" customFormat="1">
      <c r="A310" s="2"/>
      <c r="B310"/>
      <c r="C310" s="356"/>
      <c r="D310" s="355"/>
      <c r="E310" s="132"/>
      <c r="F310" s="141"/>
      <c r="G310" s="365"/>
      <c r="H310" s="10"/>
      <c r="I310" s="10"/>
      <c r="J310" s="10"/>
      <c r="K310" s="10"/>
      <c r="L310" s="84"/>
      <c r="M310" s="84"/>
      <c r="N310" s="84"/>
      <c r="O310" s="84"/>
      <c r="P310" s="84"/>
      <c r="Q310" s="84"/>
      <c r="R310" s="84"/>
      <c r="S310" s="84"/>
      <c r="T310" s="84"/>
      <c r="U310" s="84"/>
      <c r="V310" s="84"/>
      <c r="W310" s="84"/>
      <c r="X310" s="84"/>
      <c r="Y310" s="84"/>
      <c r="Z310" s="84"/>
      <c r="AA310" s="84"/>
      <c r="AB310" s="84"/>
      <c r="AC310" s="84"/>
      <c r="AD310" s="84"/>
      <c r="AE310" s="10"/>
      <c r="AF310" s="10"/>
      <c r="AG310" s="10"/>
      <c r="AH310" s="10"/>
      <c r="AI310" s="10"/>
      <c r="AJ310" s="13"/>
      <c r="AK310" s="10"/>
      <c r="AL310" s="10"/>
      <c r="AM310" s="10"/>
      <c r="AN310" s="10"/>
      <c r="AO310" s="10"/>
      <c r="AP310" s="10"/>
      <c r="AQ310" s="10"/>
      <c r="AR310" s="10"/>
    </row>
    <row r="311" spans="1:44" s="159" customFormat="1">
      <c r="A311" s="2"/>
      <c r="B311"/>
      <c r="C311" s="356"/>
      <c r="D311" s="355"/>
      <c r="E311" s="132"/>
      <c r="F311" s="141"/>
      <c r="G311" s="365"/>
      <c r="H311" s="10"/>
      <c r="I311" s="10"/>
      <c r="J311" s="10"/>
      <c r="K311" s="10"/>
      <c r="L311" s="84"/>
      <c r="M311" s="84"/>
      <c r="N311" s="84"/>
      <c r="O311" s="84"/>
      <c r="P311" s="84"/>
      <c r="Q311" s="84"/>
      <c r="R311" s="84"/>
      <c r="S311" s="84"/>
      <c r="T311" s="84"/>
      <c r="U311" s="84"/>
      <c r="V311" s="84"/>
      <c r="W311" s="84"/>
      <c r="X311" s="84"/>
      <c r="Y311" s="84"/>
      <c r="Z311" s="84"/>
      <c r="AA311" s="84"/>
      <c r="AB311" s="84"/>
      <c r="AC311" s="84"/>
      <c r="AD311" s="84"/>
      <c r="AE311" s="10"/>
      <c r="AF311" s="10"/>
      <c r="AG311" s="10"/>
      <c r="AH311" s="10"/>
      <c r="AI311" s="10"/>
      <c r="AJ311" s="13"/>
      <c r="AK311" s="10"/>
      <c r="AL311" s="10"/>
      <c r="AM311" s="10"/>
      <c r="AN311" s="10"/>
      <c r="AO311" s="10"/>
      <c r="AP311" s="10"/>
      <c r="AQ311" s="10"/>
      <c r="AR311" s="10"/>
    </row>
    <row r="312" spans="1:44" s="159" customFormat="1">
      <c r="A312" s="2"/>
      <c r="B312"/>
      <c r="C312" s="356"/>
      <c r="D312" s="355"/>
      <c r="E312" s="132"/>
      <c r="F312" s="141"/>
      <c r="G312" s="365"/>
      <c r="H312" s="10"/>
      <c r="I312" s="10"/>
      <c r="J312" s="10"/>
      <c r="K312" s="10"/>
      <c r="L312" s="84"/>
      <c r="M312" s="84"/>
      <c r="N312" s="84"/>
      <c r="O312" s="84"/>
      <c r="P312" s="84"/>
      <c r="Q312" s="84"/>
      <c r="R312" s="84"/>
      <c r="S312" s="84"/>
      <c r="T312" s="84"/>
      <c r="U312" s="84"/>
      <c r="V312" s="84"/>
      <c r="W312" s="84"/>
      <c r="X312" s="84"/>
      <c r="Y312" s="84"/>
      <c r="Z312" s="84"/>
      <c r="AA312" s="84"/>
      <c r="AB312" s="84"/>
      <c r="AC312" s="84"/>
      <c r="AD312" s="84"/>
      <c r="AE312" s="10"/>
      <c r="AF312" s="10"/>
      <c r="AG312" s="10"/>
      <c r="AH312" s="10"/>
      <c r="AI312" s="10"/>
      <c r="AJ312" s="13"/>
      <c r="AK312" s="10"/>
      <c r="AL312" s="10"/>
      <c r="AM312" s="10"/>
      <c r="AN312" s="10"/>
      <c r="AO312" s="10"/>
      <c r="AP312" s="10"/>
      <c r="AQ312" s="10"/>
      <c r="AR312" s="10"/>
    </row>
    <row r="313" spans="1:44" s="159" customFormat="1">
      <c r="A313" s="2"/>
      <c r="B313"/>
      <c r="C313" s="356"/>
      <c r="D313" s="355"/>
      <c r="E313" s="132"/>
      <c r="F313" s="141"/>
      <c r="G313" s="365"/>
      <c r="H313" s="10"/>
      <c r="I313" s="10"/>
      <c r="J313" s="10"/>
      <c r="K313" s="10"/>
      <c r="L313" s="84"/>
      <c r="M313" s="84"/>
      <c r="N313" s="84"/>
      <c r="O313" s="84"/>
      <c r="P313" s="84"/>
      <c r="Q313" s="84"/>
      <c r="R313" s="84"/>
      <c r="S313" s="84"/>
      <c r="T313" s="84"/>
      <c r="U313" s="84"/>
      <c r="V313" s="84"/>
      <c r="W313" s="84"/>
      <c r="X313" s="84"/>
      <c r="Y313" s="84"/>
      <c r="Z313" s="84"/>
      <c r="AA313" s="84"/>
      <c r="AB313" s="84"/>
      <c r="AC313" s="84"/>
      <c r="AD313" s="84"/>
      <c r="AE313" s="10"/>
      <c r="AF313" s="10"/>
      <c r="AG313" s="10"/>
      <c r="AH313" s="10"/>
      <c r="AI313" s="10"/>
      <c r="AJ313" s="13"/>
      <c r="AK313" s="10"/>
      <c r="AL313" s="10"/>
      <c r="AM313" s="10"/>
      <c r="AN313" s="10"/>
      <c r="AO313" s="10"/>
      <c r="AP313" s="10"/>
      <c r="AQ313" s="10"/>
      <c r="AR313" s="10"/>
    </row>
    <row r="314" spans="1:44" s="159" customFormat="1">
      <c r="A314" s="2"/>
      <c r="B314"/>
      <c r="C314" s="356"/>
      <c r="D314" s="355"/>
      <c r="E314" s="132"/>
      <c r="F314" s="141"/>
      <c r="G314" s="365"/>
      <c r="H314" s="10"/>
      <c r="I314" s="10"/>
      <c r="J314" s="10"/>
      <c r="K314" s="10"/>
      <c r="L314" s="84"/>
      <c r="M314" s="84"/>
      <c r="N314" s="84"/>
      <c r="O314" s="84"/>
      <c r="P314" s="84"/>
      <c r="Q314" s="84"/>
      <c r="R314" s="84"/>
      <c r="S314" s="84"/>
      <c r="T314" s="84"/>
      <c r="U314" s="84"/>
      <c r="V314" s="84"/>
      <c r="W314" s="84"/>
      <c r="X314" s="84"/>
      <c r="Y314" s="84"/>
      <c r="Z314" s="84"/>
      <c r="AA314" s="84"/>
      <c r="AB314" s="84"/>
      <c r="AC314" s="84"/>
      <c r="AD314" s="84"/>
      <c r="AE314" s="10"/>
      <c r="AF314" s="10"/>
      <c r="AG314" s="10"/>
      <c r="AH314" s="10"/>
      <c r="AI314" s="10"/>
      <c r="AJ314" s="13"/>
      <c r="AK314" s="10"/>
      <c r="AL314" s="10"/>
      <c r="AM314" s="10"/>
      <c r="AN314" s="10"/>
      <c r="AO314" s="10"/>
      <c r="AP314" s="10"/>
      <c r="AQ314" s="10"/>
      <c r="AR314" s="10"/>
    </row>
    <row r="315" spans="1:44" s="159" customFormat="1">
      <c r="A315" s="2"/>
      <c r="B315"/>
      <c r="C315" s="356"/>
      <c r="D315" s="355"/>
      <c r="E315" s="132"/>
      <c r="F315" s="141"/>
      <c r="G315" s="365"/>
      <c r="H315" s="10"/>
      <c r="I315" s="10"/>
      <c r="J315" s="10"/>
      <c r="K315" s="10"/>
      <c r="L315" s="84"/>
      <c r="M315" s="84"/>
      <c r="N315" s="84"/>
      <c r="O315" s="84"/>
      <c r="P315" s="84"/>
      <c r="Q315" s="84"/>
      <c r="R315" s="84"/>
      <c r="S315" s="84"/>
      <c r="T315" s="84"/>
      <c r="U315" s="84"/>
      <c r="V315" s="84"/>
      <c r="W315" s="84"/>
      <c r="X315" s="84"/>
      <c r="Y315" s="84"/>
      <c r="Z315" s="84"/>
      <c r="AA315" s="84"/>
      <c r="AB315" s="84"/>
      <c r="AC315" s="84"/>
      <c r="AD315" s="84"/>
      <c r="AE315" s="10"/>
      <c r="AF315" s="10"/>
      <c r="AG315" s="10"/>
      <c r="AH315" s="10"/>
      <c r="AI315" s="10"/>
      <c r="AJ315" s="13"/>
      <c r="AK315" s="10"/>
      <c r="AL315" s="10"/>
      <c r="AM315" s="10"/>
      <c r="AN315" s="10"/>
      <c r="AO315" s="10"/>
      <c r="AP315" s="10"/>
      <c r="AQ315" s="10"/>
      <c r="AR315" s="10"/>
    </row>
    <row r="316" spans="1:44" s="159" customFormat="1">
      <c r="A316" s="2"/>
      <c r="B316"/>
      <c r="C316" s="356"/>
      <c r="D316" s="355"/>
      <c r="E316" s="132"/>
      <c r="F316" s="141"/>
      <c r="G316" s="365"/>
      <c r="H316" s="10"/>
      <c r="I316" s="10"/>
      <c r="J316" s="10"/>
      <c r="K316" s="10"/>
      <c r="L316" s="84"/>
      <c r="M316" s="84"/>
      <c r="N316" s="84"/>
      <c r="O316" s="84"/>
      <c r="P316" s="84"/>
      <c r="Q316" s="84"/>
      <c r="R316" s="84"/>
      <c r="S316" s="84"/>
      <c r="T316" s="84"/>
      <c r="U316" s="84"/>
      <c r="V316" s="84"/>
      <c r="W316" s="84"/>
      <c r="X316" s="84"/>
      <c r="Y316" s="84"/>
      <c r="Z316" s="84"/>
      <c r="AA316" s="84"/>
      <c r="AB316" s="84"/>
      <c r="AC316" s="84"/>
      <c r="AD316" s="84"/>
      <c r="AE316" s="10"/>
      <c r="AF316" s="10"/>
      <c r="AG316" s="10"/>
      <c r="AH316" s="10"/>
      <c r="AI316" s="10"/>
      <c r="AJ316" s="13"/>
      <c r="AK316" s="10"/>
      <c r="AL316" s="10"/>
      <c r="AM316" s="10"/>
      <c r="AN316" s="10"/>
      <c r="AO316" s="10"/>
      <c r="AP316" s="10"/>
      <c r="AQ316" s="10"/>
      <c r="AR316" s="10"/>
    </row>
    <row r="317" spans="1:44" s="159" customFormat="1">
      <c r="A317" s="2"/>
      <c r="B317"/>
      <c r="C317" s="356"/>
      <c r="D317" s="355"/>
      <c r="E317" s="132"/>
      <c r="F317" s="141"/>
      <c r="G317" s="365"/>
      <c r="H317" s="10"/>
      <c r="I317" s="10"/>
      <c r="J317" s="10"/>
      <c r="K317" s="10"/>
      <c r="L317" s="84"/>
      <c r="M317" s="84"/>
      <c r="N317" s="84"/>
      <c r="O317" s="84"/>
      <c r="P317" s="84"/>
      <c r="Q317" s="84"/>
      <c r="R317" s="84"/>
      <c r="S317" s="84"/>
      <c r="T317" s="84"/>
      <c r="U317" s="84"/>
      <c r="V317" s="84"/>
      <c r="W317" s="84"/>
      <c r="X317" s="84"/>
      <c r="Y317" s="84"/>
      <c r="Z317" s="84"/>
      <c r="AA317" s="84"/>
      <c r="AB317" s="84"/>
      <c r="AC317" s="84"/>
      <c r="AD317" s="84"/>
      <c r="AE317" s="10"/>
      <c r="AF317" s="10"/>
      <c r="AG317" s="10"/>
      <c r="AH317" s="10"/>
      <c r="AI317" s="10"/>
      <c r="AJ317" s="13"/>
      <c r="AK317" s="10"/>
      <c r="AL317" s="10"/>
      <c r="AM317" s="10"/>
      <c r="AN317" s="10"/>
      <c r="AO317" s="10"/>
      <c r="AP317" s="10"/>
      <c r="AQ317" s="10"/>
      <c r="AR317" s="10"/>
    </row>
    <row r="318" spans="1:44" s="159" customFormat="1">
      <c r="A318" s="2"/>
      <c r="B318"/>
      <c r="C318" s="356"/>
      <c r="D318" s="355"/>
      <c r="E318" s="132"/>
      <c r="F318" s="141"/>
      <c r="G318" s="365"/>
      <c r="H318" s="10"/>
      <c r="I318" s="10"/>
      <c r="J318" s="10"/>
      <c r="K318" s="10"/>
      <c r="L318" s="84"/>
      <c r="M318" s="84"/>
      <c r="N318" s="84"/>
      <c r="O318" s="84"/>
      <c r="P318" s="84"/>
      <c r="Q318" s="84"/>
      <c r="R318" s="84"/>
      <c r="S318" s="84"/>
      <c r="T318" s="84"/>
      <c r="U318" s="84"/>
      <c r="V318" s="84"/>
      <c r="W318" s="84"/>
      <c r="X318" s="84"/>
      <c r="Y318" s="84"/>
      <c r="Z318" s="84"/>
      <c r="AA318" s="84"/>
      <c r="AB318" s="84"/>
      <c r="AC318" s="84"/>
      <c r="AD318" s="84"/>
      <c r="AE318" s="10"/>
      <c r="AF318" s="10"/>
      <c r="AG318" s="10"/>
      <c r="AH318" s="10"/>
      <c r="AI318" s="10"/>
      <c r="AJ318" s="13"/>
      <c r="AK318" s="10"/>
      <c r="AL318" s="10"/>
      <c r="AM318" s="10"/>
      <c r="AN318" s="10"/>
      <c r="AO318" s="10"/>
      <c r="AP318" s="10"/>
      <c r="AQ318" s="10"/>
      <c r="AR318" s="10"/>
    </row>
    <row r="319" spans="1:44" s="159" customFormat="1">
      <c r="A319" s="2"/>
      <c r="B319"/>
      <c r="C319" s="356"/>
      <c r="D319" s="355"/>
      <c r="E319" s="132"/>
      <c r="F319" s="141"/>
      <c r="G319" s="365"/>
      <c r="H319" s="10"/>
      <c r="I319" s="10"/>
      <c r="J319" s="10"/>
      <c r="K319" s="10"/>
      <c r="L319" s="84"/>
      <c r="M319" s="84"/>
      <c r="N319" s="84"/>
      <c r="O319" s="84"/>
      <c r="P319" s="84"/>
      <c r="Q319" s="84"/>
      <c r="R319" s="84"/>
      <c r="S319" s="84"/>
      <c r="T319" s="84"/>
      <c r="U319" s="84"/>
      <c r="V319" s="84"/>
      <c r="W319" s="84"/>
      <c r="X319" s="84"/>
      <c r="Y319" s="84"/>
      <c r="Z319" s="84"/>
      <c r="AA319" s="84"/>
      <c r="AB319" s="84"/>
      <c r="AC319" s="84"/>
      <c r="AD319" s="84"/>
      <c r="AE319" s="10"/>
      <c r="AF319" s="10"/>
      <c r="AG319" s="10"/>
      <c r="AH319" s="10"/>
      <c r="AI319" s="10"/>
      <c r="AJ319" s="13"/>
      <c r="AK319" s="10"/>
      <c r="AL319" s="10"/>
      <c r="AM319" s="10"/>
      <c r="AN319" s="10"/>
      <c r="AO319" s="10"/>
      <c r="AP319" s="10"/>
      <c r="AQ319" s="10"/>
      <c r="AR319" s="10"/>
    </row>
    <row r="320" spans="1:44" s="159" customFormat="1">
      <c r="A320" s="2"/>
      <c r="B320"/>
      <c r="C320" s="356"/>
      <c r="D320" s="355"/>
      <c r="E320" s="132"/>
      <c r="F320" s="141"/>
      <c r="G320" s="365"/>
      <c r="H320" s="10"/>
      <c r="I320" s="10"/>
      <c r="J320" s="10"/>
      <c r="K320" s="10"/>
      <c r="L320" s="84"/>
      <c r="M320" s="84"/>
      <c r="N320" s="84"/>
      <c r="O320" s="84"/>
      <c r="P320" s="84"/>
      <c r="Q320" s="84"/>
      <c r="R320" s="84"/>
      <c r="S320" s="84"/>
      <c r="T320" s="84"/>
      <c r="U320" s="84"/>
      <c r="V320" s="84"/>
      <c r="W320" s="84"/>
      <c r="X320" s="84"/>
      <c r="Y320" s="84"/>
      <c r="Z320" s="84"/>
      <c r="AA320" s="84"/>
      <c r="AB320" s="84"/>
      <c r="AC320" s="84"/>
      <c r="AD320" s="84"/>
      <c r="AE320" s="10"/>
      <c r="AF320" s="10"/>
      <c r="AG320" s="10"/>
      <c r="AH320" s="10"/>
      <c r="AI320" s="10"/>
      <c r="AJ320" s="13"/>
      <c r="AK320" s="10"/>
      <c r="AL320" s="10"/>
      <c r="AM320" s="10"/>
      <c r="AN320" s="10"/>
      <c r="AO320" s="10"/>
      <c r="AP320" s="10"/>
      <c r="AQ320" s="10"/>
      <c r="AR320" s="10"/>
    </row>
    <row r="321" spans="1:44" s="159" customFormat="1">
      <c r="A321" s="2"/>
      <c r="B321"/>
      <c r="C321" s="356"/>
      <c r="D321" s="355"/>
      <c r="E321" s="132"/>
      <c r="F321" s="141"/>
      <c r="G321" s="365"/>
      <c r="H321" s="10"/>
      <c r="I321" s="10"/>
      <c r="J321" s="10"/>
      <c r="K321" s="10"/>
      <c r="L321" s="84"/>
      <c r="M321" s="84"/>
      <c r="N321" s="84"/>
      <c r="O321" s="84"/>
      <c r="P321" s="84"/>
      <c r="Q321" s="84"/>
      <c r="R321" s="84"/>
      <c r="S321" s="84"/>
      <c r="T321" s="84"/>
      <c r="U321" s="84"/>
      <c r="V321" s="84"/>
      <c r="W321" s="84"/>
      <c r="X321" s="84"/>
      <c r="Y321" s="84"/>
      <c r="Z321" s="84"/>
      <c r="AA321" s="84"/>
      <c r="AB321" s="84"/>
      <c r="AC321" s="84"/>
      <c r="AD321" s="84"/>
      <c r="AE321" s="10"/>
      <c r="AF321" s="10"/>
      <c r="AG321" s="10"/>
      <c r="AH321" s="10"/>
      <c r="AI321" s="10"/>
      <c r="AJ321" s="13"/>
      <c r="AK321" s="10"/>
      <c r="AL321" s="10"/>
      <c r="AM321" s="10"/>
      <c r="AN321" s="10"/>
      <c r="AO321" s="10"/>
      <c r="AP321" s="10"/>
      <c r="AQ321" s="10"/>
      <c r="AR321" s="10"/>
    </row>
    <row r="322" spans="1:44" s="159" customFormat="1">
      <c r="A322" s="2"/>
      <c r="B322"/>
      <c r="C322" s="356"/>
      <c r="D322" s="355"/>
      <c r="E322" s="132"/>
      <c r="F322" s="141"/>
      <c r="G322" s="365"/>
      <c r="H322" s="10"/>
      <c r="I322" s="10"/>
      <c r="J322" s="10"/>
      <c r="K322" s="10"/>
      <c r="L322" s="84"/>
      <c r="M322" s="84"/>
      <c r="N322" s="84"/>
      <c r="O322" s="84"/>
      <c r="P322" s="84"/>
      <c r="Q322" s="84"/>
      <c r="R322" s="84"/>
      <c r="S322" s="84"/>
      <c r="T322" s="84"/>
      <c r="U322" s="84"/>
      <c r="V322" s="84"/>
      <c r="W322" s="84"/>
      <c r="X322" s="84"/>
      <c r="Y322" s="84"/>
      <c r="Z322" s="84"/>
      <c r="AA322" s="84"/>
      <c r="AB322" s="84"/>
      <c r="AC322" s="84"/>
      <c r="AD322" s="84"/>
      <c r="AE322" s="10"/>
      <c r="AF322" s="10"/>
      <c r="AG322" s="10"/>
      <c r="AH322" s="10"/>
      <c r="AI322" s="10"/>
      <c r="AJ322" s="13"/>
      <c r="AK322" s="10"/>
      <c r="AL322" s="10"/>
      <c r="AM322" s="10"/>
      <c r="AN322" s="10"/>
      <c r="AO322" s="10"/>
      <c r="AP322" s="10"/>
      <c r="AQ322" s="10"/>
      <c r="AR322" s="10"/>
    </row>
    <row r="323" spans="1:44" s="159" customFormat="1">
      <c r="A323" s="2"/>
      <c r="B323"/>
      <c r="C323" s="356"/>
      <c r="D323" s="355"/>
      <c r="E323" s="132"/>
      <c r="F323" s="141"/>
      <c r="G323" s="365"/>
      <c r="H323" s="10"/>
      <c r="I323" s="10"/>
      <c r="J323" s="10"/>
      <c r="K323" s="10"/>
      <c r="L323" s="84"/>
      <c r="M323" s="84"/>
      <c r="N323" s="84"/>
      <c r="O323" s="84"/>
      <c r="P323" s="84"/>
      <c r="Q323" s="84"/>
      <c r="R323" s="84"/>
      <c r="S323" s="84"/>
      <c r="T323" s="84"/>
      <c r="U323" s="84"/>
      <c r="V323" s="84"/>
      <c r="W323" s="84"/>
      <c r="X323" s="84"/>
      <c r="Y323" s="84"/>
      <c r="Z323" s="84"/>
      <c r="AA323" s="84"/>
      <c r="AB323" s="84"/>
      <c r="AC323" s="84"/>
      <c r="AD323" s="84"/>
      <c r="AE323" s="10"/>
      <c r="AF323" s="10"/>
      <c r="AG323" s="10"/>
      <c r="AH323" s="10"/>
      <c r="AI323" s="10"/>
      <c r="AJ323" s="13"/>
      <c r="AK323" s="10"/>
      <c r="AL323" s="10"/>
      <c r="AM323" s="10"/>
      <c r="AN323" s="10"/>
      <c r="AO323" s="10"/>
      <c r="AP323" s="10"/>
      <c r="AQ323" s="10"/>
      <c r="AR323" s="10"/>
    </row>
    <row r="324" spans="1:44" s="159" customFormat="1">
      <c r="A324" s="2"/>
      <c r="B324"/>
      <c r="C324" s="356"/>
      <c r="D324" s="355"/>
      <c r="E324" s="132"/>
      <c r="F324" s="141"/>
      <c r="G324" s="365"/>
      <c r="H324" s="10"/>
      <c r="I324" s="10"/>
      <c r="J324" s="10"/>
      <c r="K324" s="10"/>
      <c r="L324" s="84"/>
      <c r="M324" s="84"/>
      <c r="N324" s="84"/>
      <c r="O324" s="84"/>
      <c r="P324" s="84"/>
      <c r="Q324" s="84"/>
      <c r="R324" s="84"/>
      <c r="S324" s="84"/>
      <c r="T324" s="84"/>
      <c r="U324" s="84"/>
      <c r="V324" s="84"/>
      <c r="W324" s="84"/>
      <c r="X324" s="84"/>
      <c r="Y324" s="84"/>
      <c r="Z324" s="84"/>
      <c r="AA324" s="84"/>
      <c r="AB324" s="84"/>
      <c r="AC324" s="84"/>
      <c r="AD324" s="84"/>
      <c r="AE324" s="10"/>
      <c r="AF324" s="10"/>
      <c r="AG324" s="10"/>
      <c r="AH324" s="10"/>
      <c r="AI324" s="10"/>
      <c r="AJ324" s="13"/>
      <c r="AK324" s="10"/>
      <c r="AL324" s="10"/>
      <c r="AM324" s="10"/>
      <c r="AN324" s="10"/>
      <c r="AO324" s="10"/>
      <c r="AP324" s="10"/>
      <c r="AQ324" s="10"/>
      <c r="AR324" s="10"/>
    </row>
    <row r="325" spans="1:44" s="159" customFormat="1">
      <c r="A325" s="2"/>
      <c r="B325"/>
      <c r="C325" s="356"/>
      <c r="D325" s="355"/>
      <c r="E325" s="132"/>
      <c r="F325" s="141"/>
      <c r="G325" s="365"/>
      <c r="H325" s="10"/>
      <c r="I325" s="10"/>
      <c r="J325" s="10"/>
      <c r="K325" s="10"/>
      <c r="L325" s="84"/>
      <c r="M325" s="84"/>
      <c r="N325" s="84"/>
      <c r="O325" s="84"/>
      <c r="P325" s="84"/>
      <c r="Q325" s="84"/>
      <c r="R325" s="84"/>
      <c r="S325" s="84"/>
      <c r="T325" s="84"/>
      <c r="U325" s="84"/>
      <c r="V325" s="84"/>
      <c r="W325" s="84"/>
      <c r="X325" s="84"/>
      <c r="Y325" s="84"/>
      <c r="Z325" s="84"/>
      <c r="AA325" s="84"/>
      <c r="AB325" s="84"/>
      <c r="AC325" s="84"/>
      <c r="AD325" s="84"/>
      <c r="AE325" s="10"/>
      <c r="AF325" s="10"/>
      <c r="AG325" s="10"/>
      <c r="AH325" s="10"/>
      <c r="AI325" s="10"/>
      <c r="AJ325" s="13"/>
      <c r="AK325" s="10"/>
      <c r="AL325" s="10"/>
      <c r="AM325" s="10"/>
      <c r="AN325" s="10"/>
      <c r="AO325" s="10"/>
      <c r="AP325" s="10"/>
      <c r="AQ325" s="10"/>
      <c r="AR325" s="10"/>
    </row>
    <row r="326" spans="1:44" s="159" customFormat="1">
      <c r="A326" s="2"/>
      <c r="B326"/>
      <c r="C326" s="356"/>
      <c r="D326" s="355"/>
      <c r="E326" s="132"/>
      <c r="F326" s="141"/>
      <c r="G326" s="365"/>
      <c r="H326" s="10"/>
      <c r="I326" s="10"/>
      <c r="J326" s="10"/>
      <c r="K326" s="10"/>
      <c r="L326" s="84"/>
      <c r="M326" s="84"/>
      <c r="N326" s="84"/>
      <c r="O326" s="84"/>
      <c r="P326" s="84"/>
      <c r="Q326" s="84"/>
      <c r="R326" s="84"/>
      <c r="S326" s="84"/>
      <c r="T326" s="84"/>
      <c r="U326" s="84"/>
      <c r="V326" s="84"/>
      <c r="W326" s="84"/>
      <c r="X326" s="84"/>
      <c r="Y326" s="84"/>
      <c r="Z326" s="84"/>
      <c r="AA326" s="84"/>
      <c r="AB326" s="84"/>
      <c r="AC326" s="84"/>
      <c r="AD326" s="84"/>
      <c r="AE326" s="10"/>
      <c r="AF326" s="10"/>
      <c r="AG326" s="10"/>
      <c r="AH326" s="10"/>
      <c r="AI326" s="10"/>
      <c r="AJ326" s="13"/>
      <c r="AK326" s="10"/>
      <c r="AL326" s="10"/>
      <c r="AM326" s="10"/>
      <c r="AN326" s="10"/>
      <c r="AO326" s="10"/>
      <c r="AP326" s="10"/>
      <c r="AQ326" s="10"/>
      <c r="AR326" s="10"/>
    </row>
    <row r="327" spans="1:44" s="159" customFormat="1">
      <c r="A327" s="2"/>
      <c r="B327"/>
      <c r="C327" s="356"/>
      <c r="D327" s="355"/>
      <c r="E327" s="132"/>
      <c r="F327" s="141"/>
      <c r="G327" s="365"/>
      <c r="H327" s="10"/>
      <c r="I327" s="10"/>
      <c r="J327" s="10"/>
      <c r="K327" s="10"/>
      <c r="L327" s="84"/>
      <c r="M327" s="84"/>
      <c r="N327" s="84"/>
      <c r="O327" s="84"/>
      <c r="P327" s="84"/>
      <c r="Q327" s="84"/>
      <c r="R327" s="84"/>
      <c r="S327" s="84"/>
      <c r="T327" s="84"/>
      <c r="U327" s="84"/>
      <c r="V327" s="84"/>
      <c r="W327" s="84"/>
      <c r="X327" s="84"/>
      <c r="Y327" s="84"/>
      <c r="Z327" s="84"/>
      <c r="AA327" s="84"/>
      <c r="AB327" s="84"/>
      <c r="AC327" s="84"/>
      <c r="AD327" s="84"/>
      <c r="AE327" s="10"/>
      <c r="AF327" s="10"/>
      <c r="AG327" s="10"/>
      <c r="AH327" s="10"/>
      <c r="AI327" s="10"/>
      <c r="AJ327" s="13"/>
      <c r="AK327" s="10"/>
      <c r="AL327" s="10"/>
      <c r="AM327" s="10"/>
      <c r="AN327" s="10"/>
      <c r="AO327" s="10"/>
      <c r="AP327" s="10"/>
      <c r="AQ327" s="10"/>
      <c r="AR327" s="10"/>
    </row>
    <row r="328" spans="1:44" s="159" customFormat="1">
      <c r="A328" s="2"/>
      <c r="B328"/>
      <c r="C328" s="356"/>
      <c r="D328" s="355"/>
      <c r="E328" s="132"/>
      <c r="F328" s="141"/>
      <c r="G328" s="365"/>
      <c r="H328" s="10"/>
      <c r="I328" s="10"/>
      <c r="J328" s="10"/>
      <c r="K328" s="10"/>
      <c r="L328" s="84"/>
      <c r="M328" s="84"/>
      <c r="N328" s="84"/>
      <c r="O328" s="84"/>
      <c r="P328" s="84"/>
      <c r="Q328" s="84"/>
      <c r="R328" s="84"/>
      <c r="S328" s="84"/>
      <c r="T328" s="84"/>
      <c r="U328" s="84"/>
      <c r="V328" s="84"/>
      <c r="W328" s="84"/>
      <c r="X328" s="84"/>
      <c r="Y328" s="84"/>
      <c r="Z328" s="84"/>
      <c r="AA328" s="84"/>
      <c r="AB328" s="84"/>
      <c r="AC328" s="84"/>
      <c r="AD328" s="84"/>
      <c r="AE328" s="10"/>
      <c r="AF328" s="10"/>
      <c r="AG328" s="10"/>
      <c r="AH328" s="10"/>
      <c r="AI328" s="10"/>
      <c r="AJ328" s="13"/>
      <c r="AK328" s="10"/>
      <c r="AL328" s="10"/>
      <c r="AM328" s="10"/>
      <c r="AN328" s="10"/>
      <c r="AO328" s="10"/>
      <c r="AP328" s="10"/>
      <c r="AQ328" s="10"/>
      <c r="AR328" s="10"/>
    </row>
    <row r="329" spans="1:44" s="159" customFormat="1">
      <c r="A329" s="2"/>
      <c r="B329"/>
      <c r="C329" s="356"/>
      <c r="D329" s="355"/>
      <c r="E329" s="132"/>
      <c r="F329" s="141"/>
      <c r="G329" s="365"/>
      <c r="H329" s="10"/>
      <c r="I329" s="10"/>
      <c r="J329" s="10"/>
      <c r="K329" s="10"/>
      <c r="L329" s="84"/>
      <c r="M329" s="84"/>
      <c r="N329" s="84"/>
      <c r="O329" s="84"/>
      <c r="P329" s="84"/>
      <c r="Q329" s="84"/>
      <c r="R329" s="84"/>
      <c r="S329" s="84"/>
      <c r="T329" s="84"/>
      <c r="U329" s="84"/>
      <c r="V329" s="84"/>
      <c r="W329" s="84"/>
      <c r="X329" s="84"/>
      <c r="Y329" s="84"/>
      <c r="Z329" s="84"/>
      <c r="AA329" s="84"/>
      <c r="AB329" s="84"/>
      <c r="AC329" s="84"/>
      <c r="AD329" s="84"/>
      <c r="AE329" s="10"/>
      <c r="AF329" s="10"/>
      <c r="AG329" s="10"/>
      <c r="AH329" s="10"/>
      <c r="AI329" s="10"/>
      <c r="AJ329" s="13"/>
      <c r="AK329" s="10"/>
      <c r="AL329" s="10"/>
      <c r="AM329" s="10"/>
      <c r="AN329" s="10"/>
      <c r="AO329" s="10"/>
      <c r="AP329" s="10"/>
      <c r="AQ329" s="10"/>
      <c r="AR329" s="10"/>
    </row>
    <row r="330" spans="1:44" s="159" customFormat="1">
      <c r="A330" s="2"/>
      <c r="B330"/>
      <c r="C330" s="356"/>
      <c r="D330" s="355"/>
      <c r="E330" s="132"/>
      <c r="F330" s="141"/>
      <c r="G330" s="365"/>
      <c r="H330" s="10"/>
      <c r="I330" s="10"/>
      <c r="J330" s="10"/>
      <c r="K330" s="10"/>
      <c r="L330" s="84"/>
      <c r="M330" s="84"/>
      <c r="N330" s="84"/>
      <c r="O330" s="84"/>
      <c r="P330" s="84"/>
      <c r="Q330" s="84"/>
      <c r="R330" s="84"/>
      <c r="S330" s="84"/>
      <c r="T330" s="84"/>
      <c r="U330" s="84"/>
      <c r="V330" s="84"/>
      <c r="W330" s="84"/>
      <c r="X330" s="84"/>
      <c r="Y330" s="84"/>
      <c r="Z330" s="84"/>
      <c r="AA330" s="84"/>
      <c r="AB330" s="84"/>
      <c r="AC330" s="84"/>
      <c r="AD330" s="84"/>
      <c r="AE330" s="10"/>
      <c r="AF330" s="10"/>
      <c r="AG330" s="10"/>
      <c r="AH330" s="10"/>
      <c r="AI330" s="10"/>
      <c r="AJ330" s="13"/>
      <c r="AK330" s="10"/>
      <c r="AL330" s="10"/>
      <c r="AM330" s="10"/>
      <c r="AN330" s="10"/>
      <c r="AO330" s="10"/>
      <c r="AP330" s="10"/>
      <c r="AQ330" s="10"/>
      <c r="AR330" s="10"/>
    </row>
    <row r="331" spans="1:44" s="159" customFormat="1">
      <c r="A331" s="2"/>
      <c r="B331"/>
      <c r="C331" s="356"/>
      <c r="D331" s="355"/>
      <c r="E331" s="132"/>
      <c r="F331" s="141"/>
      <c r="G331" s="365"/>
      <c r="H331" s="10"/>
      <c r="I331" s="10"/>
      <c r="J331" s="10"/>
      <c r="K331" s="10"/>
      <c r="L331" s="84"/>
      <c r="M331" s="84"/>
      <c r="N331" s="84"/>
      <c r="O331" s="84"/>
      <c r="P331" s="84"/>
      <c r="Q331" s="84"/>
      <c r="R331" s="84"/>
      <c r="S331" s="84"/>
      <c r="T331" s="84"/>
      <c r="U331" s="84"/>
      <c r="V331" s="84"/>
      <c r="W331" s="84"/>
      <c r="X331" s="84"/>
      <c r="Y331" s="84"/>
      <c r="Z331" s="84"/>
      <c r="AA331" s="84"/>
      <c r="AB331" s="84"/>
      <c r="AC331" s="84"/>
      <c r="AD331" s="84"/>
      <c r="AE331" s="10"/>
      <c r="AF331" s="10"/>
      <c r="AG331" s="10"/>
      <c r="AH331" s="10"/>
      <c r="AI331" s="10"/>
      <c r="AJ331" s="13"/>
      <c r="AK331" s="10"/>
      <c r="AL331" s="10"/>
      <c r="AM331" s="10"/>
      <c r="AN331" s="10"/>
      <c r="AO331" s="10"/>
      <c r="AP331" s="10"/>
      <c r="AQ331" s="10"/>
      <c r="AR331" s="10"/>
    </row>
    <row r="332" spans="1:44" s="159" customFormat="1">
      <c r="A332" s="2"/>
      <c r="B332"/>
      <c r="C332" s="356"/>
      <c r="D332" s="355"/>
      <c r="E332" s="132"/>
      <c r="F332" s="141"/>
      <c r="G332" s="365"/>
      <c r="H332" s="10"/>
      <c r="I332" s="10"/>
      <c r="J332" s="10"/>
      <c r="K332" s="10"/>
      <c r="L332" s="84"/>
      <c r="M332" s="84"/>
      <c r="N332" s="84"/>
      <c r="O332" s="84"/>
      <c r="P332" s="84"/>
      <c r="Q332" s="84"/>
      <c r="R332" s="84"/>
      <c r="S332" s="84"/>
      <c r="T332" s="84"/>
      <c r="U332" s="84"/>
      <c r="V332" s="84"/>
      <c r="W332" s="84"/>
      <c r="X332" s="84"/>
      <c r="Y332" s="84"/>
      <c r="Z332" s="84"/>
      <c r="AA332" s="84"/>
      <c r="AB332" s="84"/>
      <c r="AC332" s="84"/>
      <c r="AD332" s="84"/>
      <c r="AE332" s="10"/>
      <c r="AF332" s="10"/>
      <c r="AG332" s="10"/>
      <c r="AH332" s="10"/>
      <c r="AI332" s="10"/>
      <c r="AJ332" s="13"/>
      <c r="AK332" s="10"/>
      <c r="AL332" s="10"/>
      <c r="AM332" s="10"/>
      <c r="AN332" s="10"/>
      <c r="AO332" s="10"/>
      <c r="AP332" s="10"/>
      <c r="AQ332" s="10"/>
      <c r="AR332" s="10"/>
    </row>
    <row r="333" spans="1:44" s="159" customFormat="1">
      <c r="A333" s="2"/>
      <c r="B333"/>
      <c r="C333" s="356"/>
      <c r="D333" s="355"/>
      <c r="E333" s="132"/>
      <c r="F333" s="141"/>
      <c r="G333" s="365"/>
      <c r="H333" s="10"/>
      <c r="I333" s="10"/>
      <c r="J333" s="10"/>
      <c r="K333" s="10"/>
      <c r="L333" s="84"/>
      <c r="M333" s="84"/>
      <c r="N333" s="84"/>
      <c r="O333" s="84"/>
      <c r="P333" s="84"/>
      <c r="Q333" s="84"/>
      <c r="R333" s="84"/>
      <c r="S333" s="84"/>
      <c r="T333" s="84"/>
      <c r="U333" s="84"/>
      <c r="V333" s="84"/>
      <c r="W333" s="84"/>
      <c r="X333" s="84"/>
      <c r="Y333" s="84"/>
      <c r="Z333" s="84"/>
      <c r="AA333" s="84"/>
      <c r="AB333" s="84"/>
      <c r="AC333" s="84"/>
      <c r="AD333" s="84"/>
      <c r="AE333" s="10"/>
      <c r="AF333" s="10"/>
      <c r="AG333" s="10"/>
      <c r="AH333" s="10"/>
      <c r="AI333" s="10"/>
      <c r="AJ333" s="13"/>
      <c r="AK333" s="10"/>
      <c r="AL333" s="10"/>
      <c r="AM333" s="10"/>
      <c r="AN333" s="10"/>
      <c r="AO333" s="10"/>
      <c r="AP333" s="10"/>
      <c r="AQ333" s="10"/>
      <c r="AR333" s="10"/>
    </row>
    <row r="334" spans="1:44" s="159" customFormat="1">
      <c r="A334" s="2"/>
      <c r="B334"/>
      <c r="C334" s="356"/>
      <c r="D334" s="355"/>
      <c r="E334" s="132"/>
      <c r="F334" s="141"/>
      <c r="G334" s="365"/>
      <c r="H334" s="10"/>
      <c r="I334" s="10"/>
      <c r="J334" s="10"/>
      <c r="K334" s="10"/>
      <c r="L334" s="84"/>
      <c r="M334" s="84"/>
      <c r="N334" s="84"/>
      <c r="O334" s="84"/>
      <c r="P334" s="84"/>
      <c r="Q334" s="84"/>
      <c r="R334" s="84"/>
      <c r="S334" s="84"/>
      <c r="T334" s="84"/>
      <c r="U334" s="84"/>
      <c r="V334" s="84"/>
      <c r="W334" s="84"/>
      <c r="X334" s="84"/>
      <c r="Y334" s="84"/>
      <c r="Z334" s="84"/>
      <c r="AA334" s="84"/>
      <c r="AB334" s="84"/>
      <c r="AC334" s="84"/>
      <c r="AD334" s="84"/>
      <c r="AE334" s="10"/>
      <c r="AF334" s="10"/>
      <c r="AG334" s="10"/>
      <c r="AH334" s="10"/>
      <c r="AI334" s="10"/>
      <c r="AJ334" s="13"/>
      <c r="AK334" s="10"/>
      <c r="AL334" s="10"/>
      <c r="AM334" s="10"/>
      <c r="AN334" s="10"/>
      <c r="AO334" s="10"/>
      <c r="AP334" s="10"/>
      <c r="AQ334" s="10"/>
      <c r="AR334" s="10"/>
    </row>
    <row r="335" spans="1:44" s="159" customFormat="1">
      <c r="A335" s="2"/>
      <c r="B335"/>
      <c r="C335" s="356"/>
      <c r="D335" s="355"/>
      <c r="E335" s="132"/>
      <c r="F335" s="141"/>
      <c r="G335" s="365"/>
      <c r="H335" s="10"/>
      <c r="I335" s="10"/>
      <c r="J335" s="10"/>
      <c r="K335" s="10"/>
      <c r="L335" s="84"/>
      <c r="M335" s="84"/>
      <c r="N335" s="84"/>
      <c r="O335" s="84"/>
      <c r="P335" s="84"/>
      <c r="Q335" s="84"/>
      <c r="R335" s="84"/>
      <c r="S335" s="84"/>
      <c r="T335" s="84"/>
      <c r="U335" s="84"/>
      <c r="V335" s="84"/>
      <c r="W335" s="84"/>
      <c r="X335" s="84"/>
      <c r="Y335" s="84"/>
      <c r="Z335" s="84"/>
      <c r="AA335" s="84"/>
      <c r="AB335" s="84"/>
      <c r="AC335" s="84"/>
      <c r="AD335" s="84"/>
      <c r="AE335" s="10"/>
      <c r="AF335" s="10"/>
      <c r="AG335" s="10"/>
      <c r="AH335" s="10"/>
      <c r="AI335" s="10"/>
      <c r="AJ335" s="13"/>
      <c r="AK335" s="10"/>
      <c r="AL335" s="10"/>
      <c r="AM335" s="10"/>
      <c r="AN335" s="10"/>
      <c r="AO335" s="10"/>
      <c r="AP335" s="10"/>
      <c r="AQ335" s="10"/>
      <c r="AR335" s="10"/>
    </row>
    <row r="336" spans="1:44" s="159" customFormat="1">
      <c r="A336" s="2"/>
      <c r="B336"/>
      <c r="C336" s="356"/>
      <c r="D336" s="355"/>
      <c r="E336" s="132"/>
      <c r="F336" s="141"/>
      <c r="G336" s="365"/>
      <c r="H336" s="10"/>
      <c r="I336" s="10"/>
      <c r="J336" s="10"/>
      <c r="K336" s="10"/>
      <c r="L336" s="84"/>
      <c r="M336" s="84"/>
      <c r="N336" s="84"/>
      <c r="O336" s="84"/>
      <c r="P336" s="84"/>
      <c r="Q336" s="84"/>
      <c r="R336" s="84"/>
      <c r="S336" s="84"/>
      <c r="T336" s="84"/>
      <c r="U336" s="84"/>
      <c r="V336" s="84"/>
      <c r="W336" s="84"/>
      <c r="X336" s="84"/>
      <c r="Y336" s="84"/>
      <c r="Z336" s="84"/>
      <c r="AA336" s="84"/>
      <c r="AB336" s="84"/>
      <c r="AC336" s="84"/>
      <c r="AD336" s="84"/>
      <c r="AE336" s="10"/>
      <c r="AF336" s="10"/>
      <c r="AG336" s="10"/>
      <c r="AH336" s="10"/>
      <c r="AI336" s="10"/>
      <c r="AJ336" s="13"/>
      <c r="AK336" s="10"/>
      <c r="AL336" s="10"/>
      <c r="AM336" s="10"/>
      <c r="AN336" s="10"/>
      <c r="AO336" s="10"/>
      <c r="AP336" s="10"/>
      <c r="AQ336" s="10"/>
      <c r="AR336" s="10"/>
    </row>
    <row r="337" spans="1:44" s="159" customFormat="1">
      <c r="A337" s="2"/>
      <c r="B337"/>
      <c r="C337" s="356"/>
      <c r="D337" s="355"/>
      <c r="E337" s="132"/>
      <c r="F337" s="141"/>
      <c r="G337" s="365"/>
      <c r="H337" s="10"/>
      <c r="I337" s="10"/>
      <c r="J337" s="10"/>
      <c r="K337" s="10"/>
      <c r="L337" s="84"/>
      <c r="M337" s="84"/>
      <c r="N337" s="84"/>
      <c r="O337" s="84"/>
      <c r="P337" s="84"/>
      <c r="Q337" s="84"/>
      <c r="R337" s="84"/>
      <c r="S337" s="84"/>
      <c r="T337" s="84"/>
      <c r="U337" s="84"/>
      <c r="V337" s="84"/>
      <c r="W337" s="84"/>
      <c r="X337" s="84"/>
      <c r="Y337" s="84"/>
      <c r="Z337" s="84"/>
      <c r="AA337" s="84"/>
      <c r="AB337" s="84"/>
      <c r="AC337" s="84"/>
      <c r="AD337" s="84"/>
      <c r="AE337" s="10"/>
      <c r="AF337" s="10"/>
      <c r="AG337" s="10"/>
      <c r="AH337" s="10"/>
      <c r="AI337" s="10"/>
      <c r="AJ337" s="13"/>
      <c r="AK337" s="10"/>
      <c r="AL337" s="10"/>
      <c r="AM337" s="10"/>
      <c r="AN337" s="10"/>
      <c r="AO337" s="10"/>
      <c r="AP337" s="10"/>
      <c r="AQ337" s="10"/>
      <c r="AR337" s="10"/>
    </row>
    <row r="338" spans="1:44" s="159" customFormat="1">
      <c r="A338" s="2"/>
      <c r="B338"/>
      <c r="C338" s="356"/>
      <c r="D338" s="355"/>
      <c r="E338" s="132"/>
      <c r="F338" s="141"/>
      <c r="G338" s="365"/>
      <c r="H338" s="10"/>
      <c r="I338" s="10"/>
      <c r="J338" s="10"/>
      <c r="K338" s="10"/>
      <c r="L338" s="84"/>
      <c r="M338" s="84"/>
      <c r="N338" s="84"/>
      <c r="O338" s="84"/>
      <c r="P338" s="84"/>
      <c r="Q338" s="84"/>
      <c r="R338" s="84"/>
      <c r="S338" s="84"/>
      <c r="T338" s="84"/>
      <c r="U338" s="84"/>
      <c r="V338" s="84"/>
      <c r="W338" s="84"/>
      <c r="X338" s="84"/>
      <c r="Y338" s="84"/>
      <c r="Z338" s="84"/>
      <c r="AA338" s="84"/>
      <c r="AB338" s="84"/>
      <c r="AC338" s="84"/>
      <c r="AD338" s="84"/>
      <c r="AE338" s="10"/>
      <c r="AF338" s="10"/>
      <c r="AG338" s="10"/>
      <c r="AH338" s="10"/>
      <c r="AI338" s="10"/>
      <c r="AJ338" s="13"/>
      <c r="AK338" s="10"/>
      <c r="AL338" s="10"/>
      <c r="AM338" s="10"/>
      <c r="AN338" s="10"/>
      <c r="AO338" s="10"/>
      <c r="AP338" s="10"/>
      <c r="AQ338" s="10"/>
      <c r="AR338" s="10"/>
    </row>
    <row r="339" spans="1:44" s="159" customFormat="1">
      <c r="A339" s="2"/>
      <c r="B339"/>
      <c r="C339" s="356"/>
      <c r="D339" s="355"/>
      <c r="E339" s="132"/>
      <c r="F339" s="141"/>
      <c r="G339" s="365"/>
      <c r="H339" s="10"/>
      <c r="I339" s="10"/>
      <c r="J339" s="10"/>
      <c r="K339" s="10"/>
      <c r="L339" s="84"/>
      <c r="M339" s="84"/>
      <c r="N339" s="84"/>
      <c r="O339" s="84"/>
      <c r="P339" s="84"/>
      <c r="Q339" s="84"/>
      <c r="R339" s="84"/>
      <c r="S339" s="84"/>
      <c r="T339" s="84"/>
      <c r="U339" s="84"/>
      <c r="V339" s="84"/>
      <c r="W339" s="84"/>
      <c r="X339" s="84"/>
      <c r="Y339" s="84"/>
      <c r="Z339" s="84"/>
      <c r="AA339" s="84"/>
      <c r="AB339" s="84"/>
      <c r="AC339" s="84"/>
      <c r="AD339" s="84"/>
      <c r="AE339" s="10"/>
      <c r="AF339" s="10"/>
      <c r="AG339" s="10"/>
      <c r="AH339" s="10"/>
      <c r="AI339" s="10"/>
      <c r="AJ339" s="13"/>
      <c r="AK339" s="10"/>
      <c r="AL339" s="10"/>
      <c r="AM339" s="10"/>
      <c r="AN339" s="10"/>
      <c r="AO339" s="10"/>
      <c r="AP339" s="10"/>
      <c r="AQ339" s="10"/>
      <c r="AR339" s="10"/>
    </row>
    <row r="340" spans="1:44" s="159" customFormat="1">
      <c r="A340" s="2"/>
      <c r="B340"/>
      <c r="C340" s="356"/>
      <c r="D340" s="355"/>
      <c r="E340" s="132"/>
      <c r="F340" s="141"/>
      <c r="G340" s="365"/>
      <c r="H340" s="10"/>
      <c r="I340" s="10"/>
      <c r="J340" s="10"/>
      <c r="K340" s="10"/>
      <c r="L340" s="84"/>
      <c r="M340" s="84"/>
      <c r="N340" s="84"/>
      <c r="O340" s="84"/>
      <c r="P340" s="84"/>
      <c r="Q340" s="84"/>
      <c r="R340" s="84"/>
      <c r="S340" s="84"/>
      <c r="T340" s="84"/>
      <c r="U340" s="84"/>
      <c r="V340" s="84"/>
      <c r="W340" s="84"/>
      <c r="X340" s="84"/>
      <c r="Y340" s="84"/>
      <c r="Z340" s="84"/>
      <c r="AA340" s="84"/>
      <c r="AB340" s="84"/>
      <c r="AC340" s="84"/>
      <c r="AD340" s="84"/>
      <c r="AE340" s="10"/>
      <c r="AF340" s="10"/>
      <c r="AG340" s="10"/>
      <c r="AH340" s="10"/>
      <c r="AI340" s="10"/>
      <c r="AJ340" s="13"/>
      <c r="AK340" s="10"/>
      <c r="AL340" s="10"/>
      <c r="AM340" s="10"/>
      <c r="AN340" s="10"/>
      <c r="AO340" s="10"/>
      <c r="AP340" s="10"/>
      <c r="AQ340" s="10"/>
      <c r="AR340" s="10"/>
    </row>
    <row r="341" spans="1:44" s="159" customFormat="1">
      <c r="A341" s="2"/>
      <c r="B341"/>
      <c r="C341" s="356"/>
      <c r="D341" s="355"/>
      <c r="E341" s="132"/>
      <c r="F341" s="141"/>
      <c r="G341" s="365"/>
      <c r="H341" s="10"/>
      <c r="I341" s="10"/>
      <c r="J341" s="10"/>
      <c r="K341" s="10"/>
      <c r="L341" s="84"/>
      <c r="M341" s="84"/>
      <c r="N341" s="84"/>
      <c r="O341" s="84"/>
      <c r="P341" s="84"/>
      <c r="Q341" s="84"/>
      <c r="R341" s="84"/>
      <c r="S341" s="84"/>
      <c r="T341" s="84"/>
      <c r="U341" s="84"/>
      <c r="V341" s="84"/>
      <c r="W341" s="84"/>
      <c r="X341" s="84"/>
      <c r="Y341" s="84"/>
      <c r="Z341" s="84"/>
      <c r="AA341" s="84"/>
      <c r="AB341" s="84"/>
      <c r="AC341" s="84"/>
      <c r="AD341" s="84"/>
      <c r="AE341" s="10"/>
      <c r="AF341" s="10"/>
      <c r="AG341" s="10"/>
      <c r="AH341" s="10"/>
      <c r="AI341" s="10"/>
      <c r="AJ341" s="13"/>
      <c r="AK341" s="10"/>
      <c r="AL341" s="10"/>
      <c r="AM341" s="10"/>
      <c r="AN341" s="10"/>
      <c r="AO341" s="10"/>
      <c r="AP341" s="10"/>
      <c r="AQ341" s="10"/>
      <c r="AR341" s="10"/>
    </row>
    <row r="342" spans="1:44" s="159" customFormat="1">
      <c r="A342" s="2"/>
      <c r="B342"/>
      <c r="C342" s="356"/>
      <c r="D342" s="355"/>
      <c r="E342" s="132"/>
      <c r="F342" s="141"/>
      <c r="G342" s="365"/>
      <c r="H342" s="10"/>
      <c r="I342" s="10"/>
      <c r="J342" s="10"/>
      <c r="K342" s="10"/>
      <c r="L342" s="84"/>
      <c r="M342" s="84"/>
      <c r="N342" s="84"/>
      <c r="O342" s="84"/>
      <c r="P342" s="84"/>
      <c r="Q342" s="84"/>
      <c r="R342" s="84"/>
      <c r="S342" s="84"/>
      <c r="T342" s="84"/>
      <c r="U342" s="84"/>
      <c r="V342" s="84"/>
      <c r="W342" s="84"/>
      <c r="X342" s="84"/>
      <c r="Y342" s="84"/>
      <c r="Z342" s="84"/>
      <c r="AA342" s="84"/>
      <c r="AB342" s="84"/>
      <c r="AC342" s="84"/>
      <c r="AD342" s="84"/>
      <c r="AE342" s="10"/>
      <c r="AF342" s="10"/>
      <c r="AG342" s="10"/>
      <c r="AH342" s="10"/>
      <c r="AI342" s="10"/>
      <c r="AJ342" s="13"/>
      <c r="AK342" s="10"/>
      <c r="AL342" s="10"/>
      <c r="AM342" s="10"/>
      <c r="AN342" s="10"/>
      <c r="AO342" s="10"/>
      <c r="AP342" s="10"/>
      <c r="AQ342" s="10"/>
      <c r="AR342" s="10"/>
    </row>
    <row r="343" spans="1:44" s="159" customFormat="1">
      <c r="A343" s="2"/>
      <c r="B343"/>
      <c r="C343" s="356"/>
      <c r="D343" s="355"/>
      <c r="E343" s="132"/>
      <c r="F343" s="141"/>
      <c r="G343" s="365"/>
      <c r="H343" s="10"/>
      <c r="I343" s="10"/>
      <c r="J343" s="10"/>
      <c r="K343" s="10"/>
      <c r="L343" s="84"/>
      <c r="M343" s="84"/>
      <c r="N343" s="84"/>
      <c r="O343" s="84"/>
      <c r="P343" s="84"/>
      <c r="Q343" s="84"/>
      <c r="R343" s="84"/>
      <c r="S343" s="84"/>
      <c r="T343" s="84"/>
      <c r="U343" s="84"/>
      <c r="V343" s="84"/>
      <c r="W343" s="84"/>
      <c r="X343" s="84"/>
      <c r="Y343" s="84"/>
      <c r="Z343" s="84"/>
      <c r="AA343" s="84"/>
      <c r="AB343" s="84"/>
      <c r="AC343" s="84"/>
      <c r="AD343" s="84"/>
      <c r="AE343" s="10"/>
      <c r="AF343" s="10"/>
      <c r="AG343" s="10"/>
      <c r="AH343" s="10"/>
      <c r="AI343" s="10"/>
      <c r="AJ343" s="13"/>
      <c r="AK343" s="10"/>
      <c r="AL343" s="10"/>
      <c r="AM343" s="10"/>
      <c r="AN343" s="10"/>
      <c r="AO343" s="10"/>
      <c r="AP343" s="10"/>
      <c r="AQ343" s="10"/>
      <c r="AR343" s="10"/>
    </row>
    <row r="344" spans="1:44" s="159" customFormat="1">
      <c r="A344" s="2"/>
      <c r="B344"/>
      <c r="C344" s="356"/>
      <c r="D344" s="355"/>
      <c r="E344" s="132"/>
      <c r="F344" s="141"/>
      <c r="G344" s="365"/>
      <c r="H344" s="10"/>
      <c r="I344" s="10"/>
      <c r="J344" s="10"/>
      <c r="K344" s="10"/>
      <c r="L344" s="84"/>
      <c r="M344" s="84"/>
      <c r="N344" s="84"/>
      <c r="O344" s="84"/>
      <c r="P344" s="84"/>
      <c r="Q344" s="84"/>
      <c r="R344" s="84"/>
      <c r="S344" s="84"/>
      <c r="T344" s="84"/>
      <c r="U344" s="84"/>
      <c r="V344" s="84"/>
      <c r="W344" s="84"/>
      <c r="X344" s="84"/>
      <c r="Y344" s="84"/>
      <c r="Z344" s="84"/>
      <c r="AA344" s="84"/>
      <c r="AB344" s="84"/>
      <c r="AC344" s="84"/>
      <c r="AD344" s="84"/>
      <c r="AE344" s="10"/>
      <c r="AF344" s="10"/>
      <c r="AG344" s="10"/>
      <c r="AH344" s="10"/>
      <c r="AI344" s="10"/>
      <c r="AJ344" s="13"/>
      <c r="AK344" s="10"/>
      <c r="AL344" s="10"/>
      <c r="AM344" s="10"/>
      <c r="AN344" s="10"/>
      <c r="AO344" s="10"/>
      <c r="AP344" s="10"/>
      <c r="AQ344" s="10"/>
      <c r="AR344" s="10"/>
    </row>
    <row r="345" spans="1:44" s="159" customFormat="1">
      <c r="A345" s="2"/>
      <c r="B345"/>
      <c r="C345" s="356"/>
      <c r="D345" s="355"/>
      <c r="E345" s="132"/>
      <c r="F345" s="141"/>
      <c r="G345" s="365"/>
      <c r="H345" s="10"/>
      <c r="I345" s="10"/>
      <c r="J345" s="10"/>
      <c r="K345" s="10"/>
      <c r="L345" s="84"/>
      <c r="M345" s="84"/>
      <c r="N345" s="84"/>
      <c r="O345" s="84"/>
      <c r="P345" s="84"/>
      <c r="Q345" s="84"/>
      <c r="R345" s="84"/>
      <c r="S345" s="84"/>
      <c r="T345" s="84"/>
      <c r="U345" s="84"/>
      <c r="V345" s="84"/>
      <c r="W345" s="84"/>
      <c r="X345" s="84"/>
      <c r="Y345" s="84"/>
      <c r="Z345" s="84"/>
      <c r="AA345" s="84"/>
      <c r="AB345" s="84"/>
      <c r="AC345" s="84"/>
      <c r="AD345" s="84"/>
      <c r="AE345" s="10"/>
      <c r="AF345" s="10"/>
      <c r="AG345" s="10"/>
      <c r="AH345" s="10"/>
      <c r="AI345" s="10"/>
      <c r="AJ345" s="13"/>
      <c r="AK345" s="10"/>
      <c r="AL345" s="10"/>
      <c r="AM345" s="10"/>
      <c r="AN345" s="10"/>
      <c r="AO345" s="10"/>
      <c r="AP345" s="10"/>
      <c r="AQ345" s="10"/>
      <c r="AR345" s="10"/>
    </row>
    <row r="346" spans="1:44" s="159" customFormat="1">
      <c r="A346" s="2"/>
      <c r="B346"/>
      <c r="C346" s="356"/>
      <c r="D346" s="355"/>
      <c r="E346" s="132"/>
      <c r="F346" s="141"/>
      <c r="G346" s="365"/>
      <c r="H346" s="10"/>
      <c r="I346" s="10"/>
      <c r="J346" s="10"/>
      <c r="K346" s="10"/>
      <c r="L346" s="84"/>
      <c r="M346" s="84"/>
      <c r="N346" s="84"/>
      <c r="O346" s="84"/>
      <c r="P346" s="84"/>
      <c r="Q346" s="84"/>
      <c r="R346" s="84"/>
      <c r="S346" s="84"/>
      <c r="T346" s="84"/>
      <c r="U346" s="84"/>
      <c r="V346" s="84"/>
      <c r="W346" s="84"/>
      <c r="X346" s="84"/>
      <c r="Y346" s="84"/>
      <c r="Z346" s="84"/>
      <c r="AA346" s="84"/>
      <c r="AB346" s="84"/>
      <c r="AC346" s="84"/>
      <c r="AD346" s="84"/>
      <c r="AE346" s="10"/>
      <c r="AF346" s="10"/>
      <c r="AG346" s="10"/>
      <c r="AH346" s="10"/>
      <c r="AI346" s="10"/>
      <c r="AJ346" s="13"/>
      <c r="AK346" s="10"/>
      <c r="AL346" s="10"/>
      <c r="AM346" s="10"/>
      <c r="AN346" s="10"/>
      <c r="AO346" s="10"/>
      <c r="AP346" s="10"/>
      <c r="AQ346" s="10"/>
      <c r="AR346" s="10"/>
    </row>
    <row r="347" spans="1:44" s="159" customFormat="1">
      <c r="A347" s="2"/>
      <c r="B347"/>
      <c r="C347" s="356"/>
      <c r="D347" s="355"/>
      <c r="E347" s="132"/>
      <c r="F347" s="141"/>
      <c r="G347" s="365"/>
      <c r="H347" s="10"/>
      <c r="I347" s="10"/>
      <c r="J347" s="10"/>
      <c r="K347" s="10"/>
      <c r="L347" s="84"/>
      <c r="M347" s="84"/>
      <c r="N347" s="84"/>
      <c r="O347" s="84"/>
      <c r="P347" s="84"/>
      <c r="Q347" s="84"/>
      <c r="R347" s="84"/>
      <c r="S347" s="84"/>
      <c r="T347" s="84"/>
      <c r="U347" s="84"/>
      <c r="V347" s="84"/>
      <c r="W347" s="84"/>
      <c r="X347" s="84"/>
      <c r="Y347" s="84"/>
      <c r="Z347" s="84"/>
      <c r="AA347" s="84"/>
      <c r="AB347" s="84"/>
      <c r="AC347" s="84"/>
      <c r="AD347" s="84"/>
      <c r="AE347" s="10"/>
      <c r="AF347" s="10"/>
      <c r="AG347" s="10"/>
      <c r="AH347" s="10"/>
      <c r="AI347" s="10"/>
      <c r="AJ347" s="13"/>
      <c r="AK347" s="10"/>
      <c r="AL347" s="10"/>
      <c r="AM347" s="10"/>
      <c r="AN347" s="10"/>
      <c r="AO347" s="10"/>
      <c r="AP347" s="10"/>
      <c r="AQ347" s="10"/>
      <c r="AR347" s="10"/>
    </row>
    <row r="348" spans="1:44" s="159" customFormat="1">
      <c r="A348" s="2"/>
      <c r="B348"/>
      <c r="C348" s="356"/>
      <c r="D348" s="355"/>
      <c r="E348" s="132"/>
      <c r="F348" s="141"/>
      <c r="G348" s="365"/>
      <c r="H348" s="10"/>
      <c r="I348" s="10"/>
      <c r="J348" s="10"/>
      <c r="K348" s="10"/>
      <c r="L348" s="84"/>
      <c r="M348" s="84"/>
      <c r="N348" s="84"/>
      <c r="O348" s="84"/>
      <c r="P348" s="84"/>
      <c r="Q348" s="84"/>
      <c r="R348" s="84"/>
      <c r="S348" s="84"/>
      <c r="T348" s="84"/>
      <c r="U348" s="84"/>
      <c r="V348" s="84"/>
      <c r="W348" s="84"/>
      <c r="X348" s="84"/>
      <c r="Y348" s="84"/>
      <c r="Z348" s="84"/>
      <c r="AA348" s="84"/>
      <c r="AB348" s="84"/>
      <c r="AC348" s="84"/>
      <c r="AD348" s="84"/>
      <c r="AE348" s="10"/>
      <c r="AF348" s="10"/>
      <c r="AG348" s="10"/>
      <c r="AH348" s="10"/>
      <c r="AI348" s="10"/>
      <c r="AJ348" s="13"/>
      <c r="AK348" s="10"/>
      <c r="AL348" s="10"/>
      <c r="AM348" s="10"/>
      <c r="AN348" s="10"/>
      <c r="AO348" s="10"/>
      <c r="AP348" s="10"/>
      <c r="AQ348" s="10"/>
      <c r="AR348" s="10"/>
    </row>
    <row r="349" spans="1:44" s="159" customFormat="1">
      <c r="A349" s="2"/>
      <c r="B349"/>
      <c r="C349" s="356"/>
      <c r="D349" s="355"/>
      <c r="E349" s="132"/>
      <c r="F349" s="141"/>
      <c r="G349" s="365"/>
      <c r="H349" s="10"/>
      <c r="I349" s="10"/>
      <c r="J349" s="10"/>
      <c r="K349" s="10"/>
      <c r="L349" s="84"/>
      <c r="M349" s="84"/>
      <c r="N349" s="84"/>
      <c r="O349" s="84"/>
      <c r="P349" s="84"/>
      <c r="Q349" s="84"/>
      <c r="R349" s="84"/>
      <c r="S349" s="84"/>
      <c r="T349" s="84"/>
      <c r="U349" s="84"/>
      <c r="V349" s="84"/>
      <c r="W349" s="84"/>
      <c r="X349" s="84"/>
      <c r="Y349" s="84"/>
      <c r="Z349" s="84"/>
      <c r="AA349" s="84"/>
      <c r="AB349" s="84"/>
      <c r="AC349" s="84"/>
      <c r="AD349" s="84"/>
      <c r="AE349" s="10"/>
      <c r="AF349" s="10"/>
      <c r="AG349" s="10"/>
      <c r="AH349" s="10"/>
      <c r="AI349" s="10"/>
      <c r="AJ349" s="13"/>
      <c r="AK349" s="10"/>
      <c r="AL349" s="10"/>
      <c r="AM349" s="10"/>
      <c r="AN349" s="10"/>
      <c r="AO349" s="10"/>
      <c r="AP349" s="10"/>
      <c r="AQ349" s="10"/>
      <c r="AR349" s="10"/>
    </row>
    <row r="350" spans="1:44" s="159" customFormat="1">
      <c r="A350" s="2"/>
      <c r="B350"/>
      <c r="C350" s="356"/>
      <c r="D350" s="355"/>
      <c r="E350" s="132"/>
      <c r="F350" s="141"/>
      <c r="G350" s="365"/>
      <c r="H350" s="10"/>
      <c r="I350" s="10"/>
      <c r="J350" s="10"/>
      <c r="K350" s="10"/>
      <c r="L350" s="84"/>
      <c r="M350" s="84"/>
      <c r="N350" s="84"/>
      <c r="O350" s="84"/>
      <c r="P350" s="84"/>
      <c r="Q350" s="84"/>
      <c r="R350" s="84"/>
      <c r="S350" s="84"/>
      <c r="T350" s="84"/>
      <c r="U350" s="84"/>
      <c r="V350" s="84"/>
      <c r="W350" s="84"/>
      <c r="X350" s="84"/>
      <c r="Y350" s="84"/>
      <c r="Z350" s="84"/>
      <c r="AA350" s="84"/>
      <c r="AB350" s="84"/>
      <c r="AC350" s="84"/>
      <c r="AD350" s="84"/>
      <c r="AE350" s="10"/>
      <c r="AF350" s="10"/>
      <c r="AG350" s="10"/>
      <c r="AH350" s="10"/>
      <c r="AI350" s="10"/>
      <c r="AJ350" s="13"/>
      <c r="AK350" s="10"/>
      <c r="AL350" s="10"/>
      <c r="AM350" s="10"/>
      <c r="AN350" s="10"/>
      <c r="AO350" s="10"/>
      <c r="AP350" s="10"/>
      <c r="AQ350" s="10"/>
      <c r="AR350" s="10"/>
    </row>
    <row r="351" spans="1:44" s="159" customFormat="1">
      <c r="A351" s="2"/>
      <c r="B351"/>
      <c r="C351" s="356"/>
      <c r="D351" s="355"/>
      <c r="E351" s="132"/>
      <c r="F351" s="141"/>
      <c r="G351" s="365"/>
      <c r="H351" s="10"/>
      <c r="I351" s="10"/>
      <c r="J351" s="10"/>
      <c r="K351" s="10"/>
      <c r="L351" s="84"/>
      <c r="M351" s="84"/>
      <c r="N351" s="84"/>
      <c r="O351" s="84"/>
      <c r="P351" s="84"/>
      <c r="Q351" s="84"/>
      <c r="R351" s="84"/>
      <c r="S351" s="84"/>
      <c r="T351" s="84"/>
      <c r="U351" s="84"/>
      <c r="V351" s="84"/>
      <c r="W351" s="84"/>
      <c r="X351" s="84"/>
      <c r="Y351" s="84"/>
      <c r="Z351" s="84"/>
      <c r="AA351" s="84"/>
      <c r="AB351" s="84"/>
      <c r="AC351" s="84"/>
      <c r="AD351" s="84"/>
      <c r="AE351" s="10"/>
      <c r="AF351" s="10"/>
      <c r="AG351" s="10"/>
      <c r="AH351" s="10"/>
      <c r="AI351" s="10"/>
      <c r="AJ351" s="13"/>
      <c r="AK351" s="10"/>
      <c r="AL351" s="10"/>
      <c r="AM351" s="10"/>
      <c r="AN351" s="10"/>
      <c r="AO351" s="10"/>
      <c r="AP351" s="10"/>
      <c r="AQ351" s="10"/>
      <c r="AR351" s="10"/>
    </row>
    <row r="352" spans="1:44" s="159" customFormat="1">
      <c r="A352" s="2"/>
      <c r="B352"/>
      <c r="C352" s="356"/>
      <c r="D352" s="355"/>
      <c r="E352" s="132"/>
      <c r="F352" s="141"/>
      <c r="G352" s="365"/>
      <c r="H352" s="10"/>
      <c r="I352" s="10"/>
      <c r="J352" s="10"/>
      <c r="K352" s="10"/>
      <c r="L352" s="84"/>
      <c r="M352" s="84"/>
      <c r="N352" s="84"/>
      <c r="O352" s="84"/>
      <c r="P352" s="84"/>
      <c r="Q352" s="84"/>
      <c r="R352" s="84"/>
      <c r="S352" s="84"/>
      <c r="T352" s="84"/>
      <c r="U352" s="84"/>
      <c r="V352" s="84"/>
      <c r="W352" s="84"/>
      <c r="X352" s="84"/>
      <c r="Y352" s="84"/>
      <c r="Z352" s="84"/>
      <c r="AA352" s="84"/>
      <c r="AB352" s="84"/>
      <c r="AC352" s="84"/>
      <c r="AD352" s="84"/>
      <c r="AE352" s="10"/>
      <c r="AF352" s="10"/>
      <c r="AG352" s="10"/>
      <c r="AH352" s="10"/>
      <c r="AI352" s="10"/>
      <c r="AJ352" s="13"/>
      <c r="AK352" s="10"/>
      <c r="AL352" s="10"/>
      <c r="AM352" s="10"/>
      <c r="AN352" s="10"/>
      <c r="AO352" s="10"/>
      <c r="AP352" s="10"/>
      <c r="AQ352" s="10"/>
      <c r="AR352" s="10"/>
    </row>
    <row r="353" spans="1:44" s="159" customFormat="1">
      <c r="A353" s="2"/>
      <c r="B353"/>
      <c r="C353" s="356"/>
      <c r="D353" s="355"/>
      <c r="E353" s="132"/>
      <c r="F353" s="141"/>
      <c r="G353" s="365"/>
      <c r="H353" s="10"/>
      <c r="I353" s="10"/>
      <c r="J353" s="10"/>
      <c r="K353" s="10"/>
      <c r="L353" s="84"/>
      <c r="M353" s="84"/>
      <c r="N353" s="84"/>
      <c r="O353" s="84"/>
      <c r="P353" s="84"/>
      <c r="Q353" s="84"/>
      <c r="R353" s="84"/>
      <c r="S353" s="84"/>
      <c r="T353" s="84"/>
      <c r="U353" s="84"/>
      <c r="V353" s="84"/>
      <c r="W353" s="84"/>
      <c r="X353" s="84"/>
      <c r="Y353" s="84"/>
      <c r="Z353" s="84"/>
      <c r="AA353" s="84"/>
      <c r="AB353" s="84"/>
      <c r="AC353" s="84"/>
      <c r="AD353" s="84"/>
      <c r="AE353" s="10"/>
      <c r="AF353" s="10"/>
      <c r="AG353" s="10"/>
      <c r="AH353" s="10"/>
      <c r="AI353" s="10"/>
      <c r="AJ353" s="13"/>
      <c r="AK353" s="10"/>
      <c r="AL353" s="10"/>
      <c r="AM353" s="10"/>
      <c r="AN353" s="10"/>
      <c r="AO353" s="10"/>
      <c r="AP353" s="10"/>
      <c r="AQ353" s="10"/>
      <c r="AR353" s="10"/>
    </row>
    <row r="354" spans="1:44" s="159" customFormat="1">
      <c r="A354" s="2"/>
      <c r="B354"/>
      <c r="C354" s="356"/>
      <c r="D354" s="355"/>
      <c r="E354" s="132"/>
      <c r="F354" s="141"/>
      <c r="G354" s="365"/>
      <c r="H354" s="10"/>
      <c r="I354" s="10"/>
      <c r="J354" s="10"/>
      <c r="K354" s="10"/>
      <c r="L354" s="84"/>
      <c r="M354" s="84"/>
      <c r="N354" s="84"/>
      <c r="O354" s="84"/>
      <c r="P354" s="84"/>
      <c r="Q354" s="84"/>
      <c r="R354" s="84"/>
      <c r="S354" s="84"/>
      <c r="T354" s="84"/>
      <c r="U354" s="84"/>
      <c r="V354" s="84"/>
      <c r="W354" s="84"/>
      <c r="X354" s="84"/>
      <c r="Y354" s="84"/>
      <c r="Z354" s="84"/>
      <c r="AA354" s="84"/>
      <c r="AB354" s="84"/>
      <c r="AC354" s="84"/>
      <c r="AD354" s="84"/>
      <c r="AE354" s="10"/>
      <c r="AF354" s="10"/>
      <c r="AG354" s="10"/>
      <c r="AH354" s="10"/>
      <c r="AI354" s="10"/>
      <c r="AJ354" s="13"/>
      <c r="AK354" s="10"/>
      <c r="AL354" s="10"/>
      <c r="AM354" s="10"/>
      <c r="AN354" s="10"/>
      <c r="AO354" s="10"/>
      <c r="AP354" s="10"/>
      <c r="AQ354" s="10"/>
      <c r="AR354" s="10"/>
    </row>
    <row r="355" spans="1:44" s="159" customFormat="1">
      <c r="A355" s="2"/>
      <c r="B355"/>
      <c r="C355" s="356"/>
      <c r="D355" s="355"/>
      <c r="E355" s="132"/>
      <c r="F355" s="141"/>
      <c r="G355" s="365"/>
      <c r="H355" s="10"/>
      <c r="I355" s="10"/>
      <c r="J355" s="10"/>
      <c r="K355" s="10"/>
      <c r="L355" s="84"/>
      <c r="M355" s="84"/>
      <c r="N355" s="84"/>
      <c r="O355" s="84"/>
      <c r="P355" s="84"/>
      <c r="Q355" s="84"/>
      <c r="R355" s="84"/>
      <c r="S355" s="84"/>
      <c r="T355" s="84"/>
      <c r="U355" s="84"/>
      <c r="V355" s="84"/>
      <c r="W355" s="84"/>
      <c r="X355" s="84"/>
      <c r="Y355" s="84"/>
      <c r="Z355" s="84"/>
      <c r="AA355" s="84"/>
      <c r="AB355" s="84"/>
      <c r="AC355" s="84"/>
      <c r="AD355" s="84"/>
      <c r="AE355" s="10"/>
      <c r="AF355" s="10"/>
      <c r="AG355" s="10"/>
      <c r="AH355" s="10"/>
      <c r="AI355" s="10"/>
      <c r="AJ355" s="13"/>
      <c r="AK355" s="10"/>
      <c r="AL355" s="10"/>
      <c r="AM355" s="10"/>
      <c r="AN355" s="10"/>
      <c r="AO355" s="10"/>
      <c r="AP355" s="10"/>
      <c r="AQ355" s="10"/>
      <c r="AR355" s="10"/>
    </row>
    <row r="356" spans="1:44" s="159" customFormat="1">
      <c r="A356" s="2"/>
      <c r="B356"/>
      <c r="C356" s="356"/>
      <c r="D356" s="355"/>
      <c r="E356" s="132"/>
      <c r="F356" s="141"/>
      <c r="G356" s="365"/>
      <c r="H356" s="10"/>
      <c r="I356" s="10"/>
      <c r="J356" s="10"/>
      <c r="K356" s="10"/>
      <c r="L356" s="84"/>
      <c r="M356" s="84"/>
      <c r="N356" s="84"/>
      <c r="O356" s="84"/>
      <c r="P356" s="84"/>
      <c r="Q356" s="84"/>
      <c r="R356" s="84"/>
      <c r="S356" s="84"/>
      <c r="T356" s="84"/>
      <c r="U356" s="84"/>
      <c r="V356" s="84"/>
      <c r="W356" s="84"/>
      <c r="X356" s="84"/>
      <c r="Y356" s="84"/>
      <c r="Z356" s="84"/>
      <c r="AA356" s="84"/>
      <c r="AB356" s="84"/>
      <c r="AC356" s="84"/>
      <c r="AD356" s="84"/>
      <c r="AE356" s="10"/>
      <c r="AF356" s="10"/>
      <c r="AG356" s="10"/>
      <c r="AH356" s="10"/>
      <c r="AI356" s="10"/>
      <c r="AJ356" s="13"/>
      <c r="AK356" s="10"/>
      <c r="AL356" s="10"/>
      <c r="AM356" s="10"/>
      <c r="AN356" s="10"/>
      <c r="AO356" s="10"/>
      <c r="AP356" s="10"/>
      <c r="AQ356" s="10"/>
      <c r="AR356" s="10"/>
    </row>
    <row r="357" spans="1:44" s="159" customFormat="1">
      <c r="A357" s="2"/>
      <c r="B357"/>
      <c r="C357" s="356"/>
      <c r="D357" s="355"/>
      <c r="E357" s="132"/>
      <c r="F357" s="141"/>
      <c r="G357" s="365"/>
      <c r="H357" s="10"/>
      <c r="I357" s="10"/>
      <c r="J357" s="10"/>
      <c r="K357" s="10"/>
      <c r="L357" s="84"/>
      <c r="M357" s="84"/>
      <c r="N357" s="84"/>
      <c r="O357" s="84"/>
      <c r="P357" s="84"/>
      <c r="Q357" s="84"/>
      <c r="R357" s="84"/>
      <c r="S357" s="84"/>
      <c r="T357" s="84"/>
      <c r="U357" s="84"/>
      <c r="V357" s="84"/>
      <c r="W357" s="84"/>
      <c r="X357" s="84"/>
      <c r="Y357" s="84"/>
      <c r="Z357" s="84"/>
      <c r="AA357" s="84"/>
      <c r="AB357" s="84"/>
      <c r="AC357" s="84"/>
      <c r="AD357" s="84"/>
      <c r="AE357" s="10"/>
      <c r="AF357" s="10"/>
      <c r="AG357" s="10"/>
      <c r="AH357" s="10"/>
      <c r="AI357" s="10"/>
      <c r="AJ357" s="13"/>
      <c r="AK357" s="10"/>
      <c r="AL357" s="10"/>
      <c r="AM357" s="10"/>
      <c r="AN357" s="10"/>
      <c r="AO357" s="10"/>
      <c r="AP357" s="10"/>
      <c r="AQ357" s="10"/>
      <c r="AR357" s="10"/>
    </row>
    <row r="358" spans="1:44" s="159" customFormat="1">
      <c r="A358" s="2"/>
      <c r="B358"/>
      <c r="C358" s="356"/>
      <c r="D358" s="355"/>
      <c r="E358" s="132"/>
      <c r="F358" s="141"/>
      <c r="G358" s="365"/>
      <c r="H358" s="10"/>
      <c r="I358" s="10"/>
      <c r="J358" s="10"/>
      <c r="K358" s="10"/>
      <c r="L358" s="84"/>
      <c r="M358" s="84"/>
      <c r="N358" s="84"/>
      <c r="O358" s="84"/>
      <c r="P358" s="84"/>
      <c r="Q358" s="84"/>
      <c r="R358" s="84"/>
      <c r="S358" s="84"/>
      <c r="T358" s="84"/>
      <c r="U358" s="84"/>
      <c r="V358" s="84"/>
      <c r="W358" s="84"/>
      <c r="X358" s="84"/>
      <c r="Y358" s="84"/>
      <c r="Z358" s="84"/>
      <c r="AA358" s="84"/>
      <c r="AB358" s="84"/>
      <c r="AC358" s="84"/>
      <c r="AD358" s="84"/>
      <c r="AE358" s="10"/>
      <c r="AF358" s="10"/>
      <c r="AG358" s="10"/>
      <c r="AH358" s="10"/>
      <c r="AI358" s="10"/>
      <c r="AJ358" s="13"/>
      <c r="AK358" s="10"/>
      <c r="AL358" s="10"/>
      <c r="AM358" s="10"/>
      <c r="AN358" s="10"/>
      <c r="AO358" s="10"/>
      <c r="AP358" s="10"/>
      <c r="AQ358" s="10"/>
      <c r="AR358" s="10"/>
    </row>
    <row r="359" spans="1:44" s="159" customFormat="1">
      <c r="A359" s="2"/>
      <c r="B359"/>
      <c r="C359" s="356"/>
      <c r="D359" s="355"/>
      <c r="E359" s="132"/>
      <c r="F359" s="141"/>
      <c r="G359" s="365"/>
      <c r="H359" s="10"/>
      <c r="I359" s="10"/>
      <c r="J359" s="10"/>
      <c r="K359" s="10"/>
      <c r="L359" s="84"/>
      <c r="M359" s="84"/>
      <c r="N359" s="84"/>
      <c r="O359" s="84"/>
      <c r="P359" s="84"/>
      <c r="Q359" s="84"/>
      <c r="R359" s="84"/>
      <c r="S359" s="84"/>
      <c r="T359" s="84"/>
      <c r="U359" s="84"/>
      <c r="V359" s="84"/>
      <c r="W359" s="84"/>
      <c r="X359" s="84"/>
      <c r="Y359" s="84"/>
      <c r="Z359" s="84"/>
      <c r="AA359" s="84"/>
      <c r="AB359" s="84"/>
      <c r="AC359" s="84"/>
      <c r="AD359" s="84"/>
      <c r="AE359" s="10"/>
      <c r="AF359" s="10"/>
      <c r="AG359" s="10"/>
      <c r="AH359" s="10"/>
      <c r="AI359" s="10"/>
      <c r="AJ359" s="13"/>
      <c r="AK359" s="10"/>
      <c r="AL359" s="10"/>
      <c r="AM359" s="10"/>
      <c r="AN359" s="10"/>
      <c r="AO359" s="10"/>
      <c r="AP359" s="10"/>
      <c r="AQ359" s="10"/>
      <c r="AR359" s="10"/>
    </row>
    <row r="360" spans="1:44" s="159" customFormat="1">
      <c r="A360" s="2"/>
      <c r="B360"/>
      <c r="C360" s="356"/>
      <c r="D360" s="355"/>
      <c r="E360" s="132"/>
      <c r="F360" s="141"/>
      <c r="G360" s="365"/>
      <c r="H360" s="10"/>
      <c r="I360" s="10"/>
      <c r="J360" s="10"/>
      <c r="K360" s="10"/>
      <c r="L360" s="84"/>
      <c r="M360" s="84"/>
      <c r="N360" s="84"/>
      <c r="O360" s="84"/>
      <c r="P360" s="84"/>
      <c r="Q360" s="84"/>
      <c r="R360" s="84"/>
      <c r="S360" s="84"/>
      <c r="T360" s="84"/>
      <c r="U360" s="84"/>
      <c r="V360" s="84"/>
      <c r="W360" s="84"/>
      <c r="X360" s="84"/>
      <c r="Y360" s="84"/>
      <c r="Z360" s="84"/>
      <c r="AA360" s="84"/>
      <c r="AB360" s="84"/>
      <c r="AC360" s="84"/>
      <c r="AD360" s="84"/>
      <c r="AE360" s="10"/>
      <c r="AF360" s="10"/>
      <c r="AG360" s="10"/>
      <c r="AH360" s="10"/>
      <c r="AI360" s="10"/>
      <c r="AJ360" s="13"/>
      <c r="AK360" s="10"/>
      <c r="AL360" s="10"/>
      <c r="AM360" s="10"/>
      <c r="AN360" s="10"/>
      <c r="AO360" s="10"/>
      <c r="AP360" s="10"/>
      <c r="AQ360" s="10"/>
      <c r="AR360" s="10"/>
    </row>
    <row r="361" spans="1:44" s="159" customFormat="1">
      <c r="A361" s="2"/>
      <c r="B361"/>
      <c r="C361" s="356"/>
      <c r="D361" s="355"/>
      <c r="E361" s="132"/>
      <c r="F361" s="141"/>
      <c r="G361" s="365"/>
      <c r="H361" s="10"/>
      <c r="I361" s="10"/>
      <c r="J361" s="10"/>
      <c r="K361" s="10"/>
      <c r="L361" s="84"/>
      <c r="M361" s="84"/>
      <c r="N361" s="84"/>
      <c r="O361" s="84"/>
      <c r="P361" s="84"/>
      <c r="Q361" s="84"/>
      <c r="R361" s="84"/>
      <c r="S361" s="84"/>
      <c r="T361" s="84"/>
      <c r="U361" s="84"/>
      <c r="V361" s="84"/>
      <c r="W361" s="84"/>
      <c r="X361" s="84"/>
      <c r="Y361" s="84"/>
      <c r="Z361" s="84"/>
      <c r="AA361" s="84"/>
      <c r="AB361" s="84"/>
      <c r="AC361" s="84"/>
      <c r="AD361" s="84"/>
      <c r="AE361" s="10"/>
      <c r="AF361" s="10"/>
      <c r="AG361" s="10"/>
      <c r="AH361" s="10"/>
      <c r="AI361" s="10"/>
      <c r="AJ361" s="13"/>
      <c r="AK361" s="10"/>
      <c r="AL361" s="10"/>
      <c r="AM361" s="10"/>
      <c r="AN361" s="10"/>
      <c r="AO361" s="10"/>
      <c r="AP361" s="10"/>
      <c r="AQ361" s="10"/>
      <c r="AR361" s="10"/>
    </row>
    <row r="362" spans="1:44" s="159" customFormat="1">
      <c r="A362" s="2"/>
      <c r="B362"/>
      <c r="C362" s="356"/>
      <c r="D362" s="355"/>
      <c r="E362" s="132"/>
      <c r="F362" s="141"/>
      <c r="G362" s="365"/>
      <c r="H362" s="10"/>
      <c r="I362" s="10"/>
      <c r="J362" s="10"/>
      <c r="K362" s="10"/>
      <c r="L362" s="84"/>
      <c r="M362" s="84"/>
      <c r="N362" s="84"/>
      <c r="O362" s="84"/>
      <c r="P362" s="84"/>
      <c r="Q362" s="84"/>
      <c r="R362" s="84"/>
      <c r="S362" s="84"/>
      <c r="T362" s="84"/>
      <c r="U362" s="84"/>
      <c r="V362" s="84"/>
      <c r="W362" s="84"/>
      <c r="X362" s="84"/>
      <c r="Y362" s="84"/>
      <c r="Z362" s="84"/>
      <c r="AA362" s="84"/>
      <c r="AB362" s="84"/>
      <c r="AC362" s="84"/>
      <c r="AD362" s="84"/>
      <c r="AE362" s="10"/>
      <c r="AF362" s="10"/>
      <c r="AG362" s="10"/>
      <c r="AH362" s="10"/>
      <c r="AI362" s="10"/>
      <c r="AJ362" s="13"/>
      <c r="AK362" s="10"/>
      <c r="AL362" s="10"/>
      <c r="AM362" s="10"/>
      <c r="AN362" s="10"/>
      <c r="AO362" s="10"/>
      <c r="AP362" s="10"/>
      <c r="AQ362" s="10"/>
      <c r="AR362" s="10"/>
    </row>
    <row r="363" spans="1:44" s="159" customFormat="1">
      <c r="A363" s="2"/>
      <c r="B363"/>
      <c r="C363" s="356"/>
      <c r="D363" s="355"/>
      <c r="E363" s="132"/>
      <c r="F363" s="141"/>
      <c r="G363" s="365"/>
      <c r="H363" s="10"/>
      <c r="I363" s="10"/>
      <c r="J363" s="10"/>
      <c r="K363" s="10"/>
      <c r="L363" s="84"/>
      <c r="M363" s="84"/>
      <c r="N363" s="84"/>
      <c r="O363" s="84"/>
      <c r="P363" s="84"/>
      <c r="Q363" s="84"/>
      <c r="R363" s="84"/>
      <c r="S363" s="84"/>
      <c r="T363" s="84"/>
      <c r="U363" s="84"/>
      <c r="V363" s="84"/>
      <c r="W363" s="84"/>
      <c r="X363" s="84"/>
      <c r="Y363" s="84"/>
      <c r="Z363" s="84"/>
      <c r="AA363" s="84"/>
      <c r="AB363" s="84"/>
      <c r="AC363" s="84"/>
      <c r="AD363" s="84"/>
      <c r="AE363" s="10"/>
      <c r="AF363" s="10"/>
      <c r="AG363" s="10"/>
      <c r="AH363" s="10"/>
      <c r="AI363" s="10"/>
      <c r="AJ363" s="13"/>
      <c r="AK363" s="10"/>
      <c r="AL363" s="10"/>
      <c r="AM363" s="10"/>
      <c r="AN363" s="10"/>
      <c r="AO363" s="10"/>
      <c r="AP363" s="10"/>
      <c r="AQ363" s="10"/>
      <c r="AR363" s="10"/>
    </row>
    <row r="364" spans="1:44" s="159" customFormat="1">
      <c r="A364" s="2"/>
      <c r="B364"/>
      <c r="C364" s="356"/>
      <c r="D364" s="355"/>
      <c r="E364" s="132"/>
      <c r="F364" s="141"/>
      <c r="G364" s="365"/>
      <c r="H364" s="10"/>
      <c r="I364" s="10"/>
      <c r="J364" s="10"/>
      <c r="K364" s="10"/>
      <c r="L364" s="84"/>
      <c r="M364" s="84"/>
      <c r="N364" s="84"/>
      <c r="O364" s="84"/>
      <c r="P364" s="84"/>
      <c r="Q364" s="84"/>
      <c r="R364" s="84"/>
      <c r="S364" s="84"/>
      <c r="T364" s="84"/>
      <c r="U364" s="84"/>
      <c r="V364" s="84"/>
      <c r="W364" s="84"/>
      <c r="X364" s="84"/>
      <c r="Y364" s="84"/>
      <c r="Z364" s="84"/>
      <c r="AA364" s="84"/>
      <c r="AB364" s="84"/>
      <c r="AC364" s="84"/>
      <c r="AD364" s="84"/>
      <c r="AE364" s="10"/>
      <c r="AF364" s="10"/>
      <c r="AG364" s="10"/>
      <c r="AH364" s="10"/>
      <c r="AI364" s="10"/>
      <c r="AJ364" s="13"/>
      <c r="AK364" s="10"/>
      <c r="AL364" s="10"/>
      <c r="AM364" s="10"/>
      <c r="AN364" s="10"/>
      <c r="AO364" s="10"/>
      <c r="AP364" s="10"/>
      <c r="AQ364" s="10"/>
      <c r="AR364" s="10"/>
    </row>
    <row r="365" spans="1:44" s="159" customFormat="1">
      <c r="A365" s="2"/>
      <c r="B365"/>
      <c r="C365" s="356"/>
      <c r="D365" s="355"/>
      <c r="E365" s="132"/>
      <c r="F365" s="141"/>
      <c r="G365" s="365"/>
      <c r="H365" s="10"/>
      <c r="I365" s="10"/>
      <c r="J365" s="10"/>
      <c r="K365" s="10"/>
      <c r="L365" s="84"/>
      <c r="M365" s="84"/>
      <c r="N365" s="84"/>
      <c r="O365" s="84"/>
      <c r="P365" s="84"/>
      <c r="Q365" s="84"/>
      <c r="R365" s="84"/>
      <c r="S365" s="84"/>
      <c r="T365" s="84"/>
      <c r="U365" s="84"/>
      <c r="V365" s="84"/>
      <c r="W365" s="84"/>
      <c r="X365" s="84"/>
      <c r="Y365" s="84"/>
      <c r="Z365" s="84"/>
      <c r="AA365" s="84"/>
      <c r="AB365" s="84"/>
      <c r="AC365" s="84"/>
      <c r="AD365" s="84"/>
      <c r="AE365" s="10"/>
      <c r="AF365" s="10"/>
      <c r="AG365" s="10"/>
      <c r="AH365" s="10"/>
      <c r="AI365" s="10"/>
      <c r="AJ365" s="13"/>
      <c r="AK365" s="10"/>
      <c r="AL365" s="10"/>
      <c r="AM365" s="10"/>
      <c r="AN365" s="10"/>
      <c r="AO365" s="10"/>
      <c r="AP365" s="10"/>
      <c r="AQ365" s="10"/>
      <c r="AR365" s="10"/>
    </row>
    <row r="366" spans="1:44" s="159" customFormat="1">
      <c r="A366" s="2"/>
      <c r="B366"/>
      <c r="C366" s="356"/>
      <c r="D366" s="355"/>
      <c r="E366" s="132"/>
      <c r="F366" s="141"/>
      <c r="G366" s="365"/>
      <c r="H366" s="10"/>
      <c r="I366" s="10"/>
      <c r="J366" s="10"/>
      <c r="K366" s="10"/>
      <c r="L366" s="84"/>
      <c r="M366" s="84"/>
      <c r="N366" s="84"/>
      <c r="O366" s="84"/>
      <c r="P366" s="84"/>
      <c r="Q366" s="84"/>
      <c r="R366" s="84"/>
      <c r="S366" s="84"/>
      <c r="T366" s="84"/>
      <c r="U366" s="84"/>
      <c r="V366" s="84"/>
      <c r="W366" s="84"/>
      <c r="X366" s="84"/>
      <c r="Y366" s="84"/>
      <c r="Z366" s="84"/>
      <c r="AA366" s="84"/>
      <c r="AB366" s="84"/>
      <c r="AC366" s="84"/>
      <c r="AD366" s="84"/>
      <c r="AE366" s="10"/>
      <c r="AF366" s="10"/>
      <c r="AG366" s="10"/>
      <c r="AH366" s="10"/>
      <c r="AI366" s="10"/>
      <c r="AJ366" s="13"/>
      <c r="AK366" s="10"/>
      <c r="AL366" s="10"/>
      <c r="AM366" s="10"/>
      <c r="AN366" s="10"/>
      <c r="AO366" s="10"/>
      <c r="AP366" s="10"/>
      <c r="AQ366" s="10"/>
      <c r="AR366" s="10"/>
    </row>
    <row r="367" spans="1:44" s="159" customFormat="1">
      <c r="A367" s="2"/>
      <c r="B367"/>
      <c r="C367" s="356"/>
      <c r="D367" s="355"/>
      <c r="E367" s="132"/>
      <c r="F367" s="141"/>
      <c r="G367" s="365"/>
      <c r="H367" s="10"/>
      <c r="I367" s="10"/>
      <c r="J367" s="10"/>
      <c r="K367" s="10"/>
      <c r="L367" s="84"/>
      <c r="M367" s="84"/>
      <c r="N367" s="84"/>
      <c r="O367" s="84"/>
      <c r="P367" s="84"/>
      <c r="Q367" s="84"/>
      <c r="R367" s="84"/>
      <c r="S367" s="84"/>
      <c r="T367" s="84"/>
      <c r="U367" s="84"/>
      <c r="V367" s="84"/>
      <c r="W367" s="84"/>
      <c r="X367" s="84"/>
      <c r="Y367" s="84"/>
      <c r="Z367" s="84"/>
      <c r="AA367" s="84"/>
      <c r="AB367" s="84"/>
      <c r="AC367" s="84"/>
      <c r="AD367" s="84"/>
      <c r="AE367" s="10"/>
      <c r="AF367" s="10"/>
      <c r="AG367" s="10"/>
      <c r="AH367" s="10"/>
      <c r="AI367" s="10"/>
      <c r="AJ367" s="13"/>
      <c r="AK367" s="10"/>
      <c r="AL367" s="10"/>
      <c r="AM367" s="10"/>
      <c r="AN367" s="10"/>
      <c r="AO367" s="10"/>
      <c r="AP367" s="10"/>
      <c r="AQ367" s="10"/>
      <c r="AR367" s="10"/>
    </row>
    <row r="368" spans="1:44" s="159" customFormat="1">
      <c r="A368" s="2"/>
      <c r="B368"/>
      <c r="C368" s="356"/>
      <c r="D368" s="355"/>
      <c r="E368" s="132"/>
      <c r="F368" s="141"/>
      <c r="G368" s="365"/>
      <c r="H368" s="10"/>
      <c r="I368" s="10"/>
      <c r="J368" s="10"/>
      <c r="K368" s="10"/>
      <c r="L368" s="84"/>
      <c r="M368" s="84"/>
      <c r="N368" s="84"/>
      <c r="O368" s="84"/>
      <c r="P368" s="84"/>
      <c r="Q368" s="84"/>
      <c r="R368" s="84"/>
      <c r="S368" s="84"/>
      <c r="T368" s="84"/>
      <c r="U368" s="84"/>
      <c r="V368" s="84"/>
      <c r="W368" s="84"/>
      <c r="X368" s="84"/>
      <c r="Y368" s="84"/>
      <c r="Z368" s="84"/>
      <c r="AA368" s="84"/>
      <c r="AB368" s="84"/>
      <c r="AC368" s="84"/>
      <c r="AD368" s="84"/>
      <c r="AE368" s="10"/>
      <c r="AF368" s="10"/>
      <c r="AG368" s="10"/>
      <c r="AH368" s="10"/>
      <c r="AI368" s="10"/>
      <c r="AJ368" s="13"/>
      <c r="AK368" s="10"/>
      <c r="AL368" s="10"/>
      <c r="AM368" s="10"/>
      <c r="AN368" s="10"/>
      <c r="AO368" s="10"/>
      <c r="AP368" s="10"/>
      <c r="AQ368" s="10"/>
      <c r="AR368" s="10"/>
    </row>
    <row r="369" spans="1:44" s="159" customFormat="1">
      <c r="A369" s="2"/>
      <c r="B369"/>
      <c r="C369" s="356"/>
      <c r="D369" s="355"/>
      <c r="E369" s="132"/>
      <c r="F369" s="141"/>
      <c r="G369" s="365"/>
      <c r="H369" s="10"/>
      <c r="I369" s="10"/>
      <c r="J369" s="10"/>
      <c r="K369" s="10"/>
      <c r="L369" s="84"/>
      <c r="M369" s="84"/>
      <c r="N369" s="84"/>
      <c r="O369" s="84"/>
      <c r="P369" s="84"/>
      <c r="Q369" s="84"/>
      <c r="R369" s="84"/>
      <c r="S369" s="84"/>
      <c r="T369" s="84"/>
      <c r="U369" s="84"/>
      <c r="V369" s="84"/>
      <c r="W369" s="84"/>
      <c r="X369" s="84"/>
      <c r="Y369" s="84"/>
      <c r="Z369" s="84"/>
      <c r="AA369" s="84"/>
      <c r="AB369" s="84"/>
      <c r="AC369" s="84"/>
      <c r="AD369" s="84"/>
      <c r="AE369" s="10"/>
      <c r="AF369" s="10"/>
      <c r="AG369" s="10"/>
      <c r="AH369" s="10"/>
      <c r="AI369" s="10"/>
      <c r="AJ369" s="13"/>
      <c r="AK369" s="10"/>
      <c r="AL369" s="10"/>
      <c r="AM369" s="10"/>
      <c r="AN369" s="10"/>
      <c r="AO369" s="10"/>
      <c r="AP369" s="10"/>
      <c r="AQ369" s="10"/>
      <c r="AR369" s="10"/>
    </row>
    <row r="370" spans="1:44" s="159" customFormat="1">
      <c r="A370" s="2"/>
      <c r="B370"/>
      <c r="C370" s="356"/>
      <c r="D370" s="355"/>
      <c r="E370" s="132"/>
      <c r="F370" s="141"/>
      <c r="G370" s="365"/>
      <c r="H370" s="10"/>
      <c r="I370" s="10"/>
      <c r="J370" s="10"/>
      <c r="K370" s="10"/>
      <c r="L370" s="84"/>
      <c r="M370" s="84"/>
      <c r="N370" s="84"/>
      <c r="O370" s="84"/>
      <c r="P370" s="84"/>
      <c r="Q370" s="84"/>
      <c r="R370" s="84"/>
      <c r="S370" s="84"/>
      <c r="T370" s="84"/>
      <c r="U370" s="84"/>
      <c r="V370" s="84"/>
      <c r="W370" s="84"/>
      <c r="X370" s="84"/>
      <c r="Y370" s="84"/>
      <c r="Z370" s="84"/>
      <c r="AA370" s="84"/>
      <c r="AB370" s="84"/>
      <c r="AC370" s="84"/>
      <c r="AD370" s="84"/>
      <c r="AE370" s="10"/>
      <c r="AF370" s="10"/>
      <c r="AG370" s="10"/>
      <c r="AH370" s="10"/>
      <c r="AI370" s="10"/>
      <c r="AJ370" s="13"/>
      <c r="AK370" s="10"/>
      <c r="AL370" s="10"/>
      <c r="AM370" s="10"/>
      <c r="AN370" s="10"/>
      <c r="AO370" s="10"/>
      <c r="AP370" s="10"/>
      <c r="AQ370" s="10"/>
      <c r="AR370" s="10"/>
    </row>
    <row r="371" spans="1:44" s="159" customFormat="1">
      <c r="A371" s="2"/>
      <c r="B371"/>
      <c r="C371" s="356"/>
      <c r="D371" s="355"/>
      <c r="E371" s="132"/>
      <c r="F371" s="141"/>
      <c r="G371" s="365"/>
      <c r="H371" s="10"/>
      <c r="I371" s="10"/>
      <c r="J371" s="10"/>
      <c r="K371" s="10"/>
      <c r="L371" s="84"/>
      <c r="M371" s="84"/>
      <c r="N371" s="84"/>
      <c r="O371" s="84"/>
      <c r="P371" s="84"/>
      <c r="Q371" s="84"/>
      <c r="R371" s="84"/>
      <c r="S371" s="84"/>
      <c r="T371" s="84"/>
      <c r="U371" s="84"/>
      <c r="V371" s="84"/>
      <c r="W371" s="84"/>
      <c r="X371" s="84"/>
      <c r="Y371" s="84"/>
      <c r="Z371" s="84"/>
      <c r="AA371" s="84"/>
      <c r="AB371" s="84"/>
      <c r="AC371" s="84"/>
      <c r="AD371" s="84"/>
      <c r="AE371" s="10"/>
      <c r="AF371" s="10"/>
      <c r="AG371" s="10"/>
      <c r="AH371" s="10"/>
      <c r="AI371" s="10"/>
      <c r="AJ371" s="13"/>
      <c r="AK371" s="10"/>
      <c r="AL371" s="10"/>
      <c r="AM371" s="10"/>
      <c r="AN371" s="10"/>
      <c r="AO371" s="10"/>
      <c r="AP371" s="10"/>
      <c r="AQ371" s="10"/>
      <c r="AR371" s="10"/>
    </row>
    <row r="372" spans="1:44" s="159" customFormat="1">
      <c r="A372" s="2"/>
      <c r="B372"/>
      <c r="C372" s="356"/>
      <c r="D372" s="355"/>
      <c r="E372" s="132"/>
      <c r="F372" s="141"/>
      <c r="G372" s="365"/>
      <c r="H372" s="10"/>
      <c r="I372" s="10"/>
      <c r="J372" s="10"/>
      <c r="K372" s="10"/>
      <c r="L372" s="84"/>
      <c r="M372" s="84"/>
      <c r="N372" s="84"/>
      <c r="O372" s="84"/>
      <c r="P372" s="84"/>
      <c r="Q372" s="84"/>
      <c r="R372" s="84"/>
      <c r="S372" s="84"/>
      <c r="T372" s="84"/>
      <c r="U372" s="84"/>
      <c r="V372" s="84"/>
      <c r="W372" s="84"/>
      <c r="X372" s="84"/>
      <c r="Y372" s="84"/>
      <c r="Z372" s="84"/>
      <c r="AA372" s="84"/>
      <c r="AB372" s="84"/>
      <c r="AC372" s="84"/>
      <c r="AD372" s="84"/>
      <c r="AE372" s="10"/>
      <c r="AF372" s="10"/>
      <c r="AG372" s="10"/>
      <c r="AH372" s="10"/>
      <c r="AI372" s="10"/>
      <c r="AJ372" s="13"/>
      <c r="AK372" s="10"/>
      <c r="AL372" s="10"/>
      <c r="AM372" s="10"/>
      <c r="AN372" s="10"/>
      <c r="AO372" s="10"/>
      <c r="AP372" s="10"/>
      <c r="AQ372" s="10"/>
      <c r="AR372" s="10"/>
    </row>
    <row r="373" spans="1:44" s="159" customFormat="1">
      <c r="A373" s="2"/>
      <c r="B373"/>
      <c r="C373" s="356"/>
      <c r="D373" s="355"/>
      <c r="E373" s="132"/>
      <c r="F373" s="141"/>
      <c r="G373" s="365"/>
      <c r="H373" s="10"/>
      <c r="I373" s="10"/>
      <c r="J373" s="10"/>
      <c r="K373" s="10"/>
      <c r="L373" s="84"/>
      <c r="M373" s="84"/>
      <c r="N373" s="84"/>
      <c r="O373" s="84"/>
      <c r="P373" s="84"/>
      <c r="Q373" s="84"/>
      <c r="R373" s="84"/>
      <c r="S373" s="84"/>
      <c r="T373" s="84"/>
      <c r="U373" s="84"/>
      <c r="V373" s="84"/>
      <c r="W373" s="84"/>
      <c r="X373" s="84"/>
      <c r="Y373" s="84"/>
      <c r="Z373" s="84"/>
      <c r="AA373" s="84"/>
      <c r="AB373" s="84"/>
      <c r="AC373" s="84"/>
      <c r="AD373" s="84"/>
      <c r="AE373" s="10"/>
      <c r="AF373" s="10"/>
      <c r="AG373" s="10"/>
      <c r="AH373" s="10"/>
      <c r="AI373" s="10"/>
      <c r="AJ373" s="13"/>
      <c r="AK373" s="10"/>
      <c r="AL373" s="10"/>
      <c r="AM373" s="10"/>
      <c r="AN373" s="10"/>
      <c r="AO373" s="10"/>
      <c r="AP373" s="10"/>
      <c r="AQ373" s="10"/>
      <c r="AR373" s="10"/>
    </row>
    <row r="374" spans="1:44" s="159" customFormat="1">
      <c r="A374" s="2"/>
      <c r="B374"/>
      <c r="C374" s="356"/>
      <c r="D374" s="355"/>
      <c r="E374" s="132"/>
      <c r="F374" s="141"/>
      <c r="G374" s="365"/>
      <c r="H374" s="10"/>
      <c r="I374" s="10"/>
      <c r="J374" s="10"/>
      <c r="K374" s="10"/>
      <c r="L374" s="84"/>
      <c r="M374" s="84"/>
      <c r="N374" s="84"/>
      <c r="O374" s="84"/>
      <c r="P374" s="84"/>
      <c r="Q374" s="84"/>
      <c r="R374" s="84"/>
      <c r="S374" s="84"/>
      <c r="T374" s="84"/>
      <c r="U374" s="84"/>
      <c r="V374" s="84"/>
      <c r="W374" s="84"/>
      <c r="X374" s="84"/>
      <c r="Y374" s="84"/>
      <c r="Z374" s="84"/>
      <c r="AA374" s="84"/>
      <c r="AB374" s="84"/>
      <c r="AC374" s="84"/>
      <c r="AD374" s="84"/>
      <c r="AE374" s="10"/>
      <c r="AF374" s="10"/>
      <c r="AG374" s="10"/>
      <c r="AH374" s="10"/>
      <c r="AI374" s="10"/>
      <c r="AJ374" s="13"/>
      <c r="AK374" s="10"/>
      <c r="AL374" s="10"/>
      <c r="AM374" s="10"/>
      <c r="AN374" s="10"/>
      <c r="AO374" s="10"/>
      <c r="AP374" s="10"/>
      <c r="AQ374" s="10"/>
      <c r="AR374" s="10"/>
    </row>
    <row r="375" spans="1:44" s="159" customFormat="1">
      <c r="A375" s="2"/>
      <c r="B375"/>
      <c r="C375" s="356"/>
      <c r="D375" s="355"/>
      <c r="E375" s="132"/>
      <c r="F375" s="141"/>
      <c r="G375" s="365"/>
      <c r="H375" s="10"/>
      <c r="I375" s="10"/>
      <c r="J375" s="10"/>
      <c r="K375" s="10"/>
      <c r="L375" s="84"/>
      <c r="M375" s="84"/>
      <c r="N375" s="84"/>
      <c r="O375" s="84"/>
      <c r="P375" s="84"/>
      <c r="Q375" s="84"/>
      <c r="R375" s="84"/>
      <c r="S375" s="84"/>
      <c r="T375" s="84"/>
      <c r="U375" s="84"/>
      <c r="V375" s="84"/>
      <c r="W375" s="84"/>
      <c r="X375" s="84"/>
      <c r="Y375" s="84"/>
      <c r="Z375" s="84"/>
      <c r="AA375" s="84"/>
      <c r="AB375" s="84"/>
      <c r="AC375" s="84"/>
      <c r="AD375" s="84"/>
      <c r="AE375" s="10"/>
      <c r="AF375" s="10"/>
      <c r="AG375" s="10"/>
      <c r="AH375" s="10"/>
      <c r="AI375" s="10"/>
      <c r="AJ375" s="13"/>
      <c r="AK375" s="10"/>
      <c r="AL375" s="10"/>
      <c r="AM375" s="10"/>
      <c r="AN375" s="10"/>
      <c r="AO375" s="10"/>
      <c r="AP375" s="10"/>
      <c r="AQ375" s="10"/>
      <c r="AR375" s="10"/>
    </row>
    <row r="376" spans="1:44" s="159" customFormat="1">
      <c r="A376" s="2"/>
      <c r="B376"/>
      <c r="C376" s="356"/>
      <c r="D376" s="355"/>
      <c r="E376" s="132"/>
      <c r="F376" s="141"/>
      <c r="G376" s="365"/>
      <c r="H376" s="10"/>
      <c r="I376" s="10"/>
      <c r="J376" s="10"/>
      <c r="K376" s="10"/>
      <c r="L376" s="84"/>
      <c r="M376" s="84"/>
      <c r="N376" s="84"/>
      <c r="O376" s="84"/>
      <c r="P376" s="84"/>
      <c r="Q376" s="84"/>
      <c r="R376" s="84"/>
      <c r="S376" s="84"/>
      <c r="T376" s="84"/>
      <c r="U376" s="84"/>
      <c r="V376" s="84"/>
      <c r="W376" s="84"/>
      <c r="X376" s="84"/>
      <c r="Y376" s="84"/>
      <c r="Z376" s="84"/>
      <c r="AA376" s="84"/>
      <c r="AB376" s="84"/>
      <c r="AC376" s="84"/>
      <c r="AD376" s="84"/>
      <c r="AE376" s="10"/>
      <c r="AF376" s="10"/>
      <c r="AG376" s="10"/>
      <c r="AH376" s="10"/>
      <c r="AI376" s="10"/>
      <c r="AJ376" s="13"/>
      <c r="AK376" s="10"/>
      <c r="AL376" s="10"/>
      <c r="AM376" s="10"/>
      <c r="AN376" s="10"/>
      <c r="AO376" s="10"/>
      <c r="AP376" s="10"/>
      <c r="AQ376" s="10"/>
      <c r="AR376" s="10"/>
    </row>
    <row r="377" spans="1:44" s="159" customFormat="1">
      <c r="A377" s="2"/>
      <c r="B377"/>
      <c r="C377" s="356"/>
      <c r="D377" s="355"/>
      <c r="E377" s="132"/>
      <c r="F377" s="141"/>
      <c r="G377" s="365"/>
      <c r="H377" s="10"/>
      <c r="I377" s="10"/>
      <c r="J377" s="10"/>
      <c r="K377" s="10"/>
      <c r="L377" s="84"/>
      <c r="M377" s="84"/>
      <c r="N377" s="84"/>
      <c r="O377" s="84"/>
      <c r="P377" s="84"/>
      <c r="Q377" s="84"/>
      <c r="R377" s="84"/>
      <c r="S377" s="84"/>
      <c r="T377" s="84"/>
      <c r="U377" s="84"/>
      <c r="V377" s="84"/>
      <c r="W377" s="84"/>
      <c r="X377" s="84"/>
      <c r="Y377" s="84"/>
      <c r="Z377" s="84"/>
      <c r="AA377" s="84"/>
      <c r="AB377" s="84"/>
      <c r="AC377" s="84"/>
      <c r="AD377" s="84"/>
      <c r="AE377" s="10"/>
      <c r="AF377" s="10"/>
      <c r="AG377" s="10"/>
      <c r="AH377" s="10"/>
      <c r="AI377" s="10"/>
      <c r="AJ377" s="13"/>
      <c r="AK377" s="10"/>
      <c r="AL377" s="10"/>
      <c r="AM377" s="10"/>
      <c r="AN377" s="10"/>
      <c r="AO377" s="10"/>
      <c r="AP377" s="10"/>
      <c r="AQ377" s="10"/>
      <c r="AR377" s="10"/>
    </row>
    <row r="378" spans="1:44" s="159" customFormat="1">
      <c r="A378" s="2"/>
      <c r="B378"/>
      <c r="C378" s="356"/>
      <c r="D378" s="355"/>
      <c r="E378" s="132"/>
      <c r="F378" s="141"/>
      <c r="G378" s="365"/>
      <c r="H378" s="10"/>
      <c r="I378" s="10"/>
      <c r="J378" s="10"/>
      <c r="K378" s="10"/>
      <c r="L378" s="84"/>
      <c r="M378" s="84"/>
      <c r="N378" s="84"/>
      <c r="O378" s="84"/>
      <c r="P378" s="84"/>
      <c r="Q378" s="84"/>
      <c r="R378" s="84"/>
      <c r="S378" s="84"/>
      <c r="T378" s="84"/>
      <c r="U378" s="84"/>
      <c r="V378" s="84"/>
      <c r="W378" s="84"/>
      <c r="X378" s="84"/>
      <c r="Y378" s="84"/>
      <c r="Z378" s="84"/>
      <c r="AA378" s="84"/>
      <c r="AB378" s="84"/>
      <c r="AC378" s="84"/>
      <c r="AD378" s="84"/>
      <c r="AE378" s="10"/>
      <c r="AF378" s="10"/>
      <c r="AG378" s="10"/>
      <c r="AH378" s="10"/>
      <c r="AI378" s="10"/>
      <c r="AJ378" s="13"/>
      <c r="AK378" s="10"/>
      <c r="AL378" s="10"/>
      <c r="AM378" s="10"/>
      <c r="AN378" s="10"/>
      <c r="AO378" s="10"/>
      <c r="AP378" s="10"/>
      <c r="AQ378" s="10"/>
      <c r="AR378" s="10"/>
    </row>
    <row r="379" spans="1:44" s="159" customFormat="1">
      <c r="A379" s="2"/>
      <c r="B379"/>
      <c r="C379" s="356"/>
      <c r="D379" s="355"/>
      <c r="E379" s="132"/>
      <c r="F379" s="141"/>
      <c r="G379" s="365"/>
      <c r="H379" s="10"/>
      <c r="I379" s="10"/>
      <c r="J379" s="10"/>
      <c r="K379" s="10"/>
      <c r="L379" s="84"/>
      <c r="M379" s="84"/>
      <c r="N379" s="84"/>
      <c r="O379" s="84"/>
      <c r="P379" s="84"/>
      <c r="Q379" s="84"/>
      <c r="R379" s="84"/>
      <c r="S379" s="84"/>
      <c r="T379" s="84"/>
      <c r="U379" s="84"/>
      <c r="V379" s="84"/>
      <c r="W379" s="84"/>
      <c r="X379" s="84"/>
      <c r="Y379" s="84"/>
      <c r="Z379" s="84"/>
      <c r="AA379" s="84"/>
      <c r="AB379" s="84"/>
      <c r="AC379" s="84"/>
      <c r="AD379" s="84"/>
      <c r="AE379" s="10"/>
      <c r="AF379" s="10"/>
      <c r="AG379" s="10"/>
      <c r="AH379" s="10"/>
      <c r="AI379" s="10"/>
      <c r="AJ379" s="13"/>
      <c r="AK379" s="10"/>
      <c r="AL379" s="10"/>
      <c r="AM379" s="10"/>
      <c r="AN379" s="10"/>
      <c r="AO379" s="10"/>
      <c r="AP379" s="10"/>
      <c r="AQ379" s="10"/>
      <c r="AR379" s="10"/>
    </row>
    <row r="380" spans="1:44" s="159" customFormat="1">
      <c r="A380" s="2"/>
      <c r="B380"/>
      <c r="C380" s="356"/>
      <c r="D380" s="355"/>
      <c r="E380" s="132"/>
      <c r="F380" s="141"/>
      <c r="G380" s="365"/>
      <c r="H380" s="10"/>
      <c r="I380" s="10"/>
      <c r="J380" s="10"/>
      <c r="K380" s="10"/>
      <c r="L380" s="84"/>
      <c r="M380" s="84"/>
      <c r="N380" s="84"/>
      <c r="O380" s="84"/>
      <c r="P380" s="84"/>
      <c r="Q380" s="84"/>
      <c r="R380" s="84"/>
      <c r="S380" s="84"/>
      <c r="T380" s="84"/>
      <c r="U380" s="84"/>
      <c r="V380" s="84"/>
      <c r="W380" s="84"/>
      <c r="X380" s="84"/>
      <c r="Y380" s="84"/>
      <c r="Z380" s="84"/>
      <c r="AA380" s="84"/>
      <c r="AB380" s="84"/>
      <c r="AC380" s="84"/>
      <c r="AD380" s="84"/>
      <c r="AE380" s="10"/>
      <c r="AF380" s="10"/>
      <c r="AG380" s="10"/>
      <c r="AH380" s="10"/>
      <c r="AI380" s="10"/>
      <c r="AJ380" s="13"/>
      <c r="AK380" s="10"/>
      <c r="AL380" s="10"/>
      <c r="AM380" s="10"/>
      <c r="AN380" s="10"/>
      <c r="AO380" s="10"/>
      <c r="AP380" s="10"/>
      <c r="AQ380" s="10"/>
      <c r="AR380" s="10"/>
    </row>
    <row r="381" spans="1:44" s="159" customFormat="1">
      <c r="A381" s="2"/>
      <c r="B381"/>
      <c r="C381" s="356"/>
      <c r="D381" s="355"/>
      <c r="E381" s="132"/>
      <c r="F381" s="141"/>
      <c r="G381" s="365"/>
      <c r="H381" s="10"/>
      <c r="I381" s="10"/>
      <c r="J381" s="10"/>
      <c r="K381" s="10"/>
      <c r="L381" s="84"/>
      <c r="M381" s="84"/>
      <c r="N381" s="84"/>
      <c r="O381" s="84"/>
      <c r="P381" s="84"/>
      <c r="Q381" s="84"/>
      <c r="R381" s="84"/>
      <c r="S381" s="84"/>
      <c r="T381" s="84"/>
      <c r="U381" s="84"/>
      <c r="V381" s="84"/>
      <c r="W381" s="84"/>
      <c r="X381" s="84"/>
      <c r="Y381" s="84"/>
      <c r="Z381" s="84"/>
      <c r="AA381" s="84"/>
      <c r="AB381" s="84"/>
      <c r="AC381" s="84"/>
      <c r="AD381" s="84"/>
      <c r="AE381" s="10"/>
      <c r="AF381" s="10"/>
      <c r="AG381" s="10"/>
      <c r="AH381" s="10"/>
      <c r="AI381" s="10"/>
      <c r="AJ381" s="13"/>
      <c r="AK381" s="10"/>
      <c r="AL381" s="10"/>
      <c r="AM381" s="10"/>
      <c r="AN381" s="10"/>
      <c r="AO381" s="10"/>
      <c r="AP381" s="10"/>
      <c r="AQ381" s="10"/>
      <c r="AR381" s="10"/>
    </row>
    <row r="382" spans="1:44" s="159" customFormat="1">
      <c r="A382" s="2"/>
      <c r="B382"/>
      <c r="C382" s="356"/>
      <c r="D382" s="355"/>
      <c r="E382" s="132"/>
      <c r="F382" s="141"/>
      <c r="G382" s="365"/>
      <c r="H382" s="10"/>
      <c r="I382" s="10"/>
      <c r="J382" s="10"/>
      <c r="K382" s="10"/>
      <c r="L382" s="84"/>
      <c r="M382" s="84"/>
      <c r="N382" s="84"/>
      <c r="O382" s="84"/>
      <c r="P382" s="84"/>
      <c r="Q382" s="84"/>
      <c r="R382" s="84"/>
      <c r="S382" s="84"/>
      <c r="T382" s="84"/>
      <c r="U382" s="84"/>
      <c r="V382" s="84"/>
      <c r="W382" s="84"/>
      <c r="X382" s="84"/>
      <c r="Y382" s="84"/>
      <c r="Z382" s="84"/>
      <c r="AA382" s="84"/>
      <c r="AB382" s="84"/>
      <c r="AC382" s="84"/>
      <c r="AD382" s="84"/>
      <c r="AE382" s="10"/>
      <c r="AF382" s="10"/>
      <c r="AG382" s="10"/>
      <c r="AH382" s="10"/>
      <c r="AI382" s="10"/>
      <c r="AJ382" s="13"/>
      <c r="AK382" s="10"/>
      <c r="AL382" s="10"/>
      <c r="AM382" s="10"/>
      <c r="AN382" s="10"/>
      <c r="AO382" s="10"/>
      <c r="AP382" s="10"/>
      <c r="AQ382" s="10"/>
      <c r="AR382" s="10"/>
    </row>
    <row r="383" spans="1:44" s="159" customFormat="1">
      <c r="A383" s="2"/>
      <c r="B383"/>
      <c r="C383" s="356"/>
      <c r="D383" s="355"/>
      <c r="E383" s="132"/>
      <c r="F383" s="141"/>
      <c r="G383" s="365"/>
      <c r="H383" s="10"/>
      <c r="I383" s="10"/>
      <c r="J383" s="10"/>
      <c r="K383" s="10"/>
      <c r="L383" s="84"/>
      <c r="M383" s="84"/>
      <c r="N383" s="84"/>
      <c r="O383" s="84"/>
      <c r="P383" s="84"/>
      <c r="Q383" s="84"/>
      <c r="R383" s="84"/>
      <c r="S383" s="84"/>
      <c r="T383" s="84"/>
      <c r="U383" s="84"/>
      <c r="V383" s="84"/>
      <c r="W383" s="84"/>
      <c r="X383" s="84"/>
      <c r="Y383" s="84"/>
      <c r="Z383" s="84"/>
      <c r="AA383" s="84"/>
      <c r="AB383" s="84"/>
      <c r="AC383" s="84"/>
      <c r="AD383" s="84"/>
      <c r="AE383" s="10"/>
      <c r="AF383" s="10"/>
      <c r="AG383" s="10"/>
      <c r="AH383" s="10"/>
      <c r="AI383" s="10"/>
      <c r="AJ383" s="13"/>
      <c r="AK383" s="10"/>
      <c r="AL383" s="10"/>
      <c r="AM383" s="10"/>
      <c r="AN383" s="10"/>
      <c r="AO383" s="10"/>
      <c r="AP383" s="10"/>
      <c r="AQ383" s="10"/>
      <c r="AR383" s="10"/>
    </row>
    <row r="384" spans="1:44" s="159" customFormat="1">
      <c r="A384" s="2"/>
      <c r="B384"/>
      <c r="C384" s="356"/>
      <c r="D384" s="355"/>
      <c r="E384" s="132"/>
      <c r="F384" s="141"/>
      <c r="G384" s="365"/>
      <c r="H384" s="10"/>
      <c r="I384" s="10"/>
      <c r="J384" s="10"/>
      <c r="K384" s="10"/>
      <c r="L384" s="84"/>
      <c r="M384" s="84"/>
      <c r="N384" s="84"/>
      <c r="O384" s="84"/>
      <c r="P384" s="84"/>
      <c r="Q384" s="84"/>
      <c r="R384" s="84"/>
      <c r="S384" s="84"/>
      <c r="T384" s="84"/>
      <c r="U384" s="84"/>
      <c r="V384" s="84"/>
      <c r="W384" s="84"/>
      <c r="X384" s="84"/>
      <c r="Y384" s="84"/>
      <c r="Z384" s="84"/>
      <c r="AA384" s="84"/>
      <c r="AB384" s="84"/>
      <c r="AC384" s="84"/>
      <c r="AD384" s="84"/>
      <c r="AE384" s="10"/>
      <c r="AF384" s="10"/>
      <c r="AG384" s="10"/>
      <c r="AH384" s="10"/>
      <c r="AI384" s="10"/>
      <c r="AJ384" s="13"/>
      <c r="AK384" s="10"/>
      <c r="AL384" s="10"/>
      <c r="AM384" s="10"/>
      <c r="AN384" s="10"/>
      <c r="AO384" s="10"/>
      <c r="AP384" s="10"/>
      <c r="AQ384" s="10"/>
      <c r="AR384" s="10"/>
    </row>
    <row r="385" spans="1:44" s="159" customFormat="1">
      <c r="A385" s="2"/>
      <c r="B385"/>
      <c r="C385" s="356"/>
      <c r="D385" s="355"/>
      <c r="E385" s="132"/>
      <c r="F385" s="141"/>
      <c r="G385" s="365"/>
      <c r="H385" s="10"/>
      <c r="I385" s="10"/>
      <c r="J385" s="10"/>
      <c r="K385" s="10"/>
      <c r="L385" s="84"/>
      <c r="M385" s="84"/>
      <c r="N385" s="84"/>
      <c r="O385" s="84"/>
      <c r="P385" s="84"/>
      <c r="Q385" s="84"/>
      <c r="R385" s="84"/>
      <c r="S385" s="84"/>
      <c r="T385" s="84"/>
      <c r="U385" s="84"/>
      <c r="V385" s="84"/>
      <c r="W385" s="84"/>
      <c r="X385" s="84"/>
      <c r="Y385" s="84"/>
      <c r="Z385" s="84"/>
      <c r="AA385" s="84"/>
      <c r="AB385" s="84"/>
      <c r="AC385" s="84"/>
      <c r="AD385" s="84"/>
      <c r="AE385" s="10"/>
      <c r="AF385" s="10"/>
      <c r="AG385" s="10"/>
      <c r="AH385" s="10"/>
      <c r="AI385" s="10"/>
      <c r="AJ385" s="13"/>
      <c r="AK385" s="10"/>
      <c r="AL385" s="10"/>
      <c r="AM385" s="10"/>
      <c r="AN385" s="10"/>
      <c r="AO385" s="10"/>
      <c r="AP385" s="10"/>
      <c r="AQ385" s="10"/>
      <c r="AR385" s="10"/>
    </row>
    <row r="386" spans="1:44" s="159" customFormat="1">
      <c r="A386" s="2"/>
      <c r="B386"/>
      <c r="C386" s="356"/>
      <c r="D386" s="355"/>
      <c r="E386" s="132"/>
      <c r="F386" s="141"/>
      <c r="G386" s="365"/>
      <c r="H386" s="10"/>
      <c r="I386" s="10"/>
      <c r="J386" s="10"/>
      <c r="K386" s="10"/>
      <c r="L386" s="84"/>
      <c r="M386" s="84"/>
      <c r="N386" s="84"/>
      <c r="O386" s="84"/>
      <c r="P386" s="84"/>
      <c r="Q386" s="84"/>
      <c r="R386" s="84"/>
      <c r="S386" s="84"/>
      <c r="T386" s="84"/>
      <c r="U386" s="84"/>
      <c r="V386" s="84"/>
      <c r="W386" s="84"/>
      <c r="X386" s="84"/>
      <c r="Y386" s="84"/>
      <c r="Z386" s="84"/>
      <c r="AA386" s="84"/>
      <c r="AB386" s="84"/>
      <c r="AC386" s="84"/>
      <c r="AD386" s="84"/>
      <c r="AE386" s="10"/>
      <c r="AF386" s="10"/>
      <c r="AG386" s="10"/>
      <c r="AH386" s="10"/>
      <c r="AI386" s="10"/>
      <c r="AJ386" s="13"/>
      <c r="AK386" s="10"/>
      <c r="AL386" s="10"/>
      <c r="AM386" s="10"/>
      <c r="AN386" s="10"/>
      <c r="AO386" s="10"/>
      <c r="AP386" s="10"/>
      <c r="AQ386" s="10"/>
      <c r="AR386" s="10"/>
    </row>
    <row r="387" spans="1:44" s="159" customFormat="1">
      <c r="A387" s="2"/>
      <c r="B387"/>
      <c r="C387" s="356"/>
      <c r="D387" s="355"/>
      <c r="E387" s="132"/>
      <c r="F387" s="141"/>
      <c r="G387" s="365"/>
      <c r="H387" s="10"/>
      <c r="I387" s="10"/>
      <c r="J387" s="10"/>
      <c r="K387" s="10"/>
      <c r="L387" s="84"/>
      <c r="M387" s="84"/>
      <c r="N387" s="84"/>
      <c r="O387" s="84"/>
      <c r="P387" s="84"/>
      <c r="Q387" s="84"/>
      <c r="R387" s="84"/>
      <c r="S387" s="84"/>
      <c r="T387" s="84"/>
      <c r="U387" s="84"/>
      <c r="V387" s="84"/>
      <c r="W387" s="84"/>
      <c r="X387" s="84"/>
      <c r="Y387" s="84"/>
      <c r="Z387" s="84"/>
      <c r="AA387" s="84"/>
      <c r="AB387" s="84"/>
      <c r="AC387" s="84"/>
      <c r="AD387" s="84"/>
      <c r="AE387" s="10"/>
      <c r="AF387" s="10"/>
      <c r="AG387" s="10"/>
      <c r="AH387" s="10"/>
      <c r="AI387" s="10"/>
      <c r="AJ387" s="13"/>
      <c r="AK387" s="10"/>
      <c r="AL387" s="10"/>
      <c r="AM387" s="10"/>
      <c r="AN387" s="10"/>
      <c r="AO387" s="10"/>
      <c r="AP387" s="10"/>
      <c r="AQ387" s="10"/>
      <c r="AR387" s="10"/>
    </row>
    <row r="388" spans="1:44" s="159" customFormat="1">
      <c r="A388" s="2"/>
      <c r="B388"/>
      <c r="C388" s="356"/>
      <c r="D388" s="355"/>
      <c r="E388" s="132"/>
      <c r="F388" s="141"/>
      <c r="G388" s="365"/>
      <c r="H388" s="10"/>
      <c r="I388" s="10"/>
      <c r="J388" s="10"/>
      <c r="K388" s="10"/>
      <c r="L388" s="84"/>
      <c r="M388" s="84"/>
      <c r="N388" s="84"/>
      <c r="O388" s="84"/>
      <c r="P388" s="84"/>
      <c r="Q388" s="84"/>
      <c r="R388" s="84"/>
      <c r="S388" s="84"/>
      <c r="T388" s="84"/>
      <c r="U388" s="84"/>
      <c r="V388" s="84"/>
      <c r="W388" s="84"/>
      <c r="X388" s="84"/>
      <c r="Y388" s="84"/>
      <c r="Z388" s="84"/>
      <c r="AA388" s="84"/>
      <c r="AB388" s="84"/>
      <c r="AC388" s="84"/>
      <c r="AD388" s="84"/>
      <c r="AE388" s="10"/>
      <c r="AF388" s="10"/>
      <c r="AG388" s="10"/>
      <c r="AH388" s="10"/>
      <c r="AI388" s="10"/>
      <c r="AJ388" s="13"/>
      <c r="AK388" s="10"/>
      <c r="AL388" s="10"/>
      <c r="AM388" s="10"/>
      <c r="AN388" s="10"/>
      <c r="AO388" s="10"/>
      <c r="AP388" s="10"/>
      <c r="AQ388" s="10"/>
      <c r="AR388" s="10"/>
    </row>
    <row r="389" spans="1:44" s="159" customFormat="1">
      <c r="A389" s="2"/>
      <c r="B389"/>
      <c r="C389" s="356"/>
      <c r="D389" s="355"/>
      <c r="E389" s="132"/>
      <c r="F389" s="141"/>
      <c r="G389" s="365"/>
      <c r="H389" s="10"/>
      <c r="I389" s="10"/>
      <c r="J389" s="10"/>
      <c r="K389" s="10"/>
      <c r="L389" s="84"/>
      <c r="M389" s="84"/>
      <c r="N389" s="84"/>
      <c r="O389" s="84"/>
      <c r="P389" s="84"/>
      <c r="Q389" s="84"/>
      <c r="R389" s="84"/>
      <c r="S389" s="84"/>
      <c r="T389" s="84"/>
      <c r="U389" s="84"/>
      <c r="V389" s="84"/>
      <c r="W389" s="84"/>
      <c r="X389" s="84"/>
      <c r="Y389" s="84"/>
      <c r="Z389" s="84"/>
      <c r="AA389" s="84"/>
      <c r="AB389" s="84"/>
      <c r="AC389" s="84"/>
      <c r="AD389" s="84"/>
      <c r="AE389" s="10"/>
      <c r="AF389" s="10"/>
      <c r="AG389" s="10"/>
      <c r="AH389" s="10"/>
      <c r="AI389" s="10"/>
      <c r="AJ389" s="13"/>
      <c r="AK389" s="10"/>
      <c r="AL389" s="10"/>
      <c r="AM389" s="10"/>
      <c r="AN389" s="10"/>
      <c r="AO389" s="10"/>
      <c r="AP389" s="10"/>
      <c r="AQ389" s="10"/>
      <c r="AR389" s="10"/>
    </row>
    <row r="390" spans="1:44" s="159" customFormat="1">
      <c r="A390" s="2"/>
      <c r="B390"/>
      <c r="C390" s="356"/>
      <c r="D390" s="355"/>
      <c r="E390" s="132"/>
      <c r="F390" s="141"/>
      <c r="G390" s="365"/>
      <c r="H390" s="10"/>
      <c r="I390" s="10"/>
      <c r="J390" s="10"/>
      <c r="K390" s="10"/>
      <c r="L390" s="84"/>
      <c r="M390" s="84"/>
      <c r="N390" s="84"/>
      <c r="O390" s="84"/>
      <c r="P390" s="84"/>
      <c r="Q390" s="84"/>
      <c r="R390" s="84"/>
      <c r="S390" s="84"/>
      <c r="T390" s="84"/>
      <c r="U390" s="84"/>
      <c r="V390" s="84"/>
      <c r="W390" s="84"/>
      <c r="X390" s="84"/>
      <c r="Y390" s="84"/>
      <c r="Z390" s="84"/>
      <c r="AA390" s="84"/>
      <c r="AB390" s="84"/>
      <c r="AC390" s="84"/>
      <c r="AD390" s="84"/>
      <c r="AE390" s="10"/>
      <c r="AF390" s="10"/>
      <c r="AG390" s="10"/>
      <c r="AH390" s="10"/>
      <c r="AI390" s="10"/>
      <c r="AJ390" s="13"/>
      <c r="AK390" s="10"/>
      <c r="AL390" s="10"/>
      <c r="AM390" s="10"/>
      <c r="AN390" s="10"/>
      <c r="AO390" s="10"/>
      <c r="AP390" s="10"/>
      <c r="AQ390" s="10"/>
      <c r="AR390" s="10"/>
    </row>
    <row r="391" spans="1:44" s="159" customFormat="1">
      <c r="A391" s="2"/>
      <c r="B391"/>
      <c r="C391" s="356"/>
      <c r="D391" s="355"/>
      <c r="E391" s="132"/>
      <c r="F391" s="141"/>
      <c r="G391" s="365"/>
      <c r="H391" s="10"/>
      <c r="I391" s="10"/>
      <c r="J391" s="10"/>
      <c r="K391" s="10"/>
      <c r="L391" s="84"/>
      <c r="M391" s="84"/>
      <c r="N391" s="84"/>
      <c r="O391" s="84"/>
      <c r="P391" s="84"/>
      <c r="Q391" s="84"/>
      <c r="R391" s="84"/>
      <c r="S391" s="84"/>
      <c r="T391" s="84"/>
      <c r="U391" s="84"/>
      <c r="V391" s="84"/>
      <c r="W391" s="84"/>
      <c r="X391" s="84"/>
      <c r="Y391" s="84"/>
      <c r="Z391" s="84"/>
      <c r="AA391" s="84"/>
      <c r="AB391" s="84"/>
      <c r="AC391" s="84"/>
      <c r="AD391" s="84"/>
      <c r="AE391" s="10"/>
      <c r="AF391" s="10"/>
      <c r="AG391" s="10"/>
      <c r="AH391" s="10"/>
      <c r="AI391" s="10"/>
      <c r="AJ391" s="13"/>
      <c r="AK391" s="10"/>
      <c r="AL391" s="10"/>
      <c r="AM391" s="10"/>
      <c r="AN391" s="10"/>
      <c r="AO391" s="10"/>
      <c r="AP391" s="10"/>
      <c r="AQ391" s="10"/>
      <c r="AR391" s="10"/>
    </row>
    <row r="392" spans="1:44" s="159" customFormat="1">
      <c r="A392" s="2"/>
      <c r="B392"/>
      <c r="C392" s="356"/>
      <c r="D392" s="355"/>
      <c r="E392" s="132"/>
      <c r="F392" s="141"/>
      <c r="G392" s="365"/>
      <c r="H392" s="10"/>
      <c r="I392" s="10"/>
      <c r="J392" s="10"/>
      <c r="K392" s="10"/>
      <c r="L392" s="84"/>
      <c r="M392" s="84"/>
      <c r="N392" s="84"/>
      <c r="O392" s="84"/>
      <c r="P392" s="84"/>
      <c r="Q392" s="84"/>
      <c r="R392" s="84"/>
      <c r="S392" s="84"/>
      <c r="T392" s="84"/>
      <c r="U392" s="84"/>
      <c r="V392" s="84"/>
      <c r="W392" s="84"/>
      <c r="X392" s="84"/>
      <c r="Y392" s="84"/>
      <c r="Z392" s="84"/>
      <c r="AA392" s="84"/>
      <c r="AB392" s="84"/>
      <c r="AC392" s="84"/>
      <c r="AD392" s="84"/>
      <c r="AE392" s="10"/>
      <c r="AF392" s="10"/>
      <c r="AG392" s="10"/>
      <c r="AH392" s="10"/>
      <c r="AI392" s="10"/>
      <c r="AJ392" s="13"/>
      <c r="AK392" s="10"/>
      <c r="AL392" s="10"/>
      <c r="AM392" s="10"/>
      <c r="AN392" s="10"/>
      <c r="AO392" s="10"/>
      <c r="AP392" s="10"/>
      <c r="AQ392" s="10"/>
      <c r="AR392" s="10"/>
    </row>
    <row r="393" spans="1:44" s="159" customFormat="1">
      <c r="A393" s="2"/>
      <c r="B393"/>
      <c r="C393" s="356"/>
      <c r="D393" s="355"/>
      <c r="E393" s="132"/>
      <c r="F393" s="141"/>
      <c r="G393" s="365"/>
      <c r="H393" s="10"/>
      <c r="I393" s="10"/>
      <c r="J393" s="10"/>
      <c r="K393" s="10"/>
      <c r="L393" s="84"/>
      <c r="M393" s="84"/>
      <c r="N393" s="84"/>
      <c r="O393" s="84"/>
      <c r="P393" s="84"/>
      <c r="Q393" s="84"/>
      <c r="R393" s="84"/>
      <c r="S393" s="84"/>
      <c r="T393" s="84"/>
      <c r="U393" s="84"/>
      <c r="V393" s="84"/>
      <c r="W393" s="84"/>
      <c r="X393" s="84"/>
      <c r="Y393" s="84"/>
      <c r="Z393" s="84"/>
      <c r="AA393" s="84"/>
      <c r="AB393" s="84"/>
      <c r="AC393" s="84"/>
      <c r="AD393" s="84"/>
      <c r="AE393" s="10"/>
      <c r="AF393" s="10"/>
      <c r="AG393" s="10"/>
      <c r="AH393" s="10"/>
      <c r="AI393" s="10"/>
      <c r="AJ393" s="13"/>
      <c r="AK393" s="10"/>
      <c r="AL393" s="10"/>
      <c r="AM393" s="10"/>
      <c r="AN393" s="10"/>
      <c r="AO393" s="10"/>
      <c r="AP393" s="10"/>
      <c r="AQ393" s="10"/>
      <c r="AR393" s="10"/>
    </row>
    <row r="394" spans="1:44" s="159" customFormat="1">
      <c r="A394" s="2"/>
      <c r="B394"/>
      <c r="C394" s="356"/>
      <c r="D394" s="355"/>
      <c r="E394" s="132"/>
      <c r="F394" s="141"/>
      <c r="G394" s="365"/>
      <c r="H394" s="10"/>
      <c r="I394" s="10"/>
      <c r="J394" s="10"/>
      <c r="K394" s="10"/>
      <c r="L394" s="84"/>
      <c r="M394" s="84"/>
      <c r="N394" s="84"/>
      <c r="O394" s="84"/>
      <c r="P394" s="84"/>
      <c r="Q394" s="84"/>
      <c r="R394" s="84"/>
      <c r="S394" s="84"/>
      <c r="T394" s="84"/>
      <c r="U394" s="84"/>
      <c r="V394" s="84"/>
      <c r="W394" s="84"/>
      <c r="X394" s="84"/>
      <c r="Y394" s="84"/>
      <c r="Z394" s="84"/>
      <c r="AA394" s="84"/>
      <c r="AB394" s="84"/>
      <c r="AC394" s="84"/>
      <c r="AD394" s="84"/>
      <c r="AE394" s="10"/>
      <c r="AF394" s="10"/>
      <c r="AG394" s="10"/>
      <c r="AH394" s="10"/>
      <c r="AI394" s="10"/>
      <c r="AJ394" s="13"/>
      <c r="AK394" s="10"/>
      <c r="AL394" s="10"/>
      <c r="AM394" s="10"/>
      <c r="AN394" s="10"/>
      <c r="AO394" s="10"/>
      <c r="AP394" s="10"/>
      <c r="AQ394" s="10"/>
      <c r="AR394" s="10"/>
    </row>
    <row r="395" spans="1:44" s="159" customFormat="1">
      <c r="A395" s="2"/>
      <c r="B395"/>
      <c r="C395" s="356"/>
      <c r="D395" s="355"/>
      <c r="E395" s="132"/>
      <c r="F395" s="141"/>
      <c r="G395" s="365"/>
      <c r="H395" s="10"/>
      <c r="I395" s="10"/>
      <c r="J395" s="10"/>
      <c r="K395" s="10"/>
      <c r="L395" s="84"/>
      <c r="M395" s="84"/>
      <c r="N395" s="84"/>
      <c r="O395" s="84"/>
      <c r="P395" s="84"/>
      <c r="Q395" s="84"/>
      <c r="R395" s="84"/>
      <c r="S395" s="84"/>
      <c r="T395" s="84"/>
      <c r="U395" s="84"/>
      <c r="V395" s="84"/>
      <c r="W395" s="84"/>
      <c r="X395" s="84"/>
      <c r="Y395" s="84"/>
      <c r="Z395" s="84"/>
      <c r="AA395" s="84"/>
      <c r="AB395" s="84"/>
      <c r="AC395" s="84"/>
      <c r="AD395" s="84"/>
      <c r="AE395" s="10"/>
      <c r="AF395" s="10"/>
      <c r="AG395" s="10"/>
      <c r="AH395" s="10"/>
      <c r="AI395" s="10"/>
      <c r="AJ395" s="13"/>
      <c r="AK395" s="10"/>
      <c r="AL395" s="10"/>
      <c r="AM395" s="10"/>
      <c r="AN395" s="10"/>
      <c r="AO395" s="10"/>
      <c r="AP395" s="10"/>
      <c r="AQ395" s="10"/>
      <c r="AR395" s="10"/>
    </row>
    <row r="396" spans="1:44" s="159" customFormat="1">
      <c r="A396" s="2"/>
      <c r="B396"/>
      <c r="C396" s="356"/>
      <c r="D396" s="355"/>
      <c r="E396" s="132"/>
      <c r="F396" s="141"/>
      <c r="G396" s="365"/>
      <c r="H396" s="10"/>
      <c r="I396" s="10"/>
      <c r="J396" s="10"/>
      <c r="K396" s="10"/>
      <c r="L396" s="84"/>
      <c r="M396" s="84"/>
      <c r="N396" s="84"/>
      <c r="O396" s="84"/>
      <c r="P396" s="84"/>
      <c r="Q396" s="84"/>
      <c r="R396" s="84"/>
      <c r="S396" s="84"/>
      <c r="T396" s="84"/>
      <c r="U396" s="84"/>
      <c r="V396" s="84"/>
      <c r="W396" s="84"/>
      <c r="X396" s="84"/>
      <c r="Y396" s="84"/>
      <c r="Z396" s="84"/>
      <c r="AA396" s="84"/>
      <c r="AB396" s="84"/>
      <c r="AC396" s="84"/>
      <c r="AD396" s="84"/>
      <c r="AE396" s="10"/>
      <c r="AF396" s="10"/>
      <c r="AG396" s="10"/>
      <c r="AH396" s="10"/>
      <c r="AI396" s="10"/>
      <c r="AJ396" s="13"/>
      <c r="AK396" s="10"/>
      <c r="AL396" s="10"/>
      <c r="AM396" s="10"/>
      <c r="AN396" s="10"/>
      <c r="AO396" s="10"/>
      <c r="AP396" s="10"/>
      <c r="AQ396" s="10"/>
      <c r="AR396" s="10"/>
    </row>
    <row r="397" spans="1:44" s="159" customFormat="1">
      <c r="A397" s="2"/>
      <c r="B397"/>
      <c r="C397" s="356"/>
      <c r="D397" s="355"/>
      <c r="E397" s="132"/>
      <c r="F397" s="141"/>
      <c r="G397" s="365"/>
      <c r="H397" s="10"/>
      <c r="I397" s="10"/>
      <c r="J397" s="10"/>
      <c r="K397" s="10"/>
      <c r="L397" s="84"/>
      <c r="M397" s="84"/>
      <c r="N397" s="84"/>
      <c r="O397" s="84"/>
      <c r="P397" s="84"/>
      <c r="Q397" s="84"/>
      <c r="R397" s="84"/>
      <c r="S397" s="84"/>
      <c r="T397" s="84"/>
      <c r="U397" s="84"/>
      <c r="V397" s="84"/>
      <c r="W397" s="84"/>
      <c r="X397" s="84"/>
      <c r="Y397" s="84"/>
      <c r="Z397" s="84"/>
      <c r="AA397" s="84"/>
      <c r="AB397" s="84"/>
      <c r="AC397" s="84"/>
      <c r="AD397" s="84"/>
      <c r="AE397" s="10"/>
      <c r="AF397" s="10"/>
      <c r="AG397" s="10"/>
      <c r="AH397" s="10"/>
      <c r="AI397" s="10"/>
      <c r="AJ397" s="13"/>
      <c r="AK397" s="10"/>
      <c r="AL397" s="10"/>
      <c r="AM397" s="10"/>
      <c r="AN397" s="10"/>
      <c r="AO397" s="10"/>
      <c r="AP397" s="10"/>
      <c r="AQ397" s="10"/>
      <c r="AR397" s="10"/>
    </row>
    <row r="398" spans="1:44" s="159" customFormat="1">
      <c r="A398" s="2"/>
      <c r="B398"/>
      <c r="C398" s="356"/>
      <c r="D398" s="355"/>
      <c r="E398" s="132"/>
      <c r="F398" s="141"/>
      <c r="G398" s="365"/>
      <c r="H398" s="10"/>
      <c r="I398" s="10"/>
      <c r="J398" s="10"/>
      <c r="K398" s="10"/>
      <c r="L398" s="84"/>
      <c r="M398" s="84"/>
      <c r="N398" s="84"/>
      <c r="O398" s="84"/>
      <c r="P398" s="84"/>
      <c r="Q398" s="84"/>
      <c r="R398" s="84"/>
      <c r="S398" s="84"/>
      <c r="T398" s="84"/>
      <c r="U398" s="84"/>
      <c r="V398" s="84"/>
      <c r="W398" s="84"/>
      <c r="X398" s="84"/>
      <c r="Y398" s="84"/>
      <c r="Z398" s="84"/>
      <c r="AA398" s="84"/>
      <c r="AB398" s="84"/>
      <c r="AC398" s="84"/>
      <c r="AD398" s="84"/>
      <c r="AE398" s="10"/>
      <c r="AF398" s="10"/>
      <c r="AG398" s="10"/>
      <c r="AH398" s="10"/>
      <c r="AI398" s="10"/>
      <c r="AJ398" s="13"/>
      <c r="AK398" s="10"/>
      <c r="AL398" s="10"/>
      <c r="AM398" s="10"/>
      <c r="AN398" s="10"/>
      <c r="AO398" s="10"/>
      <c r="AP398" s="10"/>
      <c r="AQ398" s="10"/>
      <c r="AR398" s="10"/>
    </row>
    <row r="399" spans="1:44" s="159" customFormat="1">
      <c r="A399" s="2"/>
      <c r="B399"/>
      <c r="C399" s="356"/>
      <c r="D399" s="355"/>
      <c r="E399" s="132"/>
      <c r="F399" s="141"/>
      <c r="G399" s="365"/>
      <c r="H399" s="10"/>
      <c r="I399" s="10"/>
      <c r="J399" s="10"/>
      <c r="K399" s="10"/>
      <c r="L399" s="84"/>
      <c r="M399" s="84"/>
      <c r="N399" s="84"/>
      <c r="O399" s="84"/>
      <c r="P399" s="84"/>
      <c r="Q399" s="84"/>
      <c r="R399" s="84"/>
      <c r="S399" s="84"/>
      <c r="T399" s="84"/>
      <c r="U399" s="84"/>
      <c r="V399" s="84"/>
      <c r="W399" s="84"/>
      <c r="X399" s="84"/>
      <c r="Y399" s="84"/>
      <c r="Z399" s="84"/>
      <c r="AA399" s="84"/>
      <c r="AB399" s="84"/>
      <c r="AC399" s="84"/>
      <c r="AD399" s="84"/>
      <c r="AE399" s="10"/>
      <c r="AF399" s="10"/>
      <c r="AG399" s="10"/>
      <c r="AH399" s="10"/>
      <c r="AI399" s="10"/>
      <c r="AJ399" s="13"/>
      <c r="AK399" s="10"/>
      <c r="AL399" s="10"/>
      <c r="AM399" s="10"/>
      <c r="AN399" s="10"/>
      <c r="AO399" s="10"/>
      <c r="AP399" s="10"/>
      <c r="AQ399" s="10"/>
      <c r="AR399" s="10"/>
    </row>
    <row r="400" spans="1:44" s="159" customFormat="1">
      <c r="A400" s="2"/>
      <c r="B400"/>
      <c r="C400" s="356"/>
      <c r="D400" s="355"/>
      <c r="E400" s="132"/>
      <c r="F400" s="141"/>
      <c r="G400" s="365"/>
      <c r="H400" s="10"/>
      <c r="I400" s="10"/>
      <c r="J400" s="10"/>
      <c r="K400" s="10"/>
      <c r="L400" s="84"/>
      <c r="M400" s="84"/>
      <c r="N400" s="84"/>
      <c r="O400" s="84"/>
      <c r="P400" s="84"/>
      <c r="Q400" s="84"/>
      <c r="R400" s="84"/>
      <c r="S400" s="84"/>
      <c r="T400" s="84"/>
      <c r="U400" s="84"/>
      <c r="V400" s="84"/>
      <c r="W400" s="84"/>
      <c r="X400" s="84"/>
      <c r="Y400" s="84"/>
      <c r="Z400" s="84"/>
      <c r="AA400" s="84"/>
      <c r="AB400" s="84"/>
      <c r="AC400" s="84"/>
      <c r="AD400" s="84"/>
      <c r="AE400" s="10"/>
      <c r="AF400" s="10"/>
      <c r="AG400" s="10"/>
      <c r="AH400" s="10"/>
      <c r="AI400" s="10"/>
      <c r="AJ400" s="13"/>
      <c r="AK400" s="10"/>
      <c r="AL400" s="10"/>
      <c r="AM400" s="10"/>
      <c r="AN400" s="10"/>
      <c r="AO400" s="10"/>
      <c r="AP400" s="10"/>
      <c r="AQ400" s="10"/>
      <c r="AR400" s="10"/>
    </row>
    <row r="401" spans="1:44" s="159" customFormat="1">
      <c r="A401" s="2"/>
      <c r="B401"/>
      <c r="C401" s="356"/>
      <c r="D401" s="355"/>
      <c r="E401" s="132"/>
      <c r="F401" s="141"/>
      <c r="G401" s="365"/>
      <c r="H401" s="10"/>
      <c r="I401" s="10"/>
      <c r="J401" s="10"/>
      <c r="K401" s="10"/>
      <c r="L401" s="84"/>
      <c r="M401" s="84"/>
      <c r="N401" s="84"/>
      <c r="O401" s="84"/>
      <c r="P401" s="84"/>
      <c r="Q401" s="84"/>
      <c r="R401" s="84"/>
      <c r="S401" s="84"/>
      <c r="T401" s="84"/>
      <c r="U401" s="84"/>
      <c r="V401" s="84"/>
      <c r="W401" s="84"/>
      <c r="X401" s="84"/>
      <c r="Y401" s="84"/>
      <c r="Z401" s="84"/>
      <c r="AA401" s="84"/>
      <c r="AB401" s="84"/>
      <c r="AC401" s="84"/>
      <c r="AD401" s="84"/>
      <c r="AE401" s="10"/>
      <c r="AF401" s="10"/>
      <c r="AG401" s="10"/>
      <c r="AH401" s="10"/>
      <c r="AI401" s="10"/>
      <c r="AJ401" s="13"/>
      <c r="AK401" s="10"/>
      <c r="AL401" s="10"/>
      <c r="AM401" s="10"/>
      <c r="AN401" s="10"/>
      <c r="AO401" s="10"/>
      <c r="AP401" s="10"/>
      <c r="AQ401" s="10"/>
      <c r="AR401" s="10"/>
    </row>
    <row r="402" spans="1:44" s="159" customFormat="1">
      <c r="A402" s="2"/>
      <c r="B402"/>
      <c r="C402" s="356"/>
      <c r="D402" s="355"/>
      <c r="E402" s="132"/>
      <c r="F402" s="141"/>
      <c r="G402" s="365"/>
      <c r="H402" s="10"/>
      <c r="I402" s="10"/>
      <c r="J402" s="10"/>
      <c r="K402" s="10"/>
      <c r="L402" s="84"/>
      <c r="M402" s="84"/>
      <c r="N402" s="84"/>
      <c r="O402" s="84"/>
      <c r="P402" s="84"/>
      <c r="Q402" s="84"/>
      <c r="R402" s="84"/>
      <c r="S402" s="84"/>
      <c r="T402" s="84"/>
      <c r="U402" s="84"/>
      <c r="V402" s="84"/>
      <c r="W402" s="84"/>
      <c r="X402" s="84"/>
      <c r="Y402" s="84"/>
      <c r="Z402" s="84"/>
      <c r="AA402" s="84"/>
      <c r="AB402" s="84"/>
      <c r="AC402" s="84"/>
      <c r="AD402" s="84"/>
      <c r="AE402" s="10"/>
      <c r="AF402" s="10"/>
      <c r="AG402" s="10"/>
      <c r="AH402" s="10"/>
      <c r="AI402" s="10"/>
      <c r="AJ402" s="13"/>
      <c r="AK402" s="10"/>
      <c r="AL402" s="10"/>
      <c r="AM402" s="10"/>
      <c r="AN402" s="10"/>
      <c r="AO402" s="10"/>
      <c r="AP402" s="10"/>
      <c r="AQ402" s="10"/>
      <c r="AR402" s="10"/>
    </row>
    <row r="403" spans="1:44" s="159" customFormat="1">
      <c r="A403" s="2"/>
      <c r="B403"/>
      <c r="C403" s="356"/>
      <c r="D403" s="355"/>
      <c r="E403" s="132"/>
      <c r="F403" s="141"/>
      <c r="G403" s="365"/>
      <c r="H403" s="10"/>
      <c r="I403" s="10"/>
      <c r="J403" s="10"/>
      <c r="K403" s="10"/>
      <c r="L403" s="84"/>
      <c r="M403" s="84"/>
      <c r="N403" s="84"/>
      <c r="O403" s="84"/>
      <c r="P403" s="84"/>
      <c r="Q403" s="84"/>
      <c r="R403" s="84"/>
      <c r="S403" s="84"/>
      <c r="T403" s="84"/>
      <c r="U403" s="84"/>
      <c r="V403" s="84"/>
      <c r="W403" s="84"/>
      <c r="X403" s="84"/>
      <c r="Y403" s="84"/>
      <c r="Z403" s="84"/>
      <c r="AA403" s="84"/>
      <c r="AB403" s="84"/>
      <c r="AC403" s="84"/>
      <c r="AD403" s="84"/>
      <c r="AE403" s="10"/>
      <c r="AF403" s="10"/>
      <c r="AG403" s="10"/>
      <c r="AH403" s="10"/>
      <c r="AI403" s="10"/>
      <c r="AJ403" s="13"/>
      <c r="AK403" s="10"/>
      <c r="AL403" s="10"/>
      <c r="AM403" s="10"/>
      <c r="AN403" s="10"/>
      <c r="AO403" s="10"/>
      <c r="AP403" s="10"/>
      <c r="AQ403" s="10"/>
      <c r="AR403" s="10"/>
    </row>
    <row r="404" spans="1:44" s="159" customFormat="1">
      <c r="A404" s="2"/>
      <c r="B404"/>
      <c r="C404" s="356"/>
      <c r="D404" s="355"/>
      <c r="E404" s="132"/>
      <c r="F404" s="141"/>
      <c r="G404" s="365"/>
      <c r="H404" s="10"/>
      <c r="I404" s="10"/>
      <c r="J404" s="10"/>
      <c r="K404" s="10"/>
      <c r="L404" s="84"/>
      <c r="M404" s="84"/>
      <c r="N404" s="84"/>
      <c r="O404" s="84"/>
      <c r="P404" s="84"/>
      <c r="Q404" s="84"/>
      <c r="R404" s="84"/>
      <c r="S404" s="84"/>
      <c r="T404" s="84"/>
      <c r="U404" s="84"/>
      <c r="V404" s="84"/>
      <c r="W404" s="84"/>
      <c r="X404" s="84"/>
      <c r="Y404" s="84"/>
      <c r="Z404" s="84"/>
      <c r="AA404" s="84"/>
      <c r="AB404" s="84"/>
      <c r="AC404" s="84"/>
      <c r="AD404" s="84"/>
      <c r="AE404" s="10"/>
      <c r="AF404" s="10"/>
      <c r="AG404" s="10"/>
      <c r="AH404" s="10"/>
      <c r="AI404" s="10"/>
      <c r="AJ404" s="13"/>
      <c r="AK404" s="10"/>
      <c r="AL404" s="10"/>
      <c r="AM404" s="10"/>
      <c r="AN404" s="10"/>
      <c r="AO404" s="10"/>
      <c r="AP404" s="10"/>
      <c r="AQ404" s="10"/>
      <c r="AR404" s="10"/>
    </row>
    <row r="405" spans="1:44" s="159" customFormat="1">
      <c r="A405" s="2"/>
      <c r="B405"/>
      <c r="C405" s="356"/>
      <c r="D405" s="355"/>
      <c r="E405" s="132"/>
      <c r="F405" s="141"/>
      <c r="G405" s="365"/>
      <c r="H405" s="10"/>
      <c r="I405" s="10"/>
      <c r="J405" s="10"/>
      <c r="K405" s="10"/>
      <c r="L405" s="84"/>
      <c r="M405" s="84"/>
      <c r="N405" s="84"/>
      <c r="O405" s="84"/>
      <c r="P405" s="84"/>
      <c r="Q405" s="84"/>
      <c r="R405" s="84"/>
      <c r="S405" s="84"/>
      <c r="T405" s="84"/>
      <c r="U405" s="84"/>
      <c r="V405" s="84"/>
      <c r="W405" s="84"/>
      <c r="X405" s="84"/>
      <c r="Y405" s="84"/>
      <c r="Z405" s="84"/>
      <c r="AA405" s="84"/>
      <c r="AB405" s="84"/>
      <c r="AC405" s="84"/>
      <c r="AD405" s="84"/>
      <c r="AE405" s="10"/>
      <c r="AF405" s="10"/>
      <c r="AG405" s="10"/>
      <c r="AH405" s="10"/>
      <c r="AI405" s="10"/>
      <c r="AJ405" s="13"/>
      <c r="AK405" s="10"/>
      <c r="AL405" s="10"/>
      <c r="AM405" s="10"/>
      <c r="AN405" s="10"/>
      <c r="AO405" s="10"/>
      <c r="AP405" s="10"/>
      <c r="AQ405" s="10"/>
      <c r="AR405" s="10"/>
    </row>
    <row r="406" spans="1:44" s="159" customFormat="1">
      <c r="A406" s="2"/>
      <c r="B406"/>
      <c r="C406" s="356"/>
      <c r="D406" s="355"/>
      <c r="E406" s="132"/>
      <c r="F406" s="141"/>
      <c r="G406" s="365"/>
      <c r="H406" s="10"/>
      <c r="I406" s="10"/>
      <c r="J406" s="10"/>
      <c r="K406" s="10"/>
      <c r="L406" s="84"/>
      <c r="M406" s="84"/>
      <c r="N406" s="84"/>
      <c r="O406" s="84"/>
      <c r="P406" s="84"/>
      <c r="Q406" s="84"/>
      <c r="R406" s="84"/>
      <c r="S406" s="84"/>
      <c r="T406" s="84"/>
      <c r="U406" s="84"/>
      <c r="V406" s="84"/>
      <c r="W406" s="84"/>
      <c r="X406" s="84"/>
      <c r="Y406" s="84"/>
      <c r="Z406" s="84"/>
      <c r="AA406" s="84"/>
      <c r="AB406" s="84"/>
      <c r="AC406" s="84"/>
      <c r="AD406" s="84"/>
      <c r="AE406" s="10"/>
      <c r="AF406" s="10"/>
      <c r="AG406" s="10"/>
      <c r="AH406" s="10"/>
      <c r="AI406" s="10"/>
      <c r="AJ406" s="13"/>
      <c r="AK406" s="10"/>
      <c r="AL406" s="10"/>
      <c r="AM406" s="10"/>
      <c r="AN406" s="10"/>
      <c r="AO406" s="10"/>
      <c r="AP406" s="10"/>
      <c r="AQ406" s="10"/>
      <c r="AR406" s="10"/>
    </row>
    <row r="407" spans="1:44" s="159" customFormat="1">
      <c r="A407" s="2"/>
      <c r="B407"/>
      <c r="C407" s="356"/>
      <c r="D407" s="355"/>
      <c r="E407" s="132"/>
      <c r="F407" s="141"/>
      <c r="G407" s="365"/>
      <c r="H407" s="10"/>
      <c r="I407" s="10"/>
      <c r="J407" s="10"/>
      <c r="K407" s="10"/>
      <c r="L407" s="84"/>
      <c r="M407" s="84"/>
      <c r="N407" s="84"/>
      <c r="O407" s="84"/>
      <c r="P407" s="84"/>
      <c r="Q407" s="84"/>
      <c r="R407" s="84"/>
      <c r="S407" s="84"/>
      <c r="T407" s="84"/>
      <c r="U407" s="84"/>
      <c r="V407" s="84"/>
      <c r="W407" s="84"/>
      <c r="X407" s="84"/>
      <c r="Y407" s="84"/>
      <c r="Z407" s="84"/>
      <c r="AA407" s="84"/>
      <c r="AB407" s="84"/>
      <c r="AC407" s="84"/>
      <c r="AD407" s="84"/>
      <c r="AE407" s="10"/>
      <c r="AF407" s="10"/>
      <c r="AG407" s="10"/>
      <c r="AH407" s="10"/>
      <c r="AI407" s="10"/>
      <c r="AJ407" s="13"/>
      <c r="AK407" s="10"/>
      <c r="AL407" s="10"/>
      <c r="AM407" s="10"/>
      <c r="AN407" s="10"/>
      <c r="AO407" s="10"/>
      <c r="AP407" s="10"/>
      <c r="AQ407" s="10"/>
      <c r="AR407" s="10"/>
    </row>
    <row r="408" spans="1:44" s="159" customFormat="1">
      <c r="A408" s="2"/>
      <c r="B408"/>
      <c r="C408" s="356"/>
      <c r="D408" s="355"/>
      <c r="E408" s="132"/>
      <c r="F408" s="141"/>
      <c r="G408" s="365"/>
      <c r="H408" s="10"/>
      <c r="I408" s="10"/>
      <c r="J408" s="10"/>
      <c r="K408" s="10"/>
      <c r="L408" s="84"/>
      <c r="M408" s="84"/>
      <c r="N408" s="84"/>
      <c r="O408" s="84"/>
      <c r="P408" s="84"/>
      <c r="Q408" s="84"/>
      <c r="R408" s="84"/>
      <c r="S408" s="84"/>
      <c r="T408" s="84"/>
      <c r="U408" s="84"/>
      <c r="V408" s="84"/>
      <c r="W408" s="84"/>
      <c r="X408" s="84"/>
      <c r="Y408" s="84"/>
      <c r="Z408" s="84"/>
      <c r="AA408" s="84"/>
      <c r="AB408" s="84"/>
      <c r="AC408" s="84"/>
      <c r="AD408" s="84"/>
      <c r="AE408" s="10"/>
      <c r="AF408" s="10"/>
      <c r="AG408" s="10"/>
      <c r="AH408" s="10"/>
      <c r="AI408" s="10"/>
      <c r="AJ408" s="13"/>
      <c r="AK408" s="10"/>
      <c r="AL408" s="10"/>
      <c r="AM408" s="10"/>
      <c r="AN408" s="10"/>
      <c r="AO408" s="10"/>
      <c r="AP408" s="10"/>
      <c r="AQ408" s="10"/>
      <c r="AR408" s="10"/>
    </row>
    <row r="409" spans="1:44" s="159" customFormat="1">
      <c r="A409" s="2"/>
      <c r="B409"/>
      <c r="C409" s="356"/>
      <c r="D409" s="355"/>
      <c r="E409" s="132"/>
      <c r="F409" s="141"/>
      <c r="G409" s="365"/>
      <c r="H409" s="10"/>
      <c r="I409" s="10"/>
      <c r="J409" s="10"/>
      <c r="K409" s="10"/>
      <c r="L409" s="84"/>
      <c r="M409" s="84"/>
      <c r="N409" s="84"/>
      <c r="O409" s="84"/>
      <c r="P409" s="84"/>
      <c r="Q409" s="84"/>
      <c r="R409" s="84"/>
      <c r="S409" s="84"/>
      <c r="T409" s="84"/>
      <c r="U409" s="84"/>
      <c r="V409" s="84"/>
      <c r="W409" s="84"/>
      <c r="X409" s="84"/>
      <c r="Y409" s="84"/>
      <c r="Z409" s="84"/>
      <c r="AA409" s="84"/>
      <c r="AB409" s="84"/>
      <c r="AC409" s="84"/>
      <c r="AD409" s="84"/>
      <c r="AE409" s="10"/>
      <c r="AF409" s="10"/>
      <c r="AG409" s="10"/>
      <c r="AH409" s="10"/>
      <c r="AI409" s="10"/>
      <c r="AJ409" s="13"/>
      <c r="AK409" s="10"/>
      <c r="AL409" s="10"/>
      <c r="AM409" s="10"/>
      <c r="AN409" s="10"/>
      <c r="AO409" s="10"/>
      <c r="AP409" s="10"/>
      <c r="AQ409" s="10"/>
      <c r="AR409" s="10"/>
    </row>
    <row r="410" spans="1:44" s="159" customFormat="1">
      <c r="A410" s="2"/>
      <c r="B410"/>
      <c r="C410" s="356"/>
      <c r="D410" s="355"/>
      <c r="E410" s="132"/>
      <c r="F410" s="141"/>
      <c r="G410" s="365"/>
      <c r="H410" s="10"/>
      <c r="I410" s="10"/>
      <c r="J410" s="10"/>
      <c r="K410" s="10"/>
      <c r="L410" s="84"/>
      <c r="M410" s="84"/>
      <c r="N410" s="84"/>
      <c r="O410" s="84"/>
      <c r="P410" s="84"/>
      <c r="Q410" s="84"/>
      <c r="R410" s="84"/>
      <c r="S410" s="84"/>
      <c r="T410" s="84"/>
      <c r="U410" s="84"/>
      <c r="V410" s="84"/>
      <c r="W410" s="84"/>
      <c r="X410" s="84"/>
      <c r="Y410" s="84"/>
      <c r="Z410" s="84"/>
      <c r="AA410" s="84"/>
      <c r="AB410" s="84"/>
      <c r="AC410" s="84"/>
      <c r="AD410" s="84"/>
      <c r="AE410" s="10"/>
      <c r="AF410" s="10"/>
      <c r="AG410" s="10"/>
      <c r="AH410" s="10"/>
      <c r="AI410" s="10"/>
      <c r="AJ410" s="13"/>
      <c r="AK410" s="10"/>
      <c r="AL410" s="10"/>
      <c r="AM410" s="10"/>
      <c r="AN410" s="10"/>
      <c r="AO410" s="10"/>
      <c r="AP410" s="10"/>
      <c r="AQ410" s="10"/>
      <c r="AR410" s="10"/>
    </row>
    <row r="411" spans="1:44" s="159" customFormat="1">
      <c r="A411" s="2"/>
      <c r="B411"/>
      <c r="C411" s="356"/>
      <c r="D411" s="355"/>
      <c r="E411" s="132"/>
      <c r="F411" s="141"/>
      <c r="G411" s="365"/>
      <c r="H411" s="10"/>
      <c r="I411" s="10"/>
      <c r="J411" s="10"/>
      <c r="K411" s="10"/>
      <c r="L411" s="84"/>
      <c r="M411" s="84"/>
      <c r="N411" s="84"/>
      <c r="O411" s="84"/>
      <c r="P411" s="84"/>
      <c r="Q411" s="84"/>
      <c r="R411" s="84"/>
      <c r="S411" s="84"/>
      <c r="T411" s="84"/>
      <c r="U411" s="84"/>
      <c r="V411" s="84"/>
      <c r="W411" s="84"/>
      <c r="X411" s="84"/>
      <c r="Y411" s="84"/>
      <c r="Z411" s="84"/>
      <c r="AA411" s="84"/>
      <c r="AB411" s="84"/>
      <c r="AC411" s="84"/>
      <c r="AD411" s="84"/>
      <c r="AE411" s="10"/>
      <c r="AF411" s="10"/>
      <c r="AG411" s="10"/>
      <c r="AH411" s="10"/>
      <c r="AI411" s="10"/>
      <c r="AJ411" s="13"/>
      <c r="AK411" s="10"/>
      <c r="AL411" s="10"/>
      <c r="AM411" s="10"/>
      <c r="AN411" s="10"/>
      <c r="AO411" s="10"/>
      <c r="AP411" s="10"/>
      <c r="AQ411" s="10"/>
      <c r="AR411" s="10"/>
    </row>
    <row r="412" spans="1:44" s="159" customFormat="1">
      <c r="A412" s="2"/>
      <c r="B412"/>
      <c r="C412" s="356"/>
      <c r="D412" s="355"/>
      <c r="E412" s="132"/>
      <c r="F412" s="141"/>
      <c r="G412" s="365"/>
      <c r="H412" s="10"/>
      <c r="I412" s="10"/>
      <c r="J412" s="10"/>
      <c r="K412" s="10"/>
      <c r="L412" s="84"/>
      <c r="M412" s="84"/>
      <c r="N412" s="84"/>
      <c r="O412" s="84"/>
      <c r="P412" s="84"/>
      <c r="Q412" s="84"/>
      <c r="R412" s="84"/>
      <c r="S412" s="84"/>
      <c r="T412" s="84"/>
      <c r="U412" s="84"/>
      <c r="V412" s="84"/>
      <c r="W412" s="84"/>
      <c r="X412" s="84"/>
      <c r="Y412" s="84"/>
      <c r="Z412" s="84"/>
      <c r="AA412" s="84"/>
      <c r="AB412" s="84"/>
      <c r="AC412" s="84"/>
      <c r="AD412" s="84"/>
      <c r="AE412" s="10"/>
      <c r="AF412" s="10"/>
      <c r="AG412" s="10"/>
      <c r="AH412" s="10"/>
      <c r="AI412" s="10"/>
      <c r="AJ412" s="13"/>
      <c r="AK412" s="10"/>
      <c r="AL412" s="10"/>
      <c r="AM412" s="10"/>
      <c r="AN412" s="10"/>
      <c r="AO412" s="10"/>
      <c r="AP412" s="10"/>
      <c r="AQ412" s="10"/>
      <c r="AR412" s="10"/>
    </row>
    <row r="413" spans="1:44" s="159" customFormat="1">
      <c r="A413" s="2"/>
      <c r="B413"/>
      <c r="C413" s="356"/>
      <c r="D413" s="355"/>
      <c r="E413" s="132"/>
      <c r="F413" s="141"/>
      <c r="G413" s="365"/>
      <c r="H413" s="10"/>
      <c r="I413" s="10"/>
      <c r="J413" s="10"/>
      <c r="K413" s="10"/>
      <c r="L413" s="84"/>
      <c r="M413" s="84"/>
      <c r="N413" s="84"/>
      <c r="O413" s="84"/>
      <c r="P413" s="84"/>
      <c r="Q413" s="84"/>
      <c r="R413" s="84"/>
      <c r="S413" s="84"/>
      <c r="T413" s="84"/>
      <c r="U413" s="84"/>
      <c r="V413" s="84"/>
      <c r="W413" s="84"/>
      <c r="X413" s="84"/>
      <c r="Y413" s="84"/>
      <c r="Z413" s="84"/>
      <c r="AA413" s="84"/>
      <c r="AB413" s="84"/>
      <c r="AC413" s="84"/>
      <c r="AD413" s="84"/>
      <c r="AE413" s="10"/>
      <c r="AF413" s="10"/>
      <c r="AG413" s="10"/>
      <c r="AH413" s="10"/>
      <c r="AI413" s="10"/>
      <c r="AJ413" s="13"/>
      <c r="AK413" s="10"/>
      <c r="AL413" s="10"/>
      <c r="AM413" s="10"/>
      <c r="AN413" s="10"/>
      <c r="AO413" s="10"/>
      <c r="AP413" s="10"/>
      <c r="AQ413" s="10"/>
      <c r="AR413" s="10"/>
    </row>
    <row r="414" spans="1:44" s="159" customFormat="1">
      <c r="A414" s="2"/>
      <c r="B414"/>
      <c r="C414" s="356"/>
      <c r="D414" s="355"/>
      <c r="E414" s="132"/>
      <c r="F414" s="141"/>
      <c r="G414" s="365"/>
      <c r="H414" s="10"/>
      <c r="I414" s="10"/>
      <c r="J414" s="10"/>
      <c r="K414" s="10"/>
      <c r="L414" s="84"/>
      <c r="M414" s="84"/>
      <c r="N414" s="84"/>
      <c r="O414" s="84"/>
      <c r="P414" s="84"/>
      <c r="Q414" s="84"/>
      <c r="R414" s="84"/>
      <c r="S414" s="84"/>
      <c r="T414" s="84"/>
      <c r="U414" s="84"/>
      <c r="V414" s="84"/>
      <c r="W414" s="84"/>
      <c r="X414" s="84"/>
      <c r="Y414" s="84"/>
      <c r="Z414" s="84"/>
      <c r="AA414" s="84"/>
      <c r="AB414" s="84"/>
      <c r="AC414" s="84"/>
      <c r="AD414" s="84"/>
      <c r="AE414" s="10"/>
      <c r="AF414" s="10"/>
      <c r="AG414" s="10"/>
      <c r="AH414" s="10"/>
      <c r="AI414" s="10"/>
      <c r="AJ414" s="13"/>
      <c r="AK414" s="10"/>
      <c r="AL414" s="10"/>
      <c r="AM414" s="10"/>
      <c r="AN414" s="10"/>
      <c r="AO414" s="10"/>
      <c r="AP414" s="10"/>
      <c r="AQ414" s="10"/>
      <c r="AR414" s="10"/>
    </row>
    <row r="415" spans="1:44" s="159" customFormat="1">
      <c r="A415" s="2"/>
      <c r="B415"/>
      <c r="C415" s="356"/>
      <c r="D415" s="355"/>
      <c r="E415" s="132"/>
      <c r="F415" s="141"/>
      <c r="G415" s="365"/>
      <c r="H415" s="10"/>
      <c r="I415" s="10"/>
      <c r="J415" s="10"/>
      <c r="K415" s="10"/>
      <c r="L415" s="84"/>
      <c r="M415" s="84"/>
      <c r="N415" s="84"/>
      <c r="O415" s="84"/>
      <c r="P415" s="84"/>
      <c r="Q415" s="84"/>
      <c r="R415" s="84"/>
      <c r="S415" s="84"/>
      <c r="T415" s="84"/>
      <c r="U415" s="84"/>
      <c r="V415" s="84"/>
      <c r="W415" s="84"/>
      <c r="X415" s="84"/>
      <c r="Y415" s="84"/>
      <c r="Z415" s="84"/>
      <c r="AA415" s="84"/>
      <c r="AB415" s="84"/>
      <c r="AC415" s="84"/>
      <c r="AD415" s="84"/>
      <c r="AE415" s="10"/>
      <c r="AF415" s="10"/>
      <c r="AG415" s="10"/>
      <c r="AH415" s="10"/>
      <c r="AI415" s="10"/>
      <c r="AJ415" s="13"/>
      <c r="AK415" s="10"/>
      <c r="AL415" s="10"/>
      <c r="AM415" s="10"/>
      <c r="AN415" s="10"/>
      <c r="AO415" s="10"/>
      <c r="AP415" s="10"/>
      <c r="AQ415" s="10"/>
      <c r="AR415" s="10"/>
    </row>
    <row r="416" spans="1:44" s="159" customFormat="1">
      <c r="A416" s="2"/>
      <c r="B416"/>
      <c r="C416" s="356"/>
      <c r="D416" s="355"/>
      <c r="E416" s="132"/>
      <c r="F416" s="141"/>
      <c r="G416" s="365"/>
      <c r="H416" s="10"/>
      <c r="I416" s="10"/>
      <c r="J416" s="10"/>
      <c r="K416" s="10"/>
      <c r="L416" s="84"/>
      <c r="M416" s="84"/>
      <c r="N416" s="84"/>
      <c r="O416" s="84"/>
      <c r="P416" s="84"/>
      <c r="Q416" s="84"/>
      <c r="R416" s="84"/>
      <c r="S416" s="84"/>
      <c r="T416" s="84"/>
      <c r="U416" s="84"/>
      <c r="V416" s="84"/>
      <c r="W416" s="84"/>
      <c r="X416" s="84"/>
      <c r="Y416" s="84"/>
      <c r="Z416" s="84"/>
      <c r="AA416" s="84"/>
      <c r="AB416" s="84"/>
      <c r="AC416" s="84"/>
      <c r="AD416" s="84"/>
      <c r="AE416" s="10"/>
      <c r="AF416" s="10"/>
      <c r="AG416" s="10"/>
      <c r="AH416" s="10"/>
      <c r="AI416" s="10"/>
      <c r="AJ416" s="13"/>
      <c r="AK416" s="10"/>
      <c r="AL416" s="10"/>
      <c r="AM416" s="10"/>
      <c r="AN416" s="10"/>
      <c r="AO416" s="10"/>
      <c r="AP416" s="10"/>
      <c r="AQ416" s="10"/>
      <c r="AR416" s="10"/>
    </row>
    <row r="417" spans="1:44" s="159" customFormat="1">
      <c r="A417" s="2"/>
      <c r="B417"/>
      <c r="C417" s="356"/>
      <c r="D417" s="355"/>
      <c r="E417" s="132"/>
      <c r="F417" s="141"/>
      <c r="G417" s="365"/>
      <c r="H417" s="10"/>
      <c r="I417" s="10"/>
      <c r="J417" s="10"/>
      <c r="K417" s="10"/>
      <c r="L417" s="84"/>
      <c r="M417" s="84"/>
      <c r="N417" s="84"/>
      <c r="O417" s="84"/>
      <c r="P417" s="84"/>
      <c r="Q417" s="84"/>
      <c r="R417" s="84"/>
      <c r="S417" s="84"/>
      <c r="T417" s="84"/>
      <c r="U417" s="84"/>
      <c r="V417" s="84"/>
      <c r="W417" s="84"/>
      <c r="X417" s="84"/>
      <c r="Y417" s="84"/>
      <c r="Z417" s="84"/>
      <c r="AA417" s="84"/>
      <c r="AB417" s="84"/>
      <c r="AC417" s="84"/>
      <c r="AD417" s="84"/>
      <c r="AE417" s="10"/>
      <c r="AF417" s="10"/>
      <c r="AG417" s="10"/>
      <c r="AH417" s="10"/>
      <c r="AI417" s="10"/>
      <c r="AJ417" s="13"/>
      <c r="AK417" s="10"/>
      <c r="AL417" s="10"/>
      <c r="AM417" s="10"/>
      <c r="AN417" s="10"/>
      <c r="AO417" s="10"/>
      <c r="AP417" s="10"/>
      <c r="AQ417" s="10"/>
      <c r="AR417" s="10"/>
    </row>
    <row r="418" spans="1:44" s="159" customFormat="1">
      <c r="A418" s="2"/>
      <c r="B418"/>
      <c r="C418" s="356"/>
      <c r="D418" s="355"/>
      <c r="E418" s="132"/>
      <c r="F418" s="141"/>
      <c r="G418" s="365"/>
      <c r="H418" s="10"/>
      <c r="I418" s="10"/>
      <c r="J418" s="10"/>
      <c r="K418" s="10"/>
      <c r="L418" s="84"/>
      <c r="M418" s="84"/>
      <c r="N418" s="84"/>
      <c r="O418" s="84"/>
      <c r="P418" s="84"/>
      <c r="Q418" s="84"/>
      <c r="R418" s="84"/>
      <c r="S418" s="84"/>
      <c r="T418" s="84"/>
      <c r="U418" s="84"/>
      <c r="V418" s="84"/>
      <c r="W418" s="84"/>
      <c r="X418" s="84"/>
      <c r="Y418" s="84"/>
      <c r="Z418" s="84"/>
      <c r="AA418" s="84"/>
      <c r="AB418" s="84"/>
      <c r="AC418" s="84"/>
      <c r="AD418" s="84"/>
      <c r="AE418" s="10"/>
      <c r="AF418" s="10"/>
      <c r="AG418" s="10"/>
      <c r="AH418" s="10"/>
      <c r="AI418" s="10"/>
      <c r="AJ418" s="13"/>
      <c r="AK418" s="10"/>
      <c r="AL418" s="10"/>
      <c r="AM418" s="10"/>
      <c r="AN418" s="10"/>
      <c r="AO418" s="10"/>
      <c r="AP418" s="10"/>
      <c r="AQ418" s="10"/>
      <c r="AR418" s="10"/>
    </row>
    <row r="419" spans="1:44" s="159" customFormat="1">
      <c r="A419" s="2"/>
      <c r="B419"/>
      <c r="C419" s="356"/>
      <c r="D419" s="355"/>
      <c r="E419" s="132"/>
      <c r="F419" s="141"/>
      <c r="G419" s="365"/>
      <c r="H419" s="10"/>
      <c r="I419" s="10"/>
      <c r="J419" s="10"/>
      <c r="K419" s="10"/>
      <c r="L419" s="84"/>
      <c r="M419" s="84"/>
      <c r="N419" s="84"/>
      <c r="O419" s="84"/>
      <c r="P419" s="84"/>
      <c r="Q419" s="84"/>
      <c r="R419" s="84"/>
      <c r="S419" s="84"/>
      <c r="T419" s="84"/>
      <c r="U419" s="84"/>
      <c r="V419" s="84"/>
      <c r="W419" s="84"/>
      <c r="X419" s="84"/>
      <c r="Y419" s="84"/>
      <c r="Z419" s="84"/>
      <c r="AA419" s="84"/>
      <c r="AB419" s="84"/>
      <c r="AC419" s="84"/>
      <c r="AD419" s="84"/>
      <c r="AE419" s="10"/>
      <c r="AF419" s="10"/>
      <c r="AG419" s="10"/>
      <c r="AH419" s="10"/>
      <c r="AI419" s="10"/>
      <c r="AJ419" s="13"/>
      <c r="AK419" s="10"/>
      <c r="AL419" s="10"/>
      <c r="AM419" s="10"/>
      <c r="AN419" s="10"/>
      <c r="AO419" s="10"/>
      <c r="AP419" s="10"/>
      <c r="AQ419" s="10"/>
      <c r="AR419" s="10"/>
    </row>
    <row r="420" spans="1:44" s="159" customFormat="1">
      <c r="A420" s="2"/>
      <c r="B420"/>
      <c r="C420" s="356"/>
      <c r="D420" s="355"/>
      <c r="E420" s="132"/>
      <c r="F420" s="141"/>
      <c r="G420" s="365"/>
      <c r="H420" s="10"/>
      <c r="I420" s="10"/>
      <c r="J420" s="10"/>
      <c r="K420" s="10"/>
      <c r="L420" s="84"/>
      <c r="M420" s="84"/>
      <c r="N420" s="84"/>
      <c r="O420" s="84"/>
      <c r="P420" s="84"/>
      <c r="Q420" s="84"/>
      <c r="R420" s="84"/>
      <c r="S420" s="84"/>
      <c r="T420" s="84"/>
      <c r="U420" s="84"/>
      <c r="V420" s="84"/>
      <c r="W420" s="84"/>
      <c r="X420" s="84"/>
      <c r="Y420" s="84"/>
      <c r="Z420" s="84"/>
      <c r="AA420" s="84"/>
      <c r="AB420" s="84"/>
      <c r="AC420" s="84"/>
      <c r="AD420" s="84"/>
      <c r="AE420" s="10"/>
      <c r="AF420" s="10"/>
      <c r="AG420" s="10"/>
      <c r="AH420" s="10"/>
      <c r="AI420" s="10"/>
      <c r="AJ420" s="13"/>
      <c r="AK420" s="10"/>
      <c r="AL420" s="10"/>
      <c r="AM420" s="10"/>
      <c r="AN420" s="10"/>
      <c r="AO420" s="10"/>
      <c r="AP420" s="10"/>
      <c r="AQ420" s="10"/>
      <c r="AR420" s="10"/>
    </row>
    <row r="421" spans="1:44" s="159" customFormat="1">
      <c r="A421" s="2"/>
      <c r="B421"/>
      <c r="C421" s="356"/>
      <c r="D421" s="355"/>
      <c r="E421" s="132"/>
      <c r="F421" s="141"/>
      <c r="G421" s="365"/>
      <c r="H421" s="10"/>
      <c r="I421" s="10"/>
      <c r="J421" s="10"/>
      <c r="K421" s="10"/>
      <c r="L421" s="84"/>
      <c r="M421" s="84"/>
      <c r="N421" s="84"/>
      <c r="O421" s="84"/>
      <c r="P421" s="84"/>
      <c r="Q421" s="84"/>
      <c r="R421" s="84"/>
      <c r="S421" s="84"/>
      <c r="T421" s="84"/>
      <c r="U421" s="84"/>
      <c r="V421" s="84"/>
      <c r="W421" s="84"/>
      <c r="X421" s="84"/>
      <c r="Y421" s="84"/>
      <c r="Z421" s="84"/>
      <c r="AA421" s="84"/>
      <c r="AB421" s="84"/>
      <c r="AC421" s="84"/>
      <c r="AD421" s="84"/>
      <c r="AE421" s="10"/>
      <c r="AF421" s="10"/>
      <c r="AG421" s="10"/>
      <c r="AH421" s="10"/>
      <c r="AI421" s="10"/>
      <c r="AJ421" s="13"/>
      <c r="AK421" s="10"/>
      <c r="AL421" s="10"/>
      <c r="AM421" s="10"/>
      <c r="AN421" s="10"/>
      <c r="AO421" s="10"/>
      <c r="AP421" s="10"/>
      <c r="AQ421" s="10"/>
      <c r="AR421" s="10"/>
    </row>
    <row r="422" spans="1:44" s="159" customFormat="1">
      <c r="A422" s="2"/>
      <c r="B422"/>
      <c r="C422" s="356"/>
      <c r="D422" s="355"/>
      <c r="E422" s="132"/>
      <c r="F422" s="141"/>
      <c r="G422" s="365"/>
      <c r="H422" s="10"/>
      <c r="I422" s="10"/>
      <c r="J422" s="10"/>
      <c r="K422" s="10"/>
      <c r="L422" s="84"/>
      <c r="M422" s="84"/>
      <c r="N422" s="84"/>
      <c r="O422" s="84"/>
      <c r="P422" s="84"/>
      <c r="Q422" s="84"/>
      <c r="R422" s="84"/>
      <c r="S422" s="84"/>
      <c r="T422" s="84"/>
      <c r="U422" s="84"/>
      <c r="V422" s="84"/>
      <c r="W422" s="84"/>
      <c r="X422" s="84"/>
      <c r="Y422" s="84"/>
      <c r="Z422" s="84"/>
      <c r="AA422" s="84"/>
      <c r="AB422" s="84"/>
      <c r="AC422" s="84"/>
      <c r="AD422" s="84"/>
      <c r="AE422" s="10"/>
      <c r="AF422" s="10"/>
      <c r="AG422" s="10"/>
      <c r="AH422" s="10"/>
      <c r="AI422" s="10"/>
      <c r="AJ422" s="13"/>
      <c r="AK422" s="10"/>
      <c r="AL422" s="10"/>
      <c r="AM422" s="10"/>
      <c r="AN422" s="10"/>
      <c r="AO422" s="10"/>
      <c r="AP422" s="10"/>
      <c r="AQ422" s="10"/>
      <c r="AR422" s="10"/>
    </row>
    <row r="423" spans="1:44" s="159" customFormat="1">
      <c r="A423" s="2"/>
      <c r="B423"/>
      <c r="C423" s="356"/>
      <c r="D423" s="355"/>
      <c r="E423" s="132"/>
      <c r="F423" s="141"/>
      <c r="G423" s="365"/>
      <c r="H423" s="10"/>
      <c r="I423" s="10"/>
      <c r="J423" s="10"/>
      <c r="K423" s="10"/>
      <c r="L423" s="84"/>
      <c r="M423" s="84"/>
      <c r="N423" s="84"/>
      <c r="O423" s="84"/>
      <c r="P423" s="84"/>
      <c r="Q423" s="84"/>
      <c r="R423" s="84"/>
      <c r="S423" s="84"/>
      <c r="T423" s="84"/>
      <c r="U423" s="84"/>
      <c r="V423" s="84"/>
      <c r="W423" s="84"/>
      <c r="X423" s="84"/>
      <c r="Y423" s="84"/>
      <c r="Z423" s="84"/>
      <c r="AA423" s="84"/>
      <c r="AB423" s="84"/>
      <c r="AC423" s="84"/>
      <c r="AD423" s="84"/>
      <c r="AE423" s="10"/>
      <c r="AF423" s="10"/>
      <c r="AG423" s="10"/>
      <c r="AH423" s="10"/>
      <c r="AI423" s="10"/>
      <c r="AJ423" s="13"/>
      <c r="AK423" s="10"/>
      <c r="AL423" s="10"/>
      <c r="AM423" s="10"/>
      <c r="AN423" s="10"/>
      <c r="AO423" s="10"/>
      <c r="AP423" s="10"/>
      <c r="AQ423" s="10"/>
      <c r="AR423" s="10"/>
    </row>
    <row r="424" spans="1:44" s="159" customFormat="1">
      <c r="A424" s="2"/>
      <c r="B424"/>
      <c r="C424" s="356"/>
      <c r="D424" s="355"/>
      <c r="E424" s="132"/>
      <c r="F424" s="141"/>
      <c r="G424" s="365"/>
      <c r="H424" s="10"/>
      <c r="I424" s="10"/>
      <c r="J424" s="10"/>
      <c r="K424" s="10"/>
      <c r="L424" s="84"/>
      <c r="M424" s="84"/>
      <c r="N424" s="84"/>
      <c r="O424" s="84"/>
      <c r="P424" s="84"/>
      <c r="Q424" s="84"/>
      <c r="R424" s="84"/>
      <c r="S424" s="84"/>
      <c r="T424" s="84"/>
      <c r="U424" s="84"/>
      <c r="V424" s="84"/>
      <c r="W424" s="84"/>
      <c r="X424" s="84"/>
      <c r="Y424" s="84"/>
      <c r="Z424" s="84"/>
      <c r="AA424" s="84"/>
      <c r="AB424" s="84"/>
      <c r="AC424" s="84"/>
      <c r="AD424" s="84"/>
      <c r="AE424" s="10"/>
      <c r="AF424" s="10"/>
      <c r="AG424" s="10"/>
      <c r="AH424" s="10"/>
      <c r="AI424" s="10"/>
      <c r="AJ424" s="13"/>
      <c r="AK424" s="10"/>
      <c r="AL424" s="10"/>
      <c r="AM424" s="10"/>
      <c r="AN424" s="10"/>
      <c r="AO424" s="10"/>
      <c r="AP424" s="10"/>
      <c r="AQ424" s="10"/>
      <c r="AR424" s="10"/>
    </row>
    <row r="425" spans="1:44" s="159" customFormat="1">
      <c r="A425" s="2"/>
      <c r="B425"/>
      <c r="C425" s="356"/>
      <c r="D425" s="355"/>
      <c r="E425" s="132"/>
      <c r="F425" s="141"/>
      <c r="G425" s="365"/>
      <c r="H425" s="10"/>
      <c r="I425" s="10"/>
      <c r="J425" s="10"/>
      <c r="K425" s="10"/>
      <c r="L425" s="84"/>
      <c r="M425" s="84"/>
      <c r="N425" s="84"/>
      <c r="O425" s="84"/>
      <c r="P425" s="84"/>
      <c r="Q425" s="84"/>
      <c r="R425" s="84"/>
      <c r="S425" s="84"/>
      <c r="T425" s="84"/>
      <c r="U425" s="84"/>
      <c r="V425" s="84"/>
      <c r="W425" s="84"/>
      <c r="X425" s="84"/>
      <c r="Y425" s="84"/>
      <c r="Z425" s="84"/>
      <c r="AA425" s="84"/>
      <c r="AB425" s="84"/>
      <c r="AC425" s="84"/>
      <c r="AD425" s="84"/>
      <c r="AE425" s="10"/>
      <c r="AF425" s="10"/>
      <c r="AG425" s="10"/>
      <c r="AH425" s="10"/>
      <c r="AI425" s="10"/>
      <c r="AJ425" s="13"/>
      <c r="AK425" s="10"/>
      <c r="AL425" s="10"/>
      <c r="AM425" s="10"/>
      <c r="AN425" s="10"/>
      <c r="AO425" s="10"/>
      <c r="AP425" s="10"/>
      <c r="AQ425" s="10"/>
      <c r="AR425" s="10"/>
    </row>
    <row r="426" spans="1:44" s="159" customFormat="1">
      <c r="A426" s="2"/>
      <c r="B426"/>
      <c r="C426" s="356"/>
      <c r="D426" s="355"/>
      <c r="E426" s="132"/>
      <c r="F426" s="141"/>
      <c r="G426" s="365"/>
      <c r="H426" s="10"/>
      <c r="I426" s="10"/>
      <c r="J426" s="10"/>
      <c r="K426" s="10"/>
      <c r="L426" s="84"/>
      <c r="M426" s="84"/>
      <c r="N426" s="84"/>
      <c r="O426" s="84"/>
      <c r="P426" s="84"/>
      <c r="Q426" s="84"/>
      <c r="R426" s="84"/>
      <c r="S426" s="84"/>
      <c r="T426" s="84"/>
      <c r="U426" s="84"/>
      <c r="V426" s="84"/>
      <c r="W426" s="84"/>
      <c r="X426" s="84"/>
      <c r="Y426" s="84"/>
      <c r="Z426" s="84"/>
      <c r="AA426" s="84"/>
      <c r="AB426" s="84"/>
      <c r="AC426" s="84"/>
      <c r="AD426" s="84"/>
      <c r="AE426" s="10"/>
      <c r="AF426" s="10"/>
      <c r="AG426" s="10"/>
      <c r="AH426" s="10"/>
      <c r="AI426" s="10"/>
      <c r="AJ426" s="13"/>
      <c r="AK426" s="10"/>
      <c r="AL426" s="10"/>
      <c r="AM426" s="10"/>
      <c r="AN426" s="10"/>
      <c r="AO426" s="10"/>
      <c r="AP426" s="10"/>
      <c r="AQ426" s="10"/>
      <c r="AR426" s="10"/>
    </row>
    <row r="427" spans="1:44" s="159" customFormat="1">
      <c r="A427" s="2"/>
      <c r="B427"/>
      <c r="C427" s="356"/>
      <c r="D427" s="355"/>
      <c r="E427" s="132"/>
      <c r="F427" s="141"/>
      <c r="G427" s="365"/>
      <c r="H427" s="10"/>
      <c r="I427" s="10"/>
      <c r="J427" s="10"/>
      <c r="K427" s="10"/>
      <c r="L427" s="84"/>
      <c r="M427" s="84"/>
      <c r="N427" s="84"/>
      <c r="O427" s="84"/>
      <c r="P427" s="84"/>
      <c r="Q427" s="84"/>
      <c r="R427" s="84"/>
      <c r="S427" s="84"/>
      <c r="T427" s="84"/>
      <c r="U427" s="84"/>
      <c r="V427" s="84"/>
      <c r="W427" s="84"/>
      <c r="X427" s="84"/>
      <c r="Y427" s="84"/>
      <c r="Z427" s="84"/>
      <c r="AA427" s="84"/>
      <c r="AB427" s="84"/>
      <c r="AC427" s="84"/>
      <c r="AD427" s="84"/>
      <c r="AE427" s="10"/>
      <c r="AF427" s="10"/>
      <c r="AG427" s="10"/>
      <c r="AH427" s="10"/>
      <c r="AI427" s="10"/>
      <c r="AJ427" s="13"/>
      <c r="AK427" s="10"/>
      <c r="AL427" s="10"/>
      <c r="AM427" s="10"/>
      <c r="AN427" s="10"/>
      <c r="AO427" s="10"/>
      <c r="AP427" s="10"/>
      <c r="AQ427" s="10"/>
      <c r="AR427" s="10"/>
    </row>
    <row r="428" spans="1:44" s="159" customFormat="1">
      <c r="A428" s="2"/>
      <c r="B428"/>
      <c r="C428" s="356"/>
      <c r="D428" s="355"/>
      <c r="E428" s="132"/>
      <c r="F428" s="141"/>
      <c r="G428" s="365"/>
      <c r="H428" s="10"/>
      <c r="I428" s="10"/>
      <c r="J428" s="10"/>
      <c r="K428" s="10"/>
      <c r="L428" s="84"/>
      <c r="M428" s="84"/>
      <c r="N428" s="84"/>
      <c r="O428" s="84"/>
      <c r="P428" s="84"/>
      <c r="Q428" s="84"/>
      <c r="R428" s="84"/>
      <c r="S428" s="84"/>
      <c r="T428" s="84"/>
      <c r="U428" s="84"/>
      <c r="V428" s="84"/>
      <c r="W428" s="84"/>
      <c r="X428" s="84"/>
      <c r="Y428" s="84"/>
      <c r="Z428" s="84"/>
      <c r="AA428" s="84"/>
      <c r="AB428" s="84"/>
      <c r="AC428" s="84"/>
      <c r="AD428" s="84"/>
      <c r="AE428" s="10"/>
      <c r="AF428" s="10"/>
      <c r="AG428" s="10"/>
      <c r="AH428" s="10"/>
      <c r="AI428" s="10"/>
      <c r="AJ428" s="13"/>
      <c r="AK428" s="10"/>
      <c r="AL428" s="10"/>
      <c r="AM428" s="10"/>
      <c r="AN428" s="10"/>
      <c r="AO428" s="10"/>
      <c r="AP428" s="10"/>
      <c r="AQ428" s="10"/>
      <c r="AR428" s="10"/>
    </row>
    <row r="429" spans="1:44" s="159" customFormat="1">
      <c r="A429" s="2"/>
      <c r="B429"/>
      <c r="C429" s="356"/>
      <c r="D429" s="355"/>
      <c r="E429" s="132"/>
      <c r="F429" s="141"/>
      <c r="G429" s="365"/>
      <c r="H429" s="10"/>
      <c r="I429" s="10"/>
      <c r="J429" s="10"/>
      <c r="K429" s="10"/>
      <c r="L429" s="84"/>
      <c r="M429" s="84"/>
      <c r="N429" s="84"/>
      <c r="O429" s="84"/>
      <c r="P429" s="84"/>
      <c r="Q429" s="84"/>
      <c r="R429" s="84"/>
      <c r="S429" s="84"/>
      <c r="T429" s="84"/>
      <c r="U429" s="84"/>
      <c r="V429" s="84"/>
      <c r="W429" s="84"/>
      <c r="X429" s="84"/>
      <c r="Y429" s="84"/>
      <c r="Z429" s="84"/>
      <c r="AA429" s="84"/>
      <c r="AB429" s="84"/>
      <c r="AC429" s="84"/>
      <c r="AD429" s="84"/>
      <c r="AE429" s="10"/>
      <c r="AF429" s="10"/>
      <c r="AG429" s="10"/>
      <c r="AH429" s="10"/>
      <c r="AI429" s="10"/>
      <c r="AJ429" s="13"/>
      <c r="AK429" s="10"/>
      <c r="AL429" s="10"/>
      <c r="AM429" s="10"/>
      <c r="AN429" s="10"/>
      <c r="AO429" s="10"/>
      <c r="AP429" s="10"/>
      <c r="AQ429" s="10"/>
      <c r="AR429" s="10"/>
    </row>
    <row r="430" spans="1:44" s="159" customFormat="1">
      <c r="A430" s="2"/>
      <c r="B430"/>
      <c r="C430" s="356"/>
      <c r="D430" s="355"/>
      <c r="E430" s="132"/>
      <c r="F430" s="141"/>
      <c r="G430" s="365"/>
      <c r="H430" s="10"/>
      <c r="I430" s="10"/>
      <c r="J430" s="10"/>
      <c r="K430" s="10"/>
      <c r="L430" s="84"/>
      <c r="M430" s="84"/>
      <c r="N430" s="84"/>
      <c r="O430" s="84"/>
      <c r="P430" s="84"/>
      <c r="Q430" s="84"/>
      <c r="R430" s="84"/>
      <c r="S430" s="84"/>
      <c r="T430" s="84"/>
      <c r="U430" s="84"/>
      <c r="V430" s="84"/>
      <c r="W430" s="84"/>
      <c r="X430" s="84"/>
      <c r="Y430" s="84"/>
      <c r="Z430" s="84"/>
      <c r="AA430" s="84"/>
      <c r="AB430" s="84"/>
      <c r="AC430" s="84"/>
      <c r="AD430" s="84"/>
      <c r="AE430" s="10"/>
      <c r="AF430" s="10"/>
      <c r="AG430" s="10"/>
      <c r="AH430" s="10"/>
      <c r="AI430" s="10"/>
      <c r="AJ430" s="13"/>
      <c r="AK430" s="10"/>
      <c r="AL430" s="10"/>
      <c r="AM430" s="10"/>
      <c r="AN430" s="10"/>
      <c r="AO430" s="10"/>
      <c r="AP430" s="10"/>
      <c r="AQ430" s="10"/>
      <c r="AR430" s="10"/>
    </row>
    <row r="431" spans="1:44" s="159" customFormat="1">
      <c r="A431" s="2"/>
      <c r="B431"/>
      <c r="C431" s="356"/>
      <c r="D431" s="355"/>
      <c r="E431" s="132"/>
      <c r="F431" s="141"/>
      <c r="G431" s="365"/>
      <c r="H431" s="10"/>
      <c r="I431" s="10"/>
      <c r="J431" s="10"/>
      <c r="K431" s="10"/>
      <c r="L431" s="84"/>
      <c r="M431" s="84"/>
      <c r="N431" s="84"/>
      <c r="O431" s="84"/>
      <c r="P431" s="84"/>
      <c r="Q431" s="84"/>
      <c r="R431" s="84"/>
      <c r="S431" s="84"/>
      <c r="T431" s="84"/>
      <c r="U431" s="84"/>
      <c r="V431" s="84"/>
      <c r="W431" s="84"/>
      <c r="X431" s="84"/>
      <c r="Y431" s="84"/>
      <c r="Z431" s="84"/>
      <c r="AA431" s="84"/>
      <c r="AB431" s="84"/>
      <c r="AC431" s="84"/>
      <c r="AD431" s="84"/>
      <c r="AE431" s="10"/>
      <c r="AF431" s="10"/>
      <c r="AG431" s="10"/>
      <c r="AH431" s="10"/>
      <c r="AI431" s="10"/>
      <c r="AJ431" s="13"/>
      <c r="AK431" s="10"/>
      <c r="AL431" s="10"/>
      <c r="AM431" s="10"/>
      <c r="AN431" s="10"/>
      <c r="AO431" s="10"/>
      <c r="AP431" s="10"/>
      <c r="AQ431" s="10"/>
      <c r="AR431" s="10"/>
    </row>
    <row r="432" spans="1:44" s="159" customFormat="1">
      <c r="A432" s="2"/>
      <c r="B432"/>
      <c r="C432" s="356"/>
      <c r="D432" s="355"/>
      <c r="E432" s="132"/>
      <c r="F432" s="141"/>
      <c r="G432" s="365"/>
      <c r="H432" s="10"/>
      <c r="I432" s="10"/>
      <c r="J432" s="10"/>
      <c r="K432" s="10"/>
      <c r="L432" s="84"/>
      <c r="M432" s="84"/>
      <c r="N432" s="84"/>
      <c r="O432" s="84"/>
      <c r="P432" s="84"/>
      <c r="Q432" s="84"/>
      <c r="R432" s="84"/>
      <c r="S432" s="84"/>
      <c r="T432" s="84"/>
      <c r="U432" s="84"/>
      <c r="V432" s="84"/>
      <c r="W432" s="84"/>
      <c r="X432" s="84"/>
      <c r="Y432" s="84"/>
      <c r="Z432" s="84"/>
      <c r="AA432" s="84"/>
      <c r="AB432" s="84"/>
      <c r="AC432" s="84"/>
      <c r="AD432" s="84"/>
      <c r="AE432" s="10"/>
      <c r="AF432" s="10"/>
      <c r="AG432" s="10"/>
      <c r="AH432" s="10"/>
      <c r="AI432" s="10"/>
      <c r="AJ432" s="13"/>
      <c r="AK432" s="10"/>
      <c r="AL432" s="10"/>
      <c r="AM432" s="10"/>
      <c r="AN432" s="10"/>
      <c r="AO432" s="10"/>
      <c r="AP432" s="10"/>
      <c r="AQ432" s="10"/>
      <c r="AR432" s="10"/>
    </row>
    <row r="433" spans="1:44" s="159" customFormat="1">
      <c r="A433" s="2"/>
      <c r="B433"/>
      <c r="C433" s="356"/>
      <c r="D433" s="355"/>
      <c r="E433" s="132"/>
      <c r="F433" s="141"/>
      <c r="G433" s="365"/>
      <c r="H433" s="10"/>
      <c r="I433" s="10"/>
      <c r="J433" s="10"/>
      <c r="K433" s="10"/>
      <c r="L433" s="84"/>
      <c r="M433" s="84"/>
      <c r="N433" s="84"/>
      <c r="O433" s="84"/>
      <c r="P433" s="84"/>
      <c r="Q433" s="84"/>
      <c r="R433" s="84"/>
      <c r="S433" s="84"/>
      <c r="T433" s="84"/>
      <c r="U433" s="84"/>
      <c r="V433" s="84"/>
      <c r="W433" s="84"/>
      <c r="X433" s="84"/>
      <c r="Y433" s="84"/>
      <c r="Z433" s="84"/>
      <c r="AA433" s="84"/>
      <c r="AB433" s="84"/>
      <c r="AC433" s="84"/>
      <c r="AD433" s="84"/>
      <c r="AE433" s="10"/>
      <c r="AF433" s="10"/>
      <c r="AG433" s="10"/>
      <c r="AH433" s="10"/>
      <c r="AI433" s="10"/>
      <c r="AJ433" s="13"/>
      <c r="AK433" s="10"/>
      <c r="AL433" s="10"/>
      <c r="AM433" s="10"/>
      <c r="AN433" s="10"/>
      <c r="AO433" s="10"/>
      <c r="AP433" s="10"/>
      <c r="AQ433" s="10"/>
      <c r="AR433" s="10"/>
    </row>
    <row r="434" spans="1:44" s="159" customFormat="1">
      <c r="A434" s="2"/>
      <c r="B434"/>
      <c r="C434" s="356"/>
      <c r="D434" s="355"/>
      <c r="E434" s="132"/>
      <c r="F434" s="141"/>
      <c r="G434" s="365"/>
      <c r="H434" s="10"/>
      <c r="I434" s="10"/>
      <c r="J434" s="10"/>
      <c r="K434" s="10"/>
      <c r="L434" s="84"/>
      <c r="M434" s="84"/>
      <c r="N434" s="84"/>
      <c r="O434" s="84"/>
      <c r="P434" s="84"/>
      <c r="Q434" s="84"/>
      <c r="R434" s="84"/>
      <c r="S434" s="84"/>
      <c r="T434" s="84"/>
      <c r="U434" s="84"/>
      <c r="V434" s="84"/>
      <c r="W434" s="84"/>
      <c r="X434" s="84"/>
      <c r="Y434" s="84"/>
      <c r="Z434" s="84"/>
      <c r="AA434" s="84"/>
      <c r="AB434" s="84"/>
      <c r="AC434" s="84"/>
      <c r="AD434" s="84"/>
      <c r="AE434" s="10"/>
      <c r="AF434" s="10"/>
      <c r="AG434" s="10"/>
      <c r="AH434" s="10"/>
      <c r="AI434" s="10"/>
      <c r="AJ434" s="13"/>
      <c r="AK434" s="10"/>
      <c r="AL434" s="10"/>
      <c r="AM434" s="10"/>
      <c r="AN434" s="10"/>
      <c r="AO434" s="10"/>
      <c r="AP434" s="10"/>
      <c r="AQ434" s="10"/>
      <c r="AR434" s="10"/>
    </row>
    <row r="435" spans="1:44" s="159" customFormat="1">
      <c r="A435" s="2"/>
      <c r="B435"/>
      <c r="C435" s="356"/>
      <c r="D435" s="355"/>
      <c r="E435" s="132"/>
      <c r="F435" s="141"/>
      <c r="G435" s="365"/>
      <c r="H435" s="10"/>
      <c r="I435" s="10"/>
      <c r="J435" s="10"/>
      <c r="K435" s="10"/>
      <c r="L435" s="84"/>
      <c r="M435" s="84"/>
      <c r="N435" s="84"/>
      <c r="O435" s="84"/>
      <c r="P435" s="84"/>
      <c r="Q435" s="84"/>
      <c r="R435" s="84"/>
      <c r="S435" s="84"/>
      <c r="T435" s="84"/>
      <c r="U435" s="84"/>
      <c r="V435" s="84"/>
      <c r="W435" s="84"/>
      <c r="X435" s="84"/>
      <c r="Y435" s="84"/>
      <c r="Z435" s="84"/>
      <c r="AA435" s="84"/>
      <c r="AB435" s="84"/>
      <c r="AC435" s="84"/>
      <c r="AD435" s="84"/>
      <c r="AE435" s="10"/>
      <c r="AF435" s="10"/>
      <c r="AG435" s="10"/>
      <c r="AH435" s="10"/>
      <c r="AI435" s="10"/>
      <c r="AJ435" s="13"/>
      <c r="AK435" s="10"/>
      <c r="AL435" s="10"/>
      <c r="AM435" s="10"/>
      <c r="AN435" s="10"/>
      <c r="AO435" s="10"/>
      <c r="AP435" s="10"/>
      <c r="AQ435" s="10"/>
      <c r="AR435" s="10"/>
    </row>
    <row r="436" spans="1:44" s="159" customFormat="1">
      <c r="A436" s="2"/>
      <c r="B436"/>
      <c r="C436" s="356"/>
      <c r="D436" s="355"/>
      <c r="E436" s="132"/>
      <c r="F436" s="141"/>
      <c r="G436" s="365"/>
      <c r="H436" s="10"/>
      <c r="I436" s="10"/>
      <c r="J436" s="10"/>
      <c r="K436" s="10"/>
      <c r="L436" s="84"/>
      <c r="M436" s="84"/>
      <c r="N436" s="84"/>
      <c r="O436" s="84"/>
      <c r="P436" s="84"/>
      <c r="Q436" s="84"/>
      <c r="R436" s="84"/>
      <c r="S436" s="84"/>
      <c r="T436" s="84"/>
      <c r="U436" s="84"/>
      <c r="V436" s="84"/>
      <c r="W436" s="84"/>
      <c r="X436" s="84"/>
      <c r="Y436" s="84"/>
      <c r="Z436" s="84"/>
      <c r="AA436" s="84"/>
      <c r="AB436" s="84"/>
      <c r="AC436" s="84"/>
      <c r="AD436" s="84"/>
      <c r="AE436" s="10"/>
      <c r="AF436" s="10"/>
      <c r="AG436" s="10"/>
      <c r="AH436" s="10"/>
      <c r="AI436" s="10"/>
      <c r="AJ436" s="13"/>
      <c r="AK436" s="10"/>
      <c r="AL436" s="10"/>
      <c r="AM436" s="10"/>
      <c r="AN436" s="10"/>
      <c r="AO436" s="10"/>
      <c r="AP436" s="10"/>
      <c r="AQ436" s="10"/>
      <c r="AR436" s="10"/>
    </row>
    <row r="437" spans="1:44" s="159" customFormat="1">
      <c r="A437" s="2"/>
      <c r="B437"/>
      <c r="C437" s="356"/>
      <c r="D437" s="355"/>
      <c r="E437" s="132"/>
      <c r="F437" s="141"/>
      <c r="G437" s="365"/>
      <c r="H437" s="10"/>
      <c r="I437" s="10"/>
      <c r="J437" s="10"/>
      <c r="K437" s="10"/>
      <c r="L437" s="84"/>
      <c r="M437" s="84"/>
      <c r="N437" s="84"/>
      <c r="O437" s="84"/>
      <c r="P437" s="84"/>
      <c r="Q437" s="84"/>
      <c r="R437" s="84"/>
      <c r="S437" s="84"/>
      <c r="T437" s="84"/>
      <c r="U437" s="84"/>
      <c r="V437" s="84"/>
      <c r="W437" s="84"/>
      <c r="X437" s="84"/>
      <c r="Y437" s="84"/>
      <c r="Z437" s="84"/>
      <c r="AA437" s="84"/>
      <c r="AB437" s="84"/>
      <c r="AC437" s="84"/>
      <c r="AD437" s="84"/>
      <c r="AE437" s="10"/>
      <c r="AF437" s="10"/>
      <c r="AG437" s="10"/>
      <c r="AH437" s="10"/>
      <c r="AI437" s="10"/>
      <c r="AJ437" s="13"/>
      <c r="AK437" s="10"/>
      <c r="AL437" s="10"/>
      <c r="AM437" s="10"/>
      <c r="AN437" s="10"/>
      <c r="AO437" s="10"/>
      <c r="AP437" s="10"/>
      <c r="AQ437" s="10"/>
      <c r="AR437" s="10"/>
    </row>
    <row r="438" spans="1:44" s="159" customFormat="1">
      <c r="A438" s="2"/>
      <c r="B438"/>
      <c r="C438" s="356"/>
      <c r="D438" s="355"/>
      <c r="E438" s="132"/>
      <c r="F438" s="141"/>
      <c r="G438" s="365"/>
      <c r="H438" s="10"/>
      <c r="I438" s="10"/>
      <c r="J438" s="10"/>
      <c r="K438" s="10"/>
      <c r="L438" s="84"/>
      <c r="M438" s="84"/>
      <c r="N438" s="84"/>
      <c r="O438" s="84"/>
      <c r="P438" s="84"/>
      <c r="Q438" s="84"/>
      <c r="R438" s="84"/>
      <c r="S438" s="84"/>
      <c r="T438" s="84"/>
      <c r="U438" s="84"/>
      <c r="V438" s="84"/>
      <c r="W438" s="84"/>
      <c r="X438" s="84"/>
      <c r="Y438" s="84"/>
      <c r="Z438" s="84"/>
      <c r="AA438" s="84"/>
      <c r="AB438" s="84"/>
      <c r="AC438" s="84"/>
      <c r="AD438" s="84"/>
      <c r="AE438" s="10"/>
      <c r="AF438" s="10"/>
      <c r="AG438" s="10"/>
      <c r="AH438" s="10"/>
      <c r="AI438" s="10"/>
      <c r="AJ438" s="13"/>
      <c r="AK438" s="10"/>
      <c r="AL438" s="10"/>
      <c r="AM438" s="10"/>
      <c r="AN438" s="10"/>
      <c r="AO438" s="10"/>
      <c r="AP438" s="10"/>
      <c r="AQ438" s="10"/>
      <c r="AR438" s="10"/>
    </row>
    <row r="439" spans="1:44" s="159" customFormat="1">
      <c r="A439" s="2"/>
      <c r="B439"/>
      <c r="C439" s="356"/>
      <c r="D439" s="355"/>
      <c r="E439" s="132"/>
      <c r="F439" s="141"/>
      <c r="G439" s="365"/>
      <c r="H439" s="10"/>
      <c r="I439" s="10"/>
      <c r="J439" s="10"/>
      <c r="K439" s="10"/>
      <c r="L439" s="84"/>
      <c r="M439" s="84"/>
      <c r="N439" s="84"/>
      <c r="O439" s="84"/>
      <c r="P439" s="84"/>
      <c r="Q439" s="84"/>
      <c r="R439" s="84"/>
      <c r="S439" s="84"/>
      <c r="T439" s="84"/>
      <c r="U439" s="84"/>
      <c r="V439" s="84"/>
      <c r="W439" s="84"/>
      <c r="X439" s="84"/>
      <c r="Y439" s="84"/>
      <c r="Z439" s="84"/>
      <c r="AA439" s="84"/>
      <c r="AB439" s="84"/>
      <c r="AC439" s="84"/>
      <c r="AD439" s="84"/>
      <c r="AE439" s="10"/>
      <c r="AF439" s="10"/>
      <c r="AG439" s="10"/>
      <c r="AH439" s="10"/>
      <c r="AI439" s="10"/>
      <c r="AJ439" s="13"/>
      <c r="AK439" s="10"/>
      <c r="AL439" s="10"/>
      <c r="AM439" s="10"/>
      <c r="AN439" s="10"/>
      <c r="AO439" s="10"/>
      <c r="AP439" s="10"/>
      <c r="AQ439" s="10"/>
      <c r="AR439" s="10"/>
    </row>
    <row r="440" spans="1:44" s="159" customFormat="1">
      <c r="A440" s="2"/>
      <c r="B440"/>
      <c r="C440" s="356"/>
      <c r="D440" s="355"/>
      <c r="E440" s="132"/>
      <c r="F440" s="141"/>
      <c r="G440" s="365"/>
      <c r="H440" s="10"/>
      <c r="I440" s="10"/>
      <c r="J440" s="10"/>
      <c r="K440" s="10"/>
      <c r="L440" s="84"/>
      <c r="M440" s="84"/>
      <c r="N440" s="84"/>
      <c r="O440" s="84"/>
      <c r="P440" s="84"/>
      <c r="Q440" s="84"/>
      <c r="R440" s="84"/>
      <c r="S440" s="84"/>
      <c r="T440" s="84"/>
      <c r="U440" s="84"/>
      <c r="V440" s="84"/>
      <c r="W440" s="84"/>
      <c r="X440" s="84"/>
      <c r="Y440" s="84"/>
      <c r="Z440" s="84"/>
      <c r="AA440" s="84"/>
      <c r="AB440" s="84"/>
      <c r="AC440" s="84"/>
      <c r="AD440" s="84"/>
      <c r="AE440" s="10"/>
      <c r="AF440" s="10"/>
      <c r="AG440" s="10"/>
      <c r="AH440" s="10"/>
      <c r="AI440" s="10"/>
      <c r="AJ440" s="13"/>
      <c r="AK440" s="10"/>
      <c r="AL440" s="10"/>
      <c r="AM440" s="10"/>
      <c r="AN440" s="10"/>
      <c r="AO440" s="10"/>
      <c r="AP440" s="10"/>
      <c r="AQ440" s="10"/>
      <c r="AR440" s="10"/>
    </row>
    <row r="441" spans="1:44" s="159" customFormat="1">
      <c r="A441" s="2"/>
      <c r="B441"/>
      <c r="C441" s="356"/>
      <c r="D441" s="355"/>
      <c r="E441" s="132"/>
      <c r="F441" s="141"/>
      <c r="G441" s="365"/>
      <c r="H441" s="10"/>
      <c r="I441" s="10"/>
      <c r="J441" s="10"/>
      <c r="K441" s="10"/>
      <c r="L441" s="84"/>
      <c r="M441" s="84"/>
      <c r="N441" s="84"/>
      <c r="O441" s="84"/>
      <c r="P441" s="84"/>
      <c r="Q441" s="84"/>
      <c r="R441" s="84"/>
      <c r="S441" s="84"/>
      <c r="T441" s="84"/>
      <c r="U441" s="84"/>
      <c r="V441" s="84"/>
      <c r="W441" s="84"/>
      <c r="X441" s="84"/>
      <c r="Y441" s="84"/>
      <c r="Z441" s="84"/>
      <c r="AA441" s="84"/>
      <c r="AB441" s="84"/>
      <c r="AC441" s="84"/>
      <c r="AD441" s="84"/>
      <c r="AE441" s="10"/>
      <c r="AF441" s="10"/>
      <c r="AG441" s="10"/>
      <c r="AH441" s="10"/>
      <c r="AI441" s="10"/>
      <c r="AJ441" s="13"/>
      <c r="AK441" s="10"/>
      <c r="AL441" s="10"/>
      <c r="AM441" s="10"/>
      <c r="AN441" s="10"/>
      <c r="AO441" s="10"/>
      <c r="AP441" s="10"/>
      <c r="AQ441" s="10"/>
      <c r="AR441" s="10"/>
    </row>
    <row r="442" spans="1:44" s="159" customFormat="1">
      <c r="A442" s="2"/>
      <c r="B442"/>
      <c r="C442" s="356"/>
      <c r="D442" s="355"/>
      <c r="E442" s="132"/>
      <c r="F442" s="141"/>
      <c r="G442" s="365"/>
      <c r="H442" s="10"/>
      <c r="I442" s="10"/>
      <c r="J442" s="10"/>
      <c r="K442" s="10"/>
      <c r="L442" s="84"/>
      <c r="M442" s="84"/>
      <c r="N442" s="84"/>
      <c r="O442" s="84"/>
      <c r="P442" s="84"/>
      <c r="Q442" s="84"/>
      <c r="R442" s="84"/>
      <c r="S442" s="84"/>
      <c r="T442" s="84"/>
      <c r="U442" s="84"/>
      <c r="V442" s="84"/>
      <c r="W442" s="84"/>
      <c r="X442" s="84"/>
      <c r="Y442" s="84"/>
      <c r="Z442" s="84"/>
      <c r="AA442" s="84"/>
      <c r="AB442" s="84"/>
      <c r="AC442" s="84"/>
      <c r="AD442" s="84"/>
      <c r="AE442" s="10"/>
      <c r="AF442" s="10"/>
      <c r="AG442" s="10"/>
      <c r="AH442" s="10"/>
      <c r="AI442" s="10"/>
      <c r="AJ442" s="13"/>
      <c r="AK442" s="10"/>
      <c r="AL442" s="10"/>
      <c r="AM442" s="10"/>
      <c r="AN442" s="10"/>
      <c r="AO442" s="10"/>
      <c r="AP442" s="10"/>
      <c r="AQ442" s="10"/>
      <c r="AR442" s="10"/>
    </row>
    <row r="443" spans="1:44" s="159" customFormat="1">
      <c r="A443" s="2"/>
      <c r="B443"/>
      <c r="C443" s="356"/>
      <c r="D443" s="355"/>
      <c r="E443" s="132"/>
      <c r="F443" s="141"/>
      <c r="G443" s="365"/>
      <c r="H443" s="10"/>
      <c r="I443" s="10"/>
      <c r="J443" s="10"/>
      <c r="K443" s="10"/>
      <c r="L443" s="84"/>
      <c r="M443" s="84"/>
      <c r="N443" s="84"/>
      <c r="O443" s="84"/>
      <c r="P443" s="84"/>
      <c r="Q443" s="84"/>
      <c r="R443" s="84"/>
      <c r="S443" s="84"/>
      <c r="T443" s="84"/>
      <c r="U443" s="84"/>
      <c r="V443" s="84"/>
      <c r="W443" s="84"/>
      <c r="X443" s="84"/>
      <c r="Y443" s="84"/>
      <c r="Z443" s="84"/>
      <c r="AA443" s="84"/>
      <c r="AB443" s="84"/>
      <c r="AC443" s="84"/>
      <c r="AD443" s="84"/>
      <c r="AE443" s="10"/>
      <c r="AF443" s="10"/>
      <c r="AG443" s="10"/>
      <c r="AH443" s="10"/>
      <c r="AI443" s="10"/>
      <c r="AJ443" s="13"/>
      <c r="AK443" s="10"/>
      <c r="AL443" s="10"/>
      <c r="AM443" s="10"/>
      <c r="AN443" s="10"/>
      <c r="AO443" s="10"/>
      <c r="AP443" s="10"/>
      <c r="AQ443" s="10"/>
      <c r="AR443" s="10"/>
    </row>
    <row r="444" spans="1:44" s="159" customFormat="1">
      <c r="A444" s="2"/>
      <c r="B444"/>
      <c r="C444" s="356"/>
      <c r="D444" s="355"/>
      <c r="E444" s="132"/>
      <c r="F444" s="141"/>
      <c r="G444" s="365"/>
      <c r="H444" s="10"/>
      <c r="I444" s="10"/>
      <c r="J444" s="10"/>
      <c r="K444" s="10"/>
      <c r="L444" s="84"/>
      <c r="M444" s="84"/>
      <c r="N444" s="84"/>
      <c r="O444" s="84"/>
      <c r="P444" s="84"/>
      <c r="Q444" s="84"/>
      <c r="R444" s="84"/>
      <c r="S444" s="84"/>
      <c r="T444" s="84"/>
      <c r="U444" s="84"/>
      <c r="V444" s="84"/>
      <c r="W444" s="84"/>
      <c r="X444" s="84"/>
      <c r="Y444" s="84"/>
      <c r="Z444" s="84"/>
      <c r="AA444" s="84"/>
      <c r="AB444" s="84"/>
      <c r="AC444" s="84"/>
      <c r="AD444" s="84"/>
      <c r="AE444" s="10"/>
      <c r="AF444" s="10"/>
      <c r="AG444" s="10"/>
      <c r="AH444" s="10"/>
      <c r="AI444" s="10"/>
      <c r="AJ444" s="13"/>
      <c r="AK444" s="10"/>
      <c r="AL444" s="10"/>
      <c r="AM444" s="10"/>
      <c r="AN444" s="10"/>
      <c r="AO444" s="10"/>
      <c r="AP444" s="10"/>
      <c r="AQ444" s="10"/>
      <c r="AR444" s="10"/>
    </row>
    <row r="445" spans="1:44" s="159" customFormat="1">
      <c r="A445" s="2"/>
      <c r="B445"/>
      <c r="C445" s="356"/>
      <c r="D445" s="355"/>
      <c r="E445" s="132"/>
      <c r="F445" s="141"/>
      <c r="G445" s="365"/>
      <c r="H445" s="10"/>
      <c r="I445" s="10"/>
      <c r="J445" s="10"/>
      <c r="K445" s="10"/>
      <c r="L445" s="84"/>
      <c r="M445" s="84"/>
      <c r="N445" s="84"/>
      <c r="O445" s="84"/>
      <c r="P445" s="84"/>
      <c r="Q445" s="84"/>
      <c r="R445" s="84"/>
      <c r="S445" s="84"/>
      <c r="T445" s="84"/>
      <c r="U445" s="84"/>
      <c r="V445" s="84"/>
      <c r="W445" s="84"/>
      <c r="X445" s="84"/>
      <c r="Y445" s="84"/>
      <c r="Z445" s="84"/>
      <c r="AA445" s="84"/>
      <c r="AB445" s="84"/>
      <c r="AC445" s="84"/>
      <c r="AD445" s="84"/>
      <c r="AE445" s="10"/>
      <c r="AF445" s="10"/>
      <c r="AG445" s="10"/>
      <c r="AH445" s="10"/>
      <c r="AI445" s="10"/>
      <c r="AJ445" s="13"/>
      <c r="AK445" s="10"/>
      <c r="AL445" s="10"/>
      <c r="AM445" s="10"/>
      <c r="AN445" s="10"/>
      <c r="AO445" s="10"/>
      <c r="AP445" s="10"/>
      <c r="AQ445" s="10"/>
      <c r="AR445" s="10"/>
    </row>
    <row r="446" spans="1:44" s="159" customFormat="1">
      <c r="A446" s="2"/>
      <c r="B446"/>
      <c r="C446" s="356"/>
      <c r="D446" s="355"/>
      <c r="E446" s="132"/>
      <c r="F446" s="141"/>
      <c r="G446" s="365"/>
      <c r="H446" s="10"/>
      <c r="I446" s="10"/>
      <c r="J446" s="10"/>
      <c r="K446" s="10"/>
      <c r="L446" s="84"/>
      <c r="M446" s="84"/>
      <c r="N446" s="84"/>
      <c r="O446" s="84"/>
      <c r="P446" s="84"/>
      <c r="Q446" s="84"/>
      <c r="R446" s="84"/>
      <c r="S446" s="84"/>
      <c r="T446" s="84"/>
      <c r="U446" s="84"/>
      <c r="V446" s="84"/>
      <c r="W446" s="84"/>
      <c r="X446" s="84"/>
      <c r="Y446" s="84"/>
      <c r="Z446" s="84"/>
      <c r="AA446" s="84"/>
      <c r="AB446" s="84"/>
      <c r="AC446" s="84"/>
      <c r="AD446" s="84"/>
      <c r="AE446" s="10"/>
      <c r="AF446" s="10"/>
      <c r="AG446" s="10"/>
      <c r="AH446" s="10"/>
      <c r="AI446" s="10"/>
      <c r="AJ446" s="13"/>
      <c r="AK446" s="10"/>
      <c r="AL446" s="10"/>
      <c r="AM446" s="10"/>
      <c r="AN446" s="10"/>
      <c r="AO446" s="10"/>
      <c r="AP446" s="10"/>
      <c r="AQ446" s="10"/>
      <c r="AR446" s="10"/>
    </row>
    <row r="447" spans="1:44" s="159" customFormat="1">
      <c r="A447" s="2"/>
      <c r="B447"/>
      <c r="C447" s="356"/>
      <c r="D447" s="355"/>
      <c r="E447" s="132"/>
      <c r="F447" s="141"/>
      <c r="G447" s="365"/>
      <c r="H447" s="10"/>
      <c r="I447" s="10"/>
      <c r="J447" s="10"/>
      <c r="K447" s="10"/>
      <c r="L447" s="84"/>
      <c r="M447" s="84"/>
      <c r="N447" s="84"/>
      <c r="O447" s="84"/>
      <c r="P447" s="84"/>
      <c r="Q447" s="84"/>
      <c r="R447" s="84"/>
      <c r="S447" s="84"/>
      <c r="T447" s="84"/>
      <c r="U447" s="84"/>
      <c r="V447" s="84"/>
      <c r="W447" s="84"/>
      <c r="X447" s="84"/>
      <c r="Y447" s="84"/>
      <c r="Z447" s="84"/>
      <c r="AA447" s="84"/>
      <c r="AB447" s="84"/>
      <c r="AC447" s="84"/>
      <c r="AD447" s="84"/>
      <c r="AE447" s="10"/>
      <c r="AF447" s="10"/>
      <c r="AG447" s="10"/>
      <c r="AH447" s="10"/>
      <c r="AI447" s="10"/>
      <c r="AJ447" s="13"/>
      <c r="AK447" s="10"/>
      <c r="AL447" s="10"/>
      <c r="AM447" s="10"/>
      <c r="AN447" s="10"/>
      <c r="AO447" s="10"/>
      <c r="AP447" s="10"/>
      <c r="AQ447" s="10"/>
      <c r="AR447" s="10"/>
    </row>
    <row r="448" spans="1:44" s="159" customFormat="1">
      <c r="A448" s="2"/>
      <c r="B448"/>
      <c r="C448" s="356"/>
      <c r="D448" s="355"/>
      <c r="E448" s="132"/>
      <c r="F448" s="141"/>
      <c r="G448" s="365"/>
      <c r="H448" s="10"/>
      <c r="I448" s="10"/>
      <c r="J448" s="10"/>
      <c r="K448" s="10"/>
      <c r="L448" s="84"/>
      <c r="M448" s="84"/>
      <c r="N448" s="84"/>
      <c r="O448" s="84"/>
      <c r="P448" s="84"/>
      <c r="Q448" s="84"/>
      <c r="R448" s="84"/>
      <c r="S448" s="84"/>
      <c r="T448" s="84"/>
      <c r="U448" s="84"/>
      <c r="V448" s="84"/>
      <c r="W448" s="84"/>
      <c r="X448" s="84"/>
      <c r="Y448" s="84"/>
      <c r="Z448" s="84"/>
      <c r="AA448" s="84"/>
      <c r="AB448" s="84"/>
      <c r="AC448" s="84"/>
      <c r="AD448" s="84"/>
      <c r="AE448" s="10"/>
      <c r="AF448" s="10"/>
      <c r="AG448" s="10"/>
      <c r="AH448" s="10"/>
      <c r="AI448" s="10"/>
      <c r="AJ448" s="13"/>
      <c r="AK448" s="10"/>
      <c r="AL448" s="10"/>
      <c r="AM448" s="10"/>
      <c r="AN448" s="10"/>
      <c r="AO448" s="10"/>
      <c r="AP448" s="10"/>
      <c r="AQ448" s="10"/>
      <c r="AR448" s="10"/>
    </row>
    <row r="449" spans="1:44" s="159" customFormat="1">
      <c r="A449" s="2"/>
      <c r="B449"/>
      <c r="C449" s="356"/>
      <c r="D449" s="355"/>
      <c r="E449" s="132"/>
      <c r="F449" s="141"/>
      <c r="G449" s="365"/>
      <c r="H449" s="10"/>
      <c r="I449" s="10"/>
      <c r="J449" s="10"/>
      <c r="K449" s="10"/>
      <c r="L449" s="84"/>
      <c r="M449" s="84"/>
      <c r="N449" s="84"/>
      <c r="O449" s="84"/>
      <c r="P449" s="84"/>
      <c r="Q449" s="84"/>
      <c r="R449" s="84"/>
      <c r="S449" s="84"/>
      <c r="T449" s="84"/>
      <c r="U449" s="84"/>
      <c r="V449" s="84"/>
      <c r="W449" s="84"/>
      <c r="X449" s="84"/>
      <c r="Y449" s="84"/>
      <c r="Z449" s="84"/>
      <c r="AA449" s="84"/>
      <c r="AB449" s="84"/>
      <c r="AC449" s="84"/>
      <c r="AD449" s="84"/>
      <c r="AE449" s="10"/>
      <c r="AF449" s="10"/>
      <c r="AG449" s="10"/>
      <c r="AH449" s="10"/>
      <c r="AI449" s="10"/>
      <c r="AJ449" s="13"/>
      <c r="AK449" s="10"/>
      <c r="AL449" s="10"/>
      <c r="AM449" s="10"/>
      <c r="AN449" s="10"/>
      <c r="AO449" s="10"/>
      <c r="AP449" s="10"/>
      <c r="AQ449" s="10"/>
      <c r="AR449" s="10"/>
    </row>
    <row r="450" spans="1:44" s="159" customFormat="1">
      <c r="A450" s="2"/>
      <c r="B450"/>
      <c r="C450" s="356"/>
      <c r="D450" s="355"/>
      <c r="E450" s="132"/>
      <c r="F450" s="141"/>
      <c r="G450" s="365"/>
      <c r="H450" s="10"/>
      <c r="I450" s="10"/>
      <c r="J450" s="10"/>
      <c r="K450" s="10"/>
      <c r="L450" s="84"/>
      <c r="M450" s="84"/>
      <c r="N450" s="84"/>
      <c r="O450" s="84"/>
      <c r="P450" s="84"/>
      <c r="Q450" s="84"/>
      <c r="R450" s="84"/>
      <c r="S450" s="84"/>
      <c r="T450" s="84"/>
      <c r="U450" s="84"/>
      <c r="V450" s="84"/>
      <c r="W450" s="84"/>
      <c r="X450" s="84"/>
      <c r="Y450" s="84"/>
      <c r="Z450" s="84"/>
      <c r="AA450" s="84"/>
      <c r="AB450" s="84"/>
      <c r="AC450" s="84"/>
      <c r="AD450" s="84"/>
      <c r="AE450" s="10"/>
      <c r="AF450" s="10"/>
      <c r="AG450" s="10"/>
      <c r="AH450" s="10"/>
      <c r="AI450" s="10"/>
      <c r="AJ450" s="13"/>
      <c r="AK450" s="10"/>
      <c r="AL450" s="10"/>
      <c r="AM450" s="10"/>
      <c r="AN450" s="10"/>
      <c r="AO450" s="10"/>
      <c r="AP450" s="10"/>
      <c r="AQ450" s="10"/>
      <c r="AR450" s="10"/>
    </row>
    <row r="451" spans="1:44" s="159" customFormat="1">
      <c r="A451" s="2"/>
      <c r="B451"/>
      <c r="C451" s="356"/>
      <c r="D451" s="355"/>
      <c r="E451" s="132"/>
      <c r="F451" s="141"/>
      <c r="G451" s="365"/>
      <c r="H451" s="10"/>
      <c r="I451" s="10"/>
      <c r="J451" s="10"/>
      <c r="K451" s="10"/>
      <c r="L451" s="84"/>
      <c r="M451" s="84"/>
      <c r="N451" s="84"/>
      <c r="O451" s="84"/>
      <c r="P451" s="84"/>
      <c r="Q451" s="84"/>
      <c r="R451" s="84"/>
      <c r="S451" s="84"/>
      <c r="T451" s="84"/>
      <c r="U451" s="84"/>
      <c r="V451" s="84"/>
      <c r="W451" s="84"/>
      <c r="X451" s="84"/>
      <c r="Y451" s="84"/>
      <c r="Z451" s="84"/>
      <c r="AA451" s="84"/>
      <c r="AB451" s="84"/>
      <c r="AC451" s="84"/>
      <c r="AD451" s="84"/>
      <c r="AE451" s="10"/>
      <c r="AF451" s="10"/>
      <c r="AG451" s="10"/>
      <c r="AH451" s="10"/>
      <c r="AI451" s="10"/>
      <c r="AJ451" s="13"/>
      <c r="AK451" s="10"/>
      <c r="AL451" s="10"/>
      <c r="AM451" s="10"/>
      <c r="AN451" s="10"/>
      <c r="AO451" s="10"/>
      <c r="AP451" s="10"/>
      <c r="AQ451" s="10"/>
      <c r="AR451" s="10"/>
    </row>
    <row r="452" spans="1:44" s="159" customFormat="1">
      <c r="A452" s="2"/>
      <c r="B452"/>
      <c r="C452" s="356"/>
      <c r="D452" s="355"/>
      <c r="E452" s="132"/>
      <c r="F452" s="141"/>
      <c r="G452" s="365"/>
      <c r="H452" s="10"/>
      <c r="I452" s="10"/>
      <c r="J452" s="10"/>
      <c r="K452" s="10"/>
      <c r="L452" s="84"/>
      <c r="M452" s="84"/>
      <c r="N452" s="84"/>
      <c r="O452" s="84"/>
      <c r="P452" s="84"/>
      <c r="Q452" s="84"/>
      <c r="R452" s="84"/>
      <c r="S452" s="84"/>
      <c r="T452" s="84"/>
      <c r="U452" s="84"/>
      <c r="V452" s="84"/>
      <c r="W452" s="84"/>
      <c r="X452" s="84"/>
      <c r="Y452" s="84"/>
      <c r="Z452" s="84"/>
      <c r="AA452" s="84"/>
      <c r="AB452" s="84"/>
      <c r="AC452" s="84"/>
      <c r="AD452" s="84"/>
      <c r="AE452" s="10"/>
      <c r="AF452" s="10"/>
      <c r="AG452" s="10"/>
      <c r="AH452" s="10"/>
      <c r="AI452" s="10"/>
      <c r="AJ452" s="13"/>
      <c r="AK452" s="10"/>
      <c r="AL452" s="10"/>
      <c r="AM452" s="10"/>
      <c r="AN452" s="10"/>
      <c r="AO452" s="10"/>
      <c r="AP452" s="10"/>
      <c r="AQ452" s="10"/>
      <c r="AR452" s="10"/>
    </row>
    <row r="453" spans="1:44" s="159" customFormat="1">
      <c r="A453" s="2"/>
      <c r="B453"/>
      <c r="C453" s="356"/>
      <c r="D453" s="355"/>
      <c r="E453" s="132"/>
      <c r="F453" s="141"/>
      <c r="G453" s="365"/>
      <c r="H453" s="10"/>
      <c r="I453" s="10"/>
      <c r="J453" s="10"/>
      <c r="K453" s="10"/>
      <c r="L453" s="84"/>
      <c r="M453" s="84"/>
      <c r="N453" s="84"/>
      <c r="O453" s="84"/>
      <c r="P453" s="84"/>
      <c r="Q453" s="84"/>
      <c r="R453" s="84"/>
      <c r="S453" s="84"/>
      <c r="T453" s="84"/>
      <c r="U453" s="84"/>
      <c r="V453" s="84"/>
      <c r="W453" s="84"/>
      <c r="X453" s="84"/>
      <c r="Y453" s="84"/>
      <c r="Z453" s="84"/>
      <c r="AA453" s="84"/>
      <c r="AB453" s="84"/>
      <c r="AC453" s="84"/>
      <c r="AD453" s="84"/>
      <c r="AE453" s="10"/>
      <c r="AF453" s="10"/>
      <c r="AG453" s="10"/>
      <c r="AH453" s="10"/>
      <c r="AI453" s="10"/>
      <c r="AJ453" s="13"/>
      <c r="AK453" s="10"/>
      <c r="AL453" s="10"/>
      <c r="AM453" s="10"/>
      <c r="AN453" s="10"/>
      <c r="AO453" s="10"/>
      <c r="AP453" s="10"/>
      <c r="AQ453" s="10"/>
      <c r="AR453" s="10"/>
    </row>
    <row r="454" spans="1:44" s="159" customFormat="1">
      <c r="A454" s="2"/>
      <c r="B454"/>
      <c r="C454" s="356"/>
      <c r="D454" s="355"/>
      <c r="E454" s="132"/>
      <c r="F454" s="141"/>
      <c r="G454" s="365"/>
      <c r="H454" s="10"/>
      <c r="I454" s="10"/>
      <c r="J454" s="10"/>
      <c r="K454" s="10"/>
      <c r="L454" s="84"/>
      <c r="M454" s="84"/>
      <c r="N454" s="84"/>
      <c r="O454" s="84"/>
      <c r="P454" s="84"/>
      <c r="Q454" s="84"/>
      <c r="R454" s="84"/>
      <c r="S454" s="84"/>
      <c r="T454" s="84"/>
      <c r="U454" s="84"/>
      <c r="V454" s="84"/>
      <c r="W454" s="84"/>
      <c r="X454" s="84"/>
      <c r="Y454" s="84"/>
      <c r="Z454" s="84"/>
      <c r="AA454" s="84"/>
      <c r="AB454" s="84"/>
      <c r="AC454" s="84"/>
      <c r="AD454" s="84"/>
      <c r="AE454" s="10"/>
      <c r="AF454" s="10"/>
      <c r="AG454" s="10"/>
      <c r="AH454" s="10"/>
      <c r="AI454" s="10"/>
      <c r="AJ454" s="13"/>
      <c r="AK454" s="10"/>
      <c r="AL454" s="10"/>
      <c r="AM454" s="10"/>
      <c r="AN454" s="10"/>
      <c r="AO454" s="10"/>
      <c r="AP454" s="10"/>
      <c r="AQ454" s="10"/>
      <c r="AR454" s="10"/>
    </row>
    <row r="455" spans="1:44" s="159" customFormat="1">
      <c r="A455" s="2"/>
      <c r="B455"/>
      <c r="C455" s="356"/>
      <c r="D455" s="355"/>
      <c r="E455" s="132"/>
      <c r="F455" s="141"/>
      <c r="G455" s="365"/>
      <c r="H455" s="10"/>
      <c r="I455" s="10"/>
      <c r="J455" s="10"/>
      <c r="K455" s="10"/>
      <c r="L455" s="84"/>
      <c r="M455" s="84"/>
      <c r="N455" s="84"/>
      <c r="O455" s="84"/>
      <c r="P455" s="84"/>
      <c r="Q455" s="84"/>
      <c r="R455" s="84"/>
      <c r="S455" s="84"/>
      <c r="T455" s="84"/>
      <c r="U455" s="84"/>
      <c r="V455" s="84"/>
      <c r="W455" s="84"/>
      <c r="X455" s="84"/>
      <c r="Y455" s="84"/>
      <c r="Z455" s="84"/>
      <c r="AA455" s="84"/>
      <c r="AB455" s="84"/>
      <c r="AC455" s="84"/>
      <c r="AD455" s="84"/>
      <c r="AE455" s="10"/>
      <c r="AF455" s="10"/>
      <c r="AG455" s="10"/>
      <c r="AH455" s="10"/>
      <c r="AI455" s="10"/>
      <c r="AJ455" s="13"/>
      <c r="AK455" s="10"/>
      <c r="AL455" s="10"/>
      <c r="AM455" s="10"/>
      <c r="AN455" s="10"/>
      <c r="AO455" s="10"/>
      <c r="AP455" s="10"/>
      <c r="AQ455" s="10"/>
      <c r="AR455" s="10"/>
    </row>
    <row r="456" spans="1:44" s="159" customFormat="1">
      <c r="A456" s="2"/>
      <c r="B456"/>
      <c r="C456" s="356"/>
      <c r="D456" s="355"/>
      <c r="E456" s="132"/>
      <c r="F456" s="141"/>
      <c r="G456" s="365"/>
      <c r="H456" s="10"/>
      <c r="I456" s="10"/>
      <c r="J456" s="10"/>
      <c r="K456" s="10"/>
      <c r="L456" s="84"/>
      <c r="M456" s="84"/>
      <c r="N456" s="84"/>
      <c r="O456" s="84"/>
      <c r="P456" s="84"/>
      <c r="Q456" s="84"/>
      <c r="R456" s="84"/>
      <c r="S456" s="84"/>
      <c r="T456" s="84"/>
      <c r="U456" s="84"/>
      <c r="V456" s="84"/>
      <c r="W456" s="84"/>
      <c r="X456" s="84"/>
      <c r="Y456" s="84"/>
      <c r="Z456" s="84"/>
      <c r="AA456" s="84"/>
      <c r="AB456" s="84"/>
      <c r="AC456" s="84"/>
      <c r="AD456" s="84"/>
      <c r="AE456" s="10"/>
      <c r="AF456" s="10"/>
      <c r="AG456" s="10"/>
      <c r="AH456" s="10"/>
      <c r="AI456" s="10"/>
      <c r="AJ456" s="13"/>
      <c r="AK456" s="10"/>
      <c r="AL456" s="10"/>
      <c r="AM456" s="10"/>
      <c r="AN456" s="10"/>
      <c r="AO456" s="10"/>
      <c r="AP456" s="10"/>
      <c r="AQ456" s="10"/>
      <c r="AR456" s="10"/>
    </row>
    <row r="457" spans="1:44" s="159" customFormat="1">
      <c r="A457" s="2"/>
      <c r="B457"/>
      <c r="C457" s="356"/>
      <c r="D457" s="355"/>
      <c r="E457" s="132"/>
      <c r="F457" s="141"/>
      <c r="G457" s="365"/>
      <c r="H457" s="10"/>
      <c r="I457" s="10"/>
      <c r="J457" s="10"/>
      <c r="K457" s="10"/>
      <c r="L457" s="84"/>
      <c r="M457" s="84"/>
      <c r="N457" s="84"/>
      <c r="O457" s="84"/>
      <c r="P457" s="84"/>
      <c r="Q457" s="84"/>
      <c r="R457" s="84"/>
      <c r="S457" s="84"/>
      <c r="T457" s="84"/>
      <c r="U457" s="84"/>
      <c r="V457" s="84"/>
      <c r="W457" s="84"/>
      <c r="X457" s="84"/>
      <c r="Y457" s="84"/>
      <c r="Z457" s="84"/>
      <c r="AA457" s="84"/>
      <c r="AB457" s="84"/>
      <c r="AC457" s="84"/>
      <c r="AD457" s="84"/>
      <c r="AE457" s="10"/>
      <c r="AF457" s="10"/>
      <c r="AG457" s="10"/>
      <c r="AH457" s="10"/>
      <c r="AI457" s="10"/>
      <c r="AJ457" s="13"/>
      <c r="AK457" s="10"/>
      <c r="AL457" s="10"/>
      <c r="AM457" s="10"/>
      <c r="AN457" s="10"/>
      <c r="AO457" s="10"/>
      <c r="AP457" s="10"/>
      <c r="AQ457" s="10"/>
      <c r="AR457" s="10"/>
    </row>
    <row r="458" spans="1:44" s="159" customFormat="1">
      <c r="A458" s="2"/>
      <c r="B458"/>
      <c r="C458" s="356"/>
      <c r="D458" s="355"/>
      <c r="E458" s="132"/>
      <c r="F458" s="141"/>
      <c r="G458" s="365"/>
      <c r="H458" s="10"/>
      <c r="I458" s="10"/>
      <c r="J458" s="10"/>
      <c r="K458" s="10"/>
      <c r="L458" s="84"/>
      <c r="M458" s="84"/>
      <c r="N458" s="84"/>
      <c r="O458" s="84"/>
      <c r="P458" s="84"/>
      <c r="Q458" s="84"/>
      <c r="R458" s="84"/>
      <c r="S458" s="84"/>
      <c r="T458" s="84"/>
      <c r="U458" s="84"/>
      <c r="V458" s="84"/>
      <c r="W458" s="84"/>
      <c r="X458" s="84"/>
      <c r="Y458" s="84"/>
      <c r="Z458" s="84"/>
      <c r="AA458" s="84"/>
      <c r="AB458" s="84"/>
      <c r="AC458" s="84"/>
      <c r="AD458" s="84"/>
      <c r="AE458" s="10"/>
      <c r="AF458" s="10"/>
      <c r="AG458" s="10"/>
      <c r="AH458" s="10"/>
      <c r="AI458" s="10"/>
      <c r="AJ458" s="13"/>
      <c r="AK458" s="10"/>
      <c r="AL458" s="10"/>
      <c r="AM458" s="10"/>
      <c r="AN458" s="10"/>
      <c r="AO458" s="10"/>
      <c r="AP458" s="10"/>
      <c r="AQ458" s="10"/>
      <c r="AR458" s="10"/>
    </row>
    <row r="459" spans="1:44" s="159" customFormat="1">
      <c r="A459" s="2"/>
      <c r="B459"/>
      <c r="C459" s="356"/>
      <c r="D459" s="355"/>
      <c r="E459" s="132"/>
      <c r="F459" s="141"/>
      <c r="G459" s="365"/>
      <c r="H459" s="10"/>
      <c r="I459" s="10"/>
      <c r="J459" s="10"/>
      <c r="K459" s="10"/>
      <c r="L459" s="84"/>
      <c r="M459" s="84"/>
      <c r="N459" s="84"/>
      <c r="O459" s="84"/>
      <c r="P459" s="84"/>
      <c r="Q459" s="84"/>
      <c r="R459" s="84"/>
      <c r="S459" s="84"/>
      <c r="T459" s="84"/>
      <c r="U459" s="84"/>
      <c r="V459" s="84"/>
      <c r="W459" s="84"/>
      <c r="X459" s="84"/>
      <c r="Y459" s="84"/>
      <c r="Z459" s="84"/>
      <c r="AA459" s="84"/>
      <c r="AB459" s="84"/>
      <c r="AC459" s="84"/>
      <c r="AD459" s="84"/>
      <c r="AE459" s="10"/>
      <c r="AF459" s="10"/>
      <c r="AG459" s="10"/>
      <c r="AH459" s="10"/>
      <c r="AI459" s="10"/>
      <c r="AJ459" s="13"/>
      <c r="AK459" s="10"/>
      <c r="AL459" s="10"/>
      <c r="AM459" s="10"/>
      <c r="AN459" s="10"/>
      <c r="AO459" s="10"/>
      <c r="AP459" s="10"/>
      <c r="AQ459" s="10"/>
      <c r="AR459" s="10"/>
    </row>
    <row r="460" spans="1:44" s="159" customFormat="1">
      <c r="A460" s="2"/>
      <c r="B460"/>
      <c r="C460" s="356"/>
      <c r="D460" s="355"/>
      <c r="E460" s="132"/>
      <c r="F460" s="141"/>
      <c r="G460" s="365"/>
      <c r="H460" s="10"/>
      <c r="I460" s="10"/>
      <c r="J460" s="10"/>
      <c r="K460" s="10"/>
      <c r="L460" s="84"/>
      <c r="M460" s="84"/>
      <c r="N460" s="84"/>
      <c r="O460" s="84"/>
      <c r="P460" s="84"/>
      <c r="Q460" s="84"/>
      <c r="R460" s="84"/>
      <c r="S460" s="84"/>
      <c r="T460" s="84"/>
      <c r="U460" s="84"/>
      <c r="V460" s="84"/>
      <c r="W460" s="84"/>
      <c r="X460" s="84"/>
      <c r="Y460" s="84"/>
      <c r="Z460" s="84"/>
      <c r="AA460" s="84"/>
      <c r="AB460" s="84"/>
      <c r="AC460" s="84"/>
      <c r="AD460" s="84"/>
      <c r="AE460" s="10"/>
      <c r="AF460" s="10"/>
      <c r="AG460" s="10"/>
      <c r="AH460" s="10"/>
      <c r="AI460" s="10"/>
      <c r="AJ460" s="13"/>
      <c r="AK460" s="10"/>
      <c r="AL460" s="10"/>
      <c r="AM460" s="10"/>
      <c r="AN460" s="10"/>
      <c r="AO460" s="10"/>
      <c r="AP460" s="10"/>
      <c r="AQ460" s="10"/>
      <c r="AR460" s="10"/>
    </row>
    <row r="461" spans="1:44" s="159" customFormat="1">
      <c r="A461" s="2"/>
      <c r="B461"/>
      <c r="C461" s="356"/>
      <c r="D461" s="355"/>
      <c r="E461" s="132"/>
      <c r="F461" s="141"/>
      <c r="G461" s="365"/>
      <c r="H461" s="10"/>
      <c r="I461" s="10"/>
      <c r="J461" s="10"/>
      <c r="K461" s="10"/>
      <c r="L461" s="84"/>
      <c r="M461" s="84"/>
      <c r="N461" s="84"/>
      <c r="O461" s="84"/>
      <c r="P461" s="84"/>
      <c r="Q461" s="84"/>
      <c r="R461" s="84"/>
      <c r="S461" s="84"/>
      <c r="T461" s="84"/>
      <c r="U461" s="84"/>
      <c r="V461" s="84"/>
      <c r="W461" s="84"/>
      <c r="X461" s="84"/>
      <c r="Y461" s="84"/>
      <c r="Z461" s="84"/>
      <c r="AA461" s="84"/>
      <c r="AB461" s="84"/>
      <c r="AC461" s="84"/>
      <c r="AD461" s="84"/>
      <c r="AE461" s="10"/>
      <c r="AF461" s="10"/>
      <c r="AG461" s="10"/>
      <c r="AH461" s="10"/>
      <c r="AI461" s="10"/>
      <c r="AJ461" s="13"/>
      <c r="AK461" s="10"/>
      <c r="AL461" s="10"/>
      <c r="AM461" s="10"/>
      <c r="AN461" s="10"/>
      <c r="AO461" s="10"/>
      <c r="AP461" s="10"/>
      <c r="AQ461" s="10"/>
      <c r="AR461" s="10"/>
    </row>
    <row r="462" spans="1:44" s="159" customFormat="1">
      <c r="A462" s="2"/>
      <c r="B462"/>
      <c r="C462" s="356"/>
      <c r="D462" s="355"/>
      <c r="E462" s="132"/>
      <c r="F462" s="141"/>
      <c r="G462" s="365"/>
      <c r="H462" s="10"/>
      <c r="I462" s="10"/>
      <c r="J462" s="10"/>
      <c r="K462" s="10"/>
      <c r="L462" s="84"/>
      <c r="M462" s="84"/>
      <c r="N462" s="84"/>
      <c r="O462" s="84"/>
      <c r="P462" s="84"/>
      <c r="Q462" s="84"/>
      <c r="R462" s="84"/>
      <c r="S462" s="84"/>
      <c r="T462" s="84"/>
      <c r="U462" s="84"/>
      <c r="V462" s="84"/>
      <c r="W462" s="84"/>
      <c r="X462" s="84"/>
      <c r="Y462" s="84"/>
      <c r="Z462" s="84"/>
      <c r="AA462" s="84"/>
      <c r="AB462" s="84"/>
      <c r="AC462" s="84"/>
      <c r="AD462" s="84"/>
      <c r="AE462" s="10"/>
      <c r="AF462" s="10"/>
      <c r="AG462" s="10"/>
      <c r="AH462" s="10"/>
      <c r="AI462" s="10"/>
      <c r="AJ462" s="13"/>
      <c r="AK462" s="10"/>
      <c r="AL462" s="10"/>
      <c r="AM462" s="10"/>
      <c r="AN462" s="10"/>
      <c r="AO462" s="10"/>
      <c r="AP462" s="10"/>
      <c r="AQ462" s="10"/>
      <c r="AR462" s="10"/>
    </row>
    <row r="463" spans="1:44" s="159" customFormat="1">
      <c r="A463" s="2"/>
      <c r="B463"/>
      <c r="C463" s="356"/>
      <c r="D463" s="355"/>
      <c r="E463" s="132"/>
      <c r="F463" s="141"/>
      <c r="G463" s="365"/>
      <c r="H463" s="10"/>
      <c r="I463" s="10"/>
      <c r="J463" s="10"/>
      <c r="K463" s="10"/>
      <c r="L463" s="84"/>
      <c r="M463" s="84"/>
      <c r="N463" s="84"/>
      <c r="O463" s="84"/>
      <c r="P463" s="84"/>
      <c r="Q463" s="84"/>
      <c r="R463" s="84"/>
      <c r="S463" s="84"/>
      <c r="T463" s="84"/>
      <c r="U463" s="84"/>
      <c r="V463" s="84"/>
      <c r="W463" s="84"/>
      <c r="X463" s="84"/>
      <c r="Y463" s="84"/>
      <c r="Z463" s="84"/>
      <c r="AA463" s="84"/>
      <c r="AB463" s="84"/>
      <c r="AC463" s="84"/>
      <c r="AD463" s="84"/>
      <c r="AE463" s="10"/>
      <c r="AF463" s="10"/>
      <c r="AG463" s="10"/>
      <c r="AH463" s="10"/>
      <c r="AI463" s="10"/>
      <c r="AJ463" s="13"/>
      <c r="AK463" s="10"/>
      <c r="AL463" s="10"/>
      <c r="AM463" s="10"/>
      <c r="AN463" s="10"/>
      <c r="AO463" s="10"/>
      <c r="AP463" s="10"/>
      <c r="AQ463" s="10"/>
      <c r="AR463" s="10"/>
    </row>
    <row r="464" spans="1:44" s="159" customFormat="1">
      <c r="A464" s="2"/>
      <c r="B464"/>
      <c r="C464" s="356"/>
      <c r="D464" s="355"/>
      <c r="E464" s="132"/>
      <c r="F464" s="141"/>
      <c r="G464" s="365"/>
      <c r="H464" s="10"/>
      <c r="I464" s="10"/>
      <c r="J464" s="10"/>
      <c r="K464" s="10"/>
      <c r="L464" s="84"/>
      <c r="M464" s="84"/>
      <c r="N464" s="84"/>
      <c r="O464" s="84"/>
      <c r="P464" s="84"/>
      <c r="Q464" s="84"/>
      <c r="R464" s="84"/>
      <c r="S464" s="84"/>
      <c r="T464" s="84"/>
      <c r="U464" s="84"/>
      <c r="V464" s="84"/>
      <c r="W464" s="84"/>
      <c r="X464" s="84"/>
      <c r="Y464" s="84"/>
      <c r="Z464" s="84"/>
      <c r="AA464" s="84"/>
      <c r="AB464" s="84"/>
      <c r="AC464" s="84"/>
      <c r="AD464" s="84"/>
      <c r="AE464" s="10"/>
      <c r="AF464" s="10"/>
      <c r="AG464" s="10"/>
      <c r="AH464" s="10"/>
      <c r="AI464" s="10"/>
      <c r="AJ464" s="13"/>
      <c r="AK464" s="10"/>
      <c r="AL464" s="10"/>
      <c r="AM464" s="10"/>
      <c r="AN464" s="10"/>
      <c r="AO464" s="10"/>
      <c r="AP464" s="10"/>
      <c r="AQ464" s="10"/>
      <c r="AR464" s="10"/>
    </row>
    <row r="465" spans="1:44" s="159" customFormat="1">
      <c r="A465" s="2"/>
      <c r="B465"/>
      <c r="C465" s="356"/>
      <c r="D465" s="355"/>
      <c r="E465" s="132"/>
      <c r="F465" s="141"/>
      <c r="G465" s="365"/>
      <c r="H465" s="10"/>
      <c r="I465" s="10"/>
      <c r="J465" s="10"/>
      <c r="K465" s="10"/>
      <c r="L465" s="84"/>
      <c r="M465" s="84"/>
      <c r="N465" s="84"/>
      <c r="O465" s="84"/>
      <c r="P465" s="84"/>
      <c r="Q465" s="84"/>
      <c r="R465" s="84"/>
      <c r="S465" s="84"/>
      <c r="T465" s="84"/>
      <c r="U465" s="84"/>
      <c r="V465" s="84"/>
      <c r="W465" s="84"/>
      <c r="X465" s="84"/>
      <c r="Y465" s="84"/>
      <c r="Z465" s="84"/>
      <c r="AA465" s="84"/>
      <c r="AB465" s="84"/>
      <c r="AC465" s="84"/>
      <c r="AD465" s="84"/>
      <c r="AE465" s="10"/>
      <c r="AF465" s="10"/>
      <c r="AG465" s="10"/>
      <c r="AH465" s="10"/>
      <c r="AI465" s="10"/>
      <c r="AJ465" s="13"/>
      <c r="AK465" s="10"/>
      <c r="AL465" s="10"/>
      <c r="AM465" s="10"/>
      <c r="AN465" s="10"/>
      <c r="AO465" s="10"/>
      <c r="AP465" s="10"/>
      <c r="AQ465" s="10"/>
      <c r="AR465" s="10"/>
    </row>
    <row r="466" spans="1:44" s="159" customFormat="1">
      <c r="A466" s="2"/>
      <c r="B466"/>
      <c r="C466" s="356"/>
      <c r="D466" s="355"/>
      <c r="E466" s="132"/>
      <c r="F466" s="141"/>
      <c r="G466" s="365"/>
      <c r="H466" s="10"/>
      <c r="I466" s="10"/>
      <c r="J466" s="10"/>
      <c r="K466" s="10"/>
      <c r="L466" s="84"/>
      <c r="M466" s="84"/>
      <c r="N466" s="84"/>
      <c r="O466" s="84"/>
      <c r="P466" s="84"/>
      <c r="Q466" s="84"/>
      <c r="R466" s="84"/>
      <c r="S466" s="84"/>
      <c r="T466" s="84"/>
      <c r="U466" s="84"/>
      <c r="V466" s="84"/>
      <c r="W466" s="84"/>
      <c r="X466" s="84"/>
      <c r="Y466" s="84"/>
      <c r="Z466" s="84"/>
      <c r="AA466" s="84"/>
      <c r="AB466" s="84"/>
      <c r="AC466" s="84"/>
      <c r="AD466" s="84"/>
      <c r="AE466" s="10"/>
      <c r="AF466" s="10"/>
      <c r="AG466" s="10"/>
      <c r="AH466" s="10"/>
      <c r="AI466" s="10"/>
      <c r="AJ466" s="13"/>
      <c r="AK466" s="10"/>
      <c r="AL466" s="10"/>
      <c r="AM466" s="10"/>
      <c r="AN466" s="10"/>
      <c r="AO466" s="10"/>
      <c r="AP466" s="10"/>
      <c r="AQ466" s="10"/>
      <c r="AR466" s="10"/>
    </row>
    <row r="467" spans="1:44" s="159" customFormat="1">
      <c r="A467" s="2"/>
      <c r="B467"/>
      <c r="C467" s="356"/>
      <c r="D467" s="355"/>
      <c r="E467" s="132"/>
      <c r="F467" s="141"/>
      <c r="G467" s="365"/>
      <c r="H467" s="10"/>
      <c r="I467" s="10"/>
      <c r="J467" s="10"/>
      <c r="K467" s="10"/>
      <c r="L467" s="84"/>
      <c r="M467" s="84"/>
      <c r="N467" s="84"/>
      <c r="O467" s="84"/>
      <c r="P467" s="84"/>
      <c r="Q467" s="84"/>
      <c r="R467" s="84"/>
      <c r="S467" s="84"/>
      <c r="T467" s="84"/>
      <c r="U467" s="84"/>
      <c r="V467" s="84"/>
      <c r="W467" s="84"/>
      <c r="X467" s="84"/>
      <c r="Y467" s="84"/>
      <c r="Z467" s="84"/>
      <c r="AA467" s="84"/>
      <c r="AB467" s="84"/>
      <c r="AC467" s="84"/>
      <c r="AD467" s="84"/>
      <c r="AE467" s="10"/>
      <c r="AF467" s="10"/>
      <c r="AG467" s="10"/>
      <c r="AH467" s="10"/>
      <c r="AI467" s="10"/>
      <c r="AJ467" s="13"/>
      <c r="AK467" s="10"/>
      <c r="AL467" s="10"/>
      <c r="AM467" s="10"/>
      <c r="AN467" s="10"/>
      <c r="AO467" s="10"/>
      <c r="AP467" s="10"/>
      <c r="AQ467" s="10"/>
      <c r="AR467" s="10"/>
    </row>
    <row r="468" spans="1:44" s="159" customFormat="1">
      <c r="A468" s="2"/>
      <c r="B468"/>
      <c r="C468" s="356"/>
      <c r="D468" s="355"/>
      <c r="E468" s="132"/>
      <c r="F468" s="141"/>
      <c r="G468" s="365"/>
      <c r="H468" s="10"/>
      <c r="I468" s="10"/>
      <c r="J468" s="10"/>
      <c r="K468" s="10"/>
      <c r="L468" s="84"/>
      <c r="M468" s="84"/>
      <c r="N468" s="84"/>
      <c r="O468" s="84"/>
      <c r="P468" s="84"/>
      <c r="Q468" s="84"/>
      <c r="R468" s="84"/>
      <c r="S468" s="84"/>
      <c r="T468" s="84"/>
      <c r="U468" s="84"/>
      <c r="V468" s="84"/>
      <c r="W468" s="84"/>
      <c r="X468" s="84"/>
      <c r="Y468" s="84"/>
      <c r="Z468" s="84"/>
      <c r="AA468" s="84"/>
      <c r="AB468" s="84"/>
      <c r="AC468" s="84"/>
      <c r="AD468" s="84"/>
      <c r="AE468" s="10"/>
      <c r="AF468" s="10"/>
      <c r="AG468" s="10"/>
      <c r="AH468" s="10"/>
      <c r="AI468" s="10"/>
      <c r="AJ468" s="13"/>
      <c r="AK468" s="10"/>
      <c r="AL468" s="10"/>
      <c r="AM468" s="10"/>
      <c r="AN468" s="10"/>
      <c r="AO468" s="10"/>
      <c r="AP468" s="10"/>
      <c r="AQ468" s="10"/>
      <c r="AR468" s="10"/>
    </row>
    <row r="469" spans="1:44" s="159" customFormat="1">
      <c r="A469" s="2"/>
      <c r="B469"/>
      <c r="C469" s="356"/>
      <c r="D469" s="355"/>
      <c r="E469" s="132"/>
      <c r="F469" s="141"/>
      <c r="G469" s="365"/>
      <c r="H469" s="10"/>
      <c r="I469" s="10"/>
      <c r="J469" s="10"/>
      <c r="K469" s="10"/>
      <c r="L469" s="84"/>
      <c r="M469" s="84"/>
      <c r="N469" s="84"/>
      <c r="O469" s="84"/>
      <c r="P469" s="84"/>
      <c r="Q469" s="84"/>
      <c r="R469" s="84"/>
      <c r="S469" s="84"/>
      <c r="T469" s="84"/>
      <c r="U469" s="84"/>
      <c r="V469" s="84"/>
      <c r="W469" s="84"/>
      <c r="X469" s="84"/>
      <c r="Y469" s="84"/>
      <c r="Z469" s="84"/>
      <c r="AA469" s="84"/>
      <c r="AB469" s="84"/>
      <c r="AC469" s="84"/>
      <c r="AD469" s="84"/>
      <c r="AE469" s="10"/>
      <c r="AF469" s="10"/>
      <c r="AG469" s="10"/>
      <c r="AH469" s="10"/>
      <c r="AI469" s="10"/>
      <c r="AJ469" s="13"/>
      <c r="AK469" s="10"/>
      <c r="AL469" s="10"/>
      <c r="AM469" s="10"/>
      <c r="AN469" s="10"/>
      <c r="AO469" s="10"/>
      <c r="AP469" s="10"/>
      <c r="AQ469" s="10"/>
      <c r="AR469" s="10"/>
    </row>
    <row r="470" spans="1:44" s="159" customFormat="1">
      <c r="A470" s="2"/>
      <c r="B470"/>
      <c r="C470" s="356"/>
      <c r="D470" s="355"/>
      <c r="E470" s="132"/>
      <c r="F470" s="141"/>
      <c r="G470" s="365"/>
      <c r="H470" s="10"/>
      <c r="I470" s="10"/>
      <c r="J470" s="10"/>
      <c r="K470" s="10"/>
      <c r="L470" s="84"/>
      <c r="M470" s="84"/>
      <c r="N470" s="84"/>
      <c r="O470" s="84"/>
      <c r="P470" s="84"/>
      <c r="Q470" s="84"/>
      <c r="R470" s="84"/>
      <c r="S470" s="84"/>
      <c r="T470" s="84"/>
      <c r="U470" s="84"/>
      <c r="V470" s="84"/>
      <c r="W470" s="84"/>
      <c r="X470" s="84"/>
      <c r="Y470" s="84"/>
      <c r="Z470" s="84"/>
      <c r="AA470" s="84"/>
      <c r="AB470" s="84"/>
      <c r="AC470" s="84"/>
      <c r="AD470" s="84"/>
      <c r="AE470" s="10"/>
      <c r="AF470" s="10"/>
      <c r="AG470" s="10"/>
      <c r="AH470" s="10"/>
      <c r="AI470" s="10"/>
      <c r="AJ470" s="13"/>
      <c r="AK470" s="10"/>
      <c r="AL470" s="10"/>
      <c r="AM470" s="10"/>
      <c r="AN470" s="10"/>
      <c r="AO470" s="10"/>
      <c r="AP470" s="10"/>
      <c r="AQ470" s="10"/>
      <c r="AR470" s="10"/>
    </row>
    <row r="471" spans="1:44" s="159" customFormat="1">
      <c r="A471" s="2"/>
      <c r="B471"/>
      <c r="C471" s="356"/>
      <c r="D471" s="355"/>
      <c r="E471" s="132"/>
      <c r="F471" s="141"/>
      <c r="G471" s="365"/>
      <c r="H471" s="10"/>
      <c r="I471" s="10"/>
      <c r="J471" s="10"/>
      <c r="K471" s="10"/>
      <c r="L471" s="84"/>
      <c r="M471" s="84"/>
      <c r="N471" s="84"/>
      <c r="O471" s="84"/>
      <c r="P471" s="84"/>
      <c r="Q471" s="84"/>
      <c r="R471" s="84"/>
      <c r="S471" s="84"/>
      <c r="T471" s="84"/>
      <c r="U471" s="84"/>
      <c r="V471" s="84"/>
      <c r="W471" s="84"/>
      <c r="X471" s="84"/>
      <c r="Y471" s="84"/>
      <c r="Z471" s="84"/>
      <c r="AA471" s="84"/>
      <c r="AB471" s="84"/>
      <c r="AC471" s="84"/>
      <c r="AD471" s="84"/>
      <c r="AE471" s="10"/>
      <c r="AF471" s="10"/>
      <c r="AG471" s="10"/>
      <c r="AH471" s="10"/>
      <c r="AI471" s="10"/>
      <c r="AJ471" s="13"/>
      <c r="AK471" s="10"/>
      <c r="AL471" s="10"/>
      <c r="AM471" s="10"/>
      <c r="AN471" s="10"/>
      <c r="AO471" s="10"/>
      <c r="AP471" s="10"/>
      <c r="AQ471" s="10"/>
      <c r="AR471" s="10"/>
    </row>
    <row r="472" spans="1:44" s="159" customFormat="1">
      <c r="A472" s="2"/>
      <c r="B472"/>
      <c r="C472" s="356"/>
      <c r="D472" s="355"/>
      <c r="E472" s="132"/>
      <c r="F472" s="141"/>
      <c r="G472" s="365"/>
      <c r="H472" s="10"/>
      <c r="I472" s="10"/>
      <c r="J472" s="10"/>
      <c r="K472" s="10"/>
      <c r="L472" s="84"/>
      <c r="M472" s="84"/>
      <c r="N472" s="84"/>
      <c r="O472" s="84"/>
      <c r="P472" s="84"/>
      <c r="Q472" s="84"/>
      <c r="R472" s="84"/>
      <c r="S472" s="84"/>
      <c r="T472" s="84"/>
      <c r="U472" s="84"/>
      <c r="V472" s="84"/>
      <c r="W472" s="84"/>
      <c r="X472" s="84"/>
      <c r="Y472" s="84"/>
      <c r="Z472" s="84"/>
      <c r="AA472" s="84"/>
      <c r="AB472" s="84"/>
      <c r="AC472" s="84"/>
      <c r="AD472" s="84"/>
      <c r="AE472" s="10"/>
      <c r="AF472" s="10"/>
      <c r="AG472" s="10"/>
      <c r="AH472" s="10"/>
      <c r="AI472" s="10"/>
      <c r="AJ472" s="13"/>
      <c r="AK472" s="10"/>
      <c r="AL472" s="10"/>
      <c r="AM472" s="10"/>
      <c r="AN472" s="10"/>
      <c r="AO472" s="10"/>
      <c r="AP472" s="10"/>
      <c r="AQ472" s="10"/>
      <c r="AR472" s="10"/>
    </row>
    <row r="473" spans="1:44" s="159" customFormat="1">
      <c r="A473" s="2"/>
      <c r="B473"/>
      <c r="C473" s="356"/>
      <c r="D473" s="355"/>
      <c r="E473" s="132"/>
      <c r="F473" s="141"/>
      <c r="G473" s="365"/>
      <c r="H473" s="10"/>
      <c r="I473" s="10"/>
      <c r="J473" s="10"/>
      <c r="K473" s="10"/>
      <c r="L473" s="84"/>
      <c r="M473" s="84"/>
      <c r="N473" s="84"/>
      <c r="O473" s="84"/>
      <c r="P473" s="84"/>
      <c r="Q473" s="84"/>
      <c r="R473" s="84"/>
      <c r="S473" s="84"/>
      <c r="T473" s="84"/>
      <c r="U473" s="84"/>
      <c r="V473" s="84"/>
      <c r="W473" s="84"/>
      <c r="X473" s="84"/>
      <c r="Y473" s="84"/>
      <c r="Z473" s="84"/>
      <c r="AA473" s="84"/>
      <c r="AB473" s="84"/>
      <c r="AC473" s="84"/>
      <c r="AD473" s="84"/>
      <c r="AE473" s="10"/>
      <c r="AF473" s="10"/>
      <c r="AG473" s="10"/>
      <c r="AH473" s="10"/>
      <c r="AI473" s="10"/>
      <c r="AJ473" s="13"/>
      <c r="AK473" s="10"/>
      <c r="AL473" s="10"/>
      <c r="AM473" s="10"/>
      <c r="AN473" s="10"/>
      <c r="AO473" s="10"/>
      <c r="AP473" s="10"/>
      <c r="AQ473" s="10"/>
      <c r="AR473" s="10"/>
    </row>
    <row r="474" spans="1:44" s="159" customFormat="1">
      <c r="A474" s="2"/>
      <c r="B474"/>
      <c r="C474" s="356"/>
      <c r="D474" s="355"/>
      <c r="E474" s="132"/>
      <c r="F474" s="141"/>
      <c r="G474" s="365"/>
      <c r="H474" s="10"/>
      <c r="I474" s="10"/>
      <c r="J474" s="10"/>
      <c r="K474" s="10"/>
      <c r="L474" s="84"/>
      <c r="M474" s="84"/>
      <c r="N474" s="84"/>
      <c r="O474" s="84"/>
      <c r="P474" s="84"/>
      <c r="Q474" s="84"/>
      <c r="R474" s="84"/>
      <c r="S474" s="84"/>
      <c r="T474" s="84"/>
      <c r="U474" s="84"/>
      <c r="V474" s="84"/>
      <c r="W474" s="84"/>
      <c r="X474" s="84"/>
      <c r="Y474" s="84"/>
      <c r="Z474" s="84"/>
      <c r="AA474" s="84"/>
      <c r="AB474" s="84"/>
      <c r="AC474" s="84"/>
      <c r="AD474" s="84"/>
      <c r="AE474" s="10"/>
      <c r="AF474" s="10"/>
      <c r="AG474" s="10"/>
      <c r="AH474" s="10"/>
      <c r="AI474" s="10"/>
      <c r="AJ474" s="13"/>
      <c r="AK474" s="10"/>
      <c r="AL474" s="10"/>
      <c r="AM474" s="10"/>
      <c r="AN474" s="10"/>
      <c r="AO474" s="10"/>
      <c r="AP474" s="10"/>
      <c r="AQ474" s="10"/>
      <c r="AR474" s="10"/>
    </row>
    <row r="475" spans="1:44" s="159" customFormat="1">
      <c r="A475" s="2"/>
      <c r="B475"/>
      <c r="C475" s="356"/>
      <c r="D475" s="355"/>
      <c r="E475" s="132"/>
      <c r="F475" s="141"/>
      <c r="G475" s="365"/>
      <c r="H475" s="10"/>
      <c r="I475" s="10"/>
      <c r="J475" s="10"/>
      <c r="K475" s="10"/>
      <c r="L475" s="84"/>
      <c r="M475" s="84"/>
      <c r="N475" s="84"/>
      <c r="O475" s="84"/>
      <c r="P475" s="84"/>
      <c r="Q475" s="84"/>
      <c r="R475" s="84"/>
      <c r="S475" s="84"/>
      <c r="T475" s="84"/>
      <c r="U475" s="84"/>
      <c r="V475" s="84"/>
      <c r="W475" s="84"/>
      <c r="X475" s="84"/>
      <c r="Y475" s="84"/>
      <c r="Z475" s="84"/>
      <c r="AA475" s="84"/>
      <c r="AB475" s="84"/>
      <c r="AC475" s="84"/>
      <c r="AD475" s="84"/>
      <c r="AE475" s="10"/>
      <c r="AF475" s="10"/>
      <c r="AG475" s="10"/>
      <c r="AH475" s="10"/>
      <c r="AI475" s="10"/>
      <c r="AJ475" s="13"/>
      <c r="AK475" s="10"/>
      <c r="AL475" s="10"/>
      <c r="AM475" s="10"/>
      <c r="AN475" s="10"/>
      <c r="AO475" s="10"/>
      <c r="AP475" s="10"/>
      <c r="AQ475" s="10"/>
      <c r="AR475" s="10"/>
    </row>
    <row r="476" spans="1:44" s="159" customFormat="1">
      <c r="A476" s="2"/>
      <c r="B476"/>
      <c r="C476" s="356"/>
      <c r="D476" s="355"/>
      <c r="E476" s="132"/>
      <c r="F476" s="141"/>
      <c r="G476" s="365"/>
      <c r="H476" s="10"/>
      <c r="I476" s="10"/>
      <c r="J476" s="10"/>
      <c r="K476" s="10"/>
      <c r="L476" s="84"/>
      <c r="M476" s="84"/>
      <c r="N476" s="84"/>
      <c r="O476" s="84"/>
      <c r="P476" s="84"/>
      <c r="Q476" s="84"/>
      <c r="R476" s="84"/>
      <c r="S476" s="84"/>
      <c r="T476" s="84"/>
      <c r="U476" s="84"/>
      <c r="V476" s="84"/>
      <c r="W476" s="84"/>
      <c r="X476" s="84"/>
      <c r="Y476" s="84"/>
      <c r="Z476" s="84"/>
      <c r="AA476" s="84"/>
      <c r="AB476" s="84"/>
      <c r="AC476" s="84"/>
      <c r="AD476" s="84"/>
      <c r="AE476" s="10"/>
      <c r="AF476" s="10"/>
      <c r="AG476" s="10"/>
      <c r="AH476" s="10"/>
      <c r="AI476" s="10"/>
      <c r="AJ476" s="13"/>
      <c r="AK476" s="10"/>
      <c r="AL476" s="10"/>
      <c r="AM476" s="10"/>
      <c r="AN476" s="10"/>
      <c r="AO476" s="10"/>
      <c r="AP476" s="10"/>
      <c r="AQ476" s="10"/>
      <c r="AR476" s="10"/>
    </row>
    <row r="477" spans="1:44" s="159" customFormat="1">
      <c r="A477" s="2"/>
      <c r="B477"/>
      <c r="C477" s="356"/>
      <c r="D477" s="355"/>
      <c r="E477" s="132"/>
      <c r="F477" s="141"/>
      <c r="G477" s="365"/>
      <c r="H477" s="10"/>
      <c r="I477" s="10"/>
      <c r="J477" s="10"/>
      <c r="K477" s="10"/>
      <c r="L477" s="84"/>
      <c r="M477" s="84"/>
      <c r="N477" s="84"/>
      <c r="O477" s="84"/>
      <c r="P477" s="84"/>
      <c r="Q477" s="84"/>
      <c r="R477" s="84"/>
      <c r="S477" s="84"/>
      <c r="T477" s="84"/>
      <c r="U477" s="84"/>
      <c r="V477" s="84"/>
      <c r="W477" s="84"/>
      <c r="X477" s="84"/>
      <c r="Y477" s="84"/>
      <c r="Z477" s="84"/>
      <c r="AA477" s="84"/>
      <c r="AB477" s="84"/>
      <c r="AC477" s="84"/>
      <c r="AD477" s="84"/>
      <c r="AE477" s="10"/>
      <c r="AF477" s="10"/>
      <c r="AG477" s="10"/>
      <c r="AH477" s="10"/>
      <c r="AI477" s="10"/>
      <c r="AJ477" s="13"/>
      <c r="AK477" s="10"/>
      <c r="AL477" s="10"/>
      <c r="AM477" s="10"/>
      <c r="AN477" s="10"/>
      <c r="AO477" s="10"/>
      <c r="AP477" s="10"/>
      <c r="AQ477" s="10"/>
      <c r="AR477" s="10"/>
    </row>
    <row r="478" spans="1:44" s="159" customFormat="1">
      <c r="A478" s="2"/>
      <c r="B478"/>
      <c r="C478" s="356"/>
      <c r="D478" s="355"/>
      <c r="E478" s="132"/>
      <c r="F478" s="141"/>
      <c r="G478" s="365"/>
      <c r="H478" s="10"/>
      <c r="I478" s="10"/>
      <c r="J478" s="10"/>
      <c r="K478" s="10"/>
      <c r="L478" s="84"/>
      <c r="M478" s="84"/>
      <c r="N478" s="84"/>
      <c r="O478" s="84"/>
      <c r="P478" s="84"/>
      <c r="Q478" s="84"/>
      <c r="R478" s="84"/>
      <c r="S478" s="84"/>
      <c r="T478" s="84"/>
      <c r="U478" s="84"/>
      <c r="V478" s="84"/>
      <c r="W478" s="84"/>
      <c r="X478" s="84"/>
      <c r="Y478" s="84"/>
      <c r="Z478" s="84"/>
      <c r="AA478" s="84"/>
      <c r="AB478" s="84"/>
      <c r="AC478" s="84"/>
      <c r="AD478" s="84"/>
      <c r="AE478" s="10"/>
      <c r="AF478" s="10"/>
      <c r="AG478" s="10"/>
      <c r="AH478" s="10"/>
      <c r="AI478" s="10"/>
      <c r="AJ478" s="13"/>
      <c r="AK478" s="10"/>
      <c r="AL478" s="10"/>
      <c r="AM478" s="10"/>
      <c r="AN478" s="10"/>
      <c r="AO478" s="10"/>
      <c r="AP478" s="10"/>
      <c r="AQ478" s="10"/>
      <c r="AR478" s="10"/>
    </row>
    <row r="479" spans="1:44" s="159" customFormat="1">
      <c r="A479" s="2"/>
      <c r="B479"/>
      <c r="C479" s="356"/>
      <c r="D479" s="355"/>
      <c r="E479" s="132"/>
      <c r="F479" s="141"/>
      <c r="G479" s="365"/>
      <c r="H479" s="10"/>
      <c r="I479" s="10"/>
      <c r="J479" s="10"/>
      <c r="K479" s="10"/>
      <c r="L479" s="84"/>
      <c r="M479" s="84"/>
      <c r="N479" s="84"/>
      <c r="O479" s="84"/>
      <c r="P479" s="84"/>
      <c r="Q479" s="84"/>
      <c r="R479" s="84"/>
      <c r="S479" s="84"/>
      <c r="T479" s="84"/>
      <c r="U479" s="84"/>
      <c r="V479" s="84"/>
      <c r="W479" s="84"/>
      <c r="X479" s="84"/>
      <c r="Y479" s="84"/>
      <c r="Z479" s="84"/>
      <c r="AA479" s="84"/>
      <c r="AB479" s="84"/>
      <c r="AC479" s="84"/>
      <c r="AD479" s="84"/>
      <c r="AE479" s="10"/>
      <c r="AF479" s="10"/>
      <c r="AG479" s="10"/>
      <c r="AH479" s="10"/>
      <c r="AI479" s="10"/>
      <c r="AJ479" s="13"/>
      <c r="AK479" s="10"/>
      <c r="AL479" s="10"/>
      <c r="AM479" s="10"/>
      <c r="AN479" s="10"/>
      <c r="AO479" s="10"/>
      <c r="AP479" s="10"/>
      <c r="AQ479" s="10"/>
      <c r="AR479" s="10"/>
    </row>
    <row r="480" spans="1:44" s="159" customFormat="1">
      <c r="A480" s="2"/>
      <c r="B480"/>
      <c r="C480" s="356"/>
      <c r="D480" s="355"/>
      <c r="E480" s="132"/>
      <c r="F480" s="141"/>
      <c r="G480" s="365"/>
      <c r="H480" s="10"/>
      <c r="I480" s="10"/>
      <c r="J480" s="10"/>
      <c r="K480" s="10"/>
      <c r="L480" s="84"/>
      <c r="M480" s="84"/>
      <c r="N480" s="84"/>
      <c r="O480" s="84"/>
      <c r="P480" s="84"/>
      <c r="Q480" s="84"/>
      <c r="R480" s="84"/>
      <c r="S480" s="84"/>
      <c r="T480" s="84"/>
      <c r="U480" s="84"/>
      <c r="V480" s="84"/>
      <c r="W480" s="84"/>
      <c r="X480" s="84"/>
      <c r="Y480" s="84"/>
      <c r="Z480" s="84"/>
      <c r="AA480" s="84"/>
      <c r="AB480" s="84"/>
      <c r="AC480" s="84"/>
      <c r="AD480" s="84"/>
      <c r="AE480" s="10"/>
      <c r="AF480" s="10"/>
      <c r="AG480" s="10"/>
      <c r="AH480" s="10"/>
      <c r="AI480" s="10"/>
      <c r="AJ480" s="13"/>
      <c r="AK480" s="10"/>
      <c r="AL480" s="10"/>
      <c r="AM480" s="10"/>
      <c r="AN480" s="10"/>
      <c r="AO480" s="10"/>
      <c r="AP480" s="10"/>
      <c r="AQ480" s="10"/>
      <c r="AR480" s="10"/>
    </row>
    <row r="481" spans="1:44" s="159" customFormat="1">
      <c r="A481" s="2"/>
      <c r="B481"/>
      <c r="C481" s="356"/>
      <c r="D481" s="355"/>
      <c r="E481" s="132"/>
      <c r="F481" s="141"/>
      <c r="G481" s="365"/>
      <c r="H481" s="10"/>
      <c r="I481" s="10"/>
      <c r="J481" s="10"/>
      <c r="K481" s="10"/>
      <c r="L481" s="84"/>
      <c r="M481" s="84"/>
      <c r="N481" s="84"/>
      <c r="O481" s="84"/>
      <c r="P481" s="84"/>
      <c r="Q481" s="84"/>
      <c r="R481" s="84"/>
      <c r="S481" s="84"/>
      <c r="T481" s="84"/>
      <c r="U481" s="84"/>
      <c r="V481" s="84"/>
      <c r="W481" s="84"/>
      <c r="X481" s="84"/>
      <c r="Y481" s="84"/>
      <c r="Z481" s="84"/>
      <c r="AA481" s="84"/>
      <c r="AB481" s="84"/>
      <c r="AC481" s="84"/>
      <c r="AD481" s="84"/>
      <c r="AE481" s="10"/>
      <c r="AF481" s="10"/>
      <c r="AG481" s="10"/>
      <c r="AH481" s="10"/>
      <c r="AI481" s="10"/>
      <c r="AJ481" s="13"/>
      <c r="AK481" s="10"/>
      <c r="AL481" s="10"/>
      <c r="AM481" s="10"/>
      <c r="AN481" s="10"/>
      <c r="AO481" s="10"/>
      <c r="AP481" s="10"/>
      <c r="AQ481" s="10"/>
      <c r="AR481" s="10"/>
    </row>
    <row r="482" spans="1:44" s="159" customFormat="1">
      <c r="A482" s="2"/>
      <c r="B482"/>
      <c r="C482" s="356"/>
      <c r="D482" s="355"/>
      <c r="E482" s="132"/>
      <c r="F482" s="141"/>
      <c r="G482" s="365"/>
      <c r="H482" s="10"/>
      <c r="I482" s="10"/>
      <c r="J482" s="10"/>
      <c r="K482" s="10"/>
      <c r="L482" s="84"/>
      <c r="M482" s="84"/>
      <c r="N482" s="84"/>
      <c r="O482" s="84"/>
      <c r="P482" s="84"/>
      <c r="Q482" s="84"/>
      <c r="R482" s="84"/>
      <c r="S482" s="84"/>
      <c r="T482" s="84"/>
      <c r="U482" s="84"/>
      <c r="V482" s="84"/>
      <c r="W482" s="84"/>
      <c r="X482" s="84"/>
      <c r="Y482" s="84"/>
      <c r="Z482" s="84"/>
      <c r="AA482" s="84"/>
      <c r="AB482" s="84"/>
      <c r="AC482" s="84"/>
      <c r="AD482" s="84"/>
      <c r="AE482" s="10"/>
      <c r="AF482" s="10"/>
      <c r="AG482" s="10"/>
      <c r="AH482" s="10"/>
      <c r="AI482" s="10"/>
      <c r="AJ482" s="13"/>
      <c r="AK482" s="10"/>
      <c r="AL482" s="10"/>
      <c r="AM482" s="10"/>
      <c r="AN482" s="10"/>
      <c r="AO482" s="10"/>
      <c r="AP482" s="10"/>
      <c r="AQ482" s="10"/>
      <c r="AR482" s="10"/>
    </row>
    <row r="483" spans="1:44" s="159" customFormat="1">
      <c r="A483" s="2"/>
      <c r="B483"/>
      <c r="C483" s="356"/>
      <c r="D483" s="355"/>
      <c r="E483" s="132"/>
      <c r="F483" s="141"/>
      <c r="G483" s="365"/>
      <c r="H483" s="10"/>
      <c r="I483" s="10"/>
      <c r="J483" s="10"/>
      <c r="K483" s="10"/>
      <c r="L483" s="84"/>
      <c r="M483" s="84"/>
      <c r="N483" s="84"/>
      <c r="O483" s="84"/>
      <c r="P483" s="84"/>
      <c r="Q483" s="84"/>
      <c r="R483" s="84"/>
      <c r="S483" s="84"/>
      <c r="T483" s="84"/>
      <c r="U483" s="84"/>
      <c r="V483" s="84"/>
      <c r="W483" s="84"/>
      <c r="X483" s="84"/>
      <c r="Y483" s="84"/>
      <c r="Z483" s="84"/>
      <c r="AA483" s="84"/>
      <c r="AB483" s="84"/>
      <c r="AC483" s="84"/>
      <c r="AD483" s="84"/>
      <c r="AE483" s="10"/>
      <c r="AF483" s="10"/>
      <c r="AG483" s="10"/>
      <c r="AH483" s="10"/>
      <c r="AI483" s="10"/>
      <c r="AJ483" s="13"/>
      <c r="AK483" s="10"/>
      <c r="AL483" s="10"/>
      <c r="AM483" s="10"/>
      <c r="AN483" s="10"/>
      <c r="AO483" s="10"/>
      <c r="AP483" s="10"/>
      <c r="AQ483" s="10"/>
      <c r="AR483" s="10"/>
    </row>
    <row r="484" spans="1:44" s="159" customFormat="1">
      <c r="A484" s="2"/>
      <c r="B484"/>
      <c r="C484" s="356"/>
      <c r="D484" s="355"/>
      <c r="E484" s="132"/>
      <c r="F484" s="141"/>
      <c r="G484" s="365"/>
      <c r="H484" s="10"/>
      <c r="I484" s="10"/>
      <c r="J484" s="10"/>
      <c r="K484" s="10"/>
      <c r="L484" s="84"/>
      <c r="M484" s="84"/>
      <c r="N484" s="84"/>
      <c r="O484" s="84"/>
      <c r="P484" s="84"/>
      <c r="Q484" s="84"/>
      <c r="R484" s="84"/>
      <c r="S484" s="84"/>
      <c r="T484" s="84"/>
      <c r="U484" s="84"/>
      <c r="V484" s="84"/>
      <c r="W484" s="84"/>
      <c r="X484" s="84"/>
      <c r="Y484" s="84"/>
      <c r="Z484" s="84"/>
      <c r="AA484" s="84"/>
      <c r="AB484" s="84"/>
      <c r="AC484" s="84"/>
      <c r="AD484" s="84"/>
      <c r="AE484" s="10"/>
      <c r="AF484" s="10"/>
      <c r="AG484" s="10"/>
      <c r="AH484" s="10"/>
      <c r="AI484" s="10"/>
      <c r="AJ484" s="13"/>
      <c r="AK484" s="10"/>
      <c r="AL484" s="10"/>
      <c r="AM484" s="10"/>
      <c r="AN484" s="10"/>
      <c r="AO484" s="10"/>
      <c r="AP484" s="10"/>
      <c r="AQ484" s="10"/>
      <c r="AR484" s="10"/>
    </row>
    <row r="485" spans="1:44" s="159" customFormat="1">
      <c r="A485" s="2"/>
      <c r="B485"/>
      <c r="C485" s="356"/>
      <c r="D485" s="355"/>
      <c r="E485" s="132"/>
      <c r="F485" s="141"/>
      <c r="G485" s="365"/>
      <c r="H485" s="10"/>
      <c r="I485" s="10"/>
      <c r="J485" s="10"/>
      <c r="K485" s="10"/>
      <c r="L485" s="84"/>
      <c r="M485" s="84"/>
      <c r="N485" s="84"/>
      <c r="O485" s="84"/>
      <c r="P485" s="84"/>
      <c r="Q485" s="84"/>
      <c r="R485" s="84"/>
      <c r="S485" s="84"/>
      <c r="T485" s="84"/>
      <c r="U485" s="84"/>
      <c r="V485" s="84"/>
      <c r="W485" s="84"/>
      <c r="X485" s="84"/>
      <c r="Y485" s="84"/>
      <c r="Z485" s="84"/>
      <c r="AA485" s="84"/>
      <c r="AB485" s="84"/>
      <c r="AC485" s="84"/>
      <c r="AD485" s="84"/>
      <c r="AE485" s="10"/>
      <c r="AF485" s="10"/>
      <c r="AG485" s="10"/>
      <c r="AH485" s="10"/>
      <c r="AI485" s="10"/>
      <c r="AJ485" s="13"/>
      <c r="AK485" s="10"/>
      <c r="AL485" s="10"/>
      <c r="AM485" s="10"/>
      <c r="AN485" s="10"/>
      <c r="AO485" s="10"/>
      <c r="AP485" s="10"/>
      <c r="AQ485" s="10"/>
      <c r="AR485" s="10"/>
    </row>
    <row r="486" spans="1:44" s="159" customFormat="1">
      <c r="A486" s="2"/>
      <c r="B486"/>
      <c r="C486" s="356"/>
      <c r="D486" s="355"/>
      <c r="E486" s="132"/>
      <c r="F486" s="141"/>
      <c r="G486" s="365"/>
      <c r="H486" s="10"/>
      <c r="I486" s="10"/>
      <c r="J486" s="10"/>
      <c r="K486" s="10"/>
      <c r="L486" s="84"/>
      <c r="M486" s="84"/>
      <c r="N486" s="84"/>
      <c r="O486" s="84"/>
      <c r="P486" s="84"/>
      <c r="Q486" s="84"/>
      <c r="R486" s="84"/>
      <c r="S486" s="84"/>
      <c r="T486" s="84"/>
      <c r="U486" s="84"/>
      <c r="V486" s="84"/>
      <c r="W486" s="84"/>
      <c r="X486" s="84"/>
      <c r="Y486" s="84"/>
      <c r="Z486" s="84"/>
      <c r="AA486" s="84"/>
      <c r="AB486" s="84"/>
      <c r="AC486" s="84"/>
      <c r="AD486" s="84"/>
      <c r="AE486" s="10"/>
      <c r="AF486" s="10"/>
      <c r="AG486" s="10"/>
      <c r="AH486" s="10"/>
      <c r="AI486" s="10"/>
      <c r="AJ486" s="13"/>
      <c r="AK486" s="10"/>
      <c r="AL486" s="10"/>
      <c r="AM486" s="10"/>
      <c r="AN486" s="10"/>
      <c r="AO486" s="10"/>
      <c r="AP486" s="10"/>
      <c r="AQ486" s="10"/>
      <c r="AR486" s="10"/>
    </row>
    <row r="487" spans="1:44" s="159" customFormat="1">
      <c r="A487" s="2"/>
      <c r="B487"/>
      <c r="C487" s="356"/>
      <c r="D487" s="355"/>
      <c r="E487" s="132"/>
      <c r="F487" s="141"/>
      <c r="G487" s="365"/>
      <c r="H487" s="10"/>
      <c r="I487" s="10"/>
      <c r="J487" s="10"/>
      <c r="K487" s="10"/>
      <c r="L487" s="84"/>
      <c r="M487" s="84"/>
      <c r="N487" s="84"/>
      <c r="O487" s="84"/>
      <c r="P487" s="84"/>
      <c r="Q487" s="84"/>
      <c r="R487" s="84"/>
      <c r="S487" s="84"/>
      <c r="T487" s="84"/>
      <c r="U487" s="84"/>
      <c r="V487" s="84"/>
      <c r="W487" s="84"/>
      <c r="X487" s="84"/>
      <c r="Y487" s="84"/>
      <c r="Z487" s="84"/>
      <c r="AA487" s="84"/>
      <c r="AB487" s="84"/>
      <c r="AC487" s="84"/>
      <c r="AD487" s="84"/>
      <c r="AE487" s="10"/>
      <c r="AF487" s="10"/>
      <c r="AG487" s="10"/>
      <c r="AH487" s="10"/>
      <c r="AI487" s="10"/>
      <c r="AJ487" s="13"/>
      <c r="AK487" s="10"/>
      <c r="AL487" s="10"/>
      <c r="AM487" s="10"/>
      <c r="AN487" s="10"/>
      <c r="AO487" s="10"/>
      <c r="AP487" s="10"/>
      <c r="AQ487" s="10"/>
      <c r="AR487" s="10"/>
    </row>
    <row r="488" spans="1:44" s="159" customFormat="1">
      <c r="A488" s="2"/>
      <c r="B488"/>
      <c r="C488" s="356"/>
      <c r="D488" s="355"/>
      <c r="E488" s="132"/>
      <c r="F488" s="141"/>
      <c r="G488" s="365"/>
      <c r="H488" s="10"/>
      <c r="I488" s="10"/>
      <c r="J488" s="10"/>
      <c r="K488" s="10"/>
      <c r="L488" s="84"/>
      <c r="M488" s="84"/>
      <c r="N488" s="84"/>
      <c r="O488" s="84"/>
      <c r="P488" s="84"/>
      <c r="Q488" s="84"/>
      <c r="R488" s="84"/>
      <c r="S488" s="84"/>
      <c r="T488" s="84"/>
      <c r="U488" s="84"/>
      <c r="V488" s="84"/>
      <c r="W488" s="84"/>
      <c r="X488" s="84"/>
      <c r="Y488" s="84"/>
      <c r="Z488" s="84"/>
      <c r="AA488" s="84"/>
      <c r="AB488" s="84"/>
      <c r="AC488" s="84"/>
      <c r="AD488" s="84"/>
      <c r="AE488" s="10"/>
      <c r="AF488" s="10"/>
      <c r="AG488" s="10"/>
      <c r="AH488" s="10"/>
      <c r="AI488" s="10"/>
      <c r="AJ488" s="13"/>
      <c r="AK488" s="10"/>
      <c r="AL488" s="10"/>
      <c r="AM488" s="10"/>
      <c r="AN488" s="10"/>
      <c r="AO488" s="10"/>
      <c r="AP488" s="10"/>
      <c r="AQ488" s="10"/>
      <c r="AR488" s="10"/>
    </row>
    <row r="489" spans="1:44" s="159" customFormat="1">
      <c r="A489" s="2"/>
      <c r="B489"/>
      <c r="C489" s="356"/>
      <c r="D489" s="355"/>
      <c r="E489" s="132"/>
      <c r="F489" s="141"/>
      <c r="G489" s="365"/>
      <c r="H489" s="10"/>
      <c r="I489" s="10"/>
      <c r="J489" s="10"/>
      <c r="K489" s="10"/>
      <c r="L489" s="84"/>
      <c r="M489" s="84"/>
      <c r="N489" s="84"/>
      <c r="O489" s="84"/>
      <c r="P489" s="84"/>
      <c r="Q489" s="84"/>
      <c r="R489" s="84"/>
      <c r="S489" s="84"/>
      <c r="T489" s="84"/>
      <c r="U489" s="84"/>
      <c r="V489" s="84"/>
      <c r="W489" s="84"/>
      <c r="X489" s="84"/>
      <c r="Y489" s="84"/>
      <c r="Z489" s="84"/>
      <c r="AA489" s="84"/>
      <c r="AB489" s="84"/>
      <c r="AC489" s="84"/>
      <c r="AD489" s="84"/>
      <c r="AE489" s="10"/>
      <c r="AF489" s="10"/>
      <c r="AG489" s="10"/>
      <c r="AH489" s="10"/>
      <c r="AI489" s="10"/>
      <c r="AJ489" s="13"/>
      <c r="AK489" s="10"/>
      <c r="AL489" s="10"/>
      <c r="AM489" s="10"/>
      <c r="AN489" s="10"/>
      <c r="AO489" s="10"/>
      <c r="AP489" s="10"/>
      <c r="AQ489" s="10"/>
      <c r="AR489" s="10"/>
    </row>
    <row r="490" spans="1:44" s="159" customFormat="1">
      <c r="A490" s="2"/>
      <c r="B490"/>
      <c r="C490" s="356"/>
      <c r="D490" s="355"/>
      <c r="E490" s="132"/>
      <c r="F490" s="141"/>
      <c r="G490" s="365"/>
      <c r="H490" s="10"/>
      <c r="I490" s="10"/>
      <c r="J490" s="10"/>
      <c r="K490" s="10"/>
      <c r="L490" s="84"/>
      <c r="M490" s="84"/>
      <c r="N490" s="84"/>
      <c r="O490" s="84"/>
      <c r="P490" s="84"/>
      <c r="Q490" s="84"/>
      <c r="R490" s="84"/>
      <c r="S490" s="84"/>
      <c r="T490" s="84"/>
      <c r="U490" s="84"/>
      <c r="V490" s="84"/>
      <c r="W490" s="84"/>
      <c r="X490" s="84"/>
      <c r="Y490" s="84"/>
      <c r="Z490" s="84"/>
      <c r="AA490" s="84"/>
      <c r="AB490" s="84"/>
      <c r="AC490" s="84"/>
      <c r="AD490" s="84"/>
      <c r="AE490" s="10"/>
      <c r="AF490" s="10"/>
      <c r="AG490" s="10"/>
      <c r="AH490" s="10"/>
      <c r="AI490" s="10"/>
      <c r="AJ490" s="13"/>
      <c r="AK490" s="10"/>
      <c r="AL490" s="10"/>
      <c r="AM490" s="10"/>
      <c r="AN490" s="10"/>
      <c r="AO490" s="10"/>
      <c r="AP490" s="10"/>
      <c r="AQ490" s="10"/>
      <c r="AR490" s="10"/>
    </row>
    <row r="491" spans="1:44" s="159" customFormat="1">
      <c r="A491" s="2"/>
      <c r="B491"/>
      <c r="C491" s="356"/>
      <c r="D491" s="355"/>
      <c r="E491" s="132"/>
      <c r="F491" s="141"/>
      <c r="G491" s="365"/>
      <c r="H491" s="10"/>
      <c r="I491" s="10"/>
      <c r="J491" s="10"/>
      <c r="K491" s="10"/>
      <c r="L491" s="84"/>
      <c r="M491" s="84"/>
      <c r="N491" s="84"/>
      <c r="O491" s="84"/>
      <c r="P491" s="84"/>
      <c r="Q491" s="84"/>
      <c r="R491" s="84"/>
      <c r="S491" s="84"/>
      <c r="T491" s="84"/>
      <c r="U491" s="84"/>
      <c r="V491" s="84"/>
      <c r="W491" s="84"/>
      <c r="X491" s="84"/>
      <c r="Y491" s="84"/>
      <c r="Z491" s="84"/>
      <c r="AA491" s="84"/>
      <c r="AB491" s="84"/>
      <c r="AC491" s="84"/>
      <c r="AD491" s="84"/>
      <c r="AE491" s="10"/>
      <c r="AF491" s="10"/>
      <c r="AG491" s="10"/>
      <c r="AH491" s="10"/>
      <c r="AI491" s="10"/>
      <c r="AJ491" s="13"/>
      <c r="AK491" s="10"/>
      <c r="AL491" s="10"/>
      <c r="AM491" s="10"/>
      <c r="AN491" s="10"/>
      <c r="AO491" s="10"/>
      <c r="AP491" s="10"/>
      <c r="AQ491" s="10"/>
      <c r="AR491" s="10"/>
    </row>
    <row r="492" spans="1:44" s="159" customFormat="1">
      <c r="A492" s="2"/>
      <c r="B492"/>
      <c r="C492" s="356"/>
      <c r="D492" s="355"/>
      <c r="E492" s="132"/>
      <c r="F492" s="141"/>
      <c r="G492" s="365"/>
      <c r="H492" s="10"/>
      <c r="I492" s="10"/>
      <c r="J492" s="10"/>
      <c r="K492" s="10"/>
      <c r="L492" s="84"/>
      <c r="M492" s="84"/>
      <c r="N492" s="84"/>
      <c r="O492" s="84"/>
      <c r="P492" s="84"/>
      <c r="Q492" s="84"/>
      <c r="R492" s="84"/>
      <c r="S492" s="84"/>
      <c r="T492" s="84"/>
      <c r="U492" s="84"/>
      <c r="V492" s="84"/>
      <c r="W492" s="84"/>
      <c r="X492" s="84"/>
      <c r="Y492" s="84"/>
      <c r="Z492" s="84"/>
      <c r="AA492" s="84"/>
      <c r="AB492" s="84"/>
      <c r="AC492" s="84"/>
      <c r="AD492" s="84"/>
      <c r="AE492" s="10"/>
      <c r="AF492" s="10"/>
      <c r="AG492" s="10"/>
      <c r="AH492" s="10"/>
      <c r="AI492" s="10"/>
      <c r="AJ492" s="13"/>
      <c r="AK492" s="10"/>
      <c r="AL492" s="10"/>
      <c r="AM492" s="10"/>
      <c r="AN492" s="10"/>
      <c r="AO492" s="10"/>
      <c r="AP492" s="10"/>
      <c r="AQ492" s="10"/>
      <c r="AR492" s="10"/>
    </row>
    <row r="493" spans="1:44" s="159" customFormat="1">
      <c r="A493" s="2"/>
      <c r="B493"/>
      <c r="C493" s="356"/>
      <c r="D493" s="355"/>
      <c r="E493" s="132"/>
      <c r="F493" s="141"/>
      <c r="G493" s="365"/>
      <c r="H493" s="10"/>
      <c r="I493" s="10"/>
      <c r="J493" s="10"/>
      <c r="K493" s="10"/>
      <c r="L493" s="84"/>
      <c r="M493" s="84"/>
      <c r="N493" s="84"/>
      <c r="O493" s="84"/>
      <c r="P493" s="84"/>
      <c r="Q493" s="84"/>
      <c r="R493" s="84"/>
      <c r="S493" s="84"/>
      <c r="T493" s="84"/>
      <c r="U493" s="84"/>
      <c r="V493" s="84"/>
      <c r="W493" s="84"/>
      <c r="X493" s="84"/>
      <c r="Y493" s="84"/>
      <c r="Z493" s="84"/>
      <c r="AA493" s="84"/>
      <c r="AB493" s="84"/>
      <c r="AC493" s="84"/>
      <c r="AD493" s="84"/>
      <c r="AE493" s="10"/>
      <c r="AF493" s="10"/>
      <c r="AG493" s="10"/>
      <c r="AH493" s="10"/>
      <c r="AI493" s="10"/>
      <c r="AJ493" s="13"/>
      <c r="AK493" s="10"/>
      <c r="AL493" s="10"/>
      <c r="AM493" s="10"/>
      <c r="AN493" s="10"/>
      <c r="AO493" s="10"/>
      <c r="AP493" s="10"/>
      <c r="AQ493" s="10"/>
      <c r="AR493" s="10"/>
    </row>
    <row r="494" spans="1:44" s="159" customFormat="1">
      <c r="A494" s="2"/>
      <c r="B494"/>
      <c r="C494" s="356"/>
      <c r="D494" s="355"/>
      <c r="E494" s="132"/>
      <c r="F494" s="141"/>
      <c r="G494" s="365"/>
      <c r="H494" s="10"/>
      <c r="I494" s="10"/>
      <c r="J494" s="10"/>
      <c r="K494" s="10"/>
      <c r="L494" s="84"/>
      <c r="M494" s="84"/>
      <c r="N494" s="84"/>
      <c r="O494" s="84"/>
      <c r="P494" s="84"/>
      <c r="Q494" s="84"/>
      <c r="R494" s="84"/>
      <c r="S494" s="84"/>
      <c r="T494" s="84"/>
      <c r="U494" s="84"/>
      <c r="V494" s="84"/>
      <c r="W494" s="84"/>
      <c r="X494" s="84"/>
      <c r="Y494" s="84"/>
      <c r="Z494" s="84"/>
      <c r="AA494" s="84"/>
      <c r="AB494" s="84"/>
      <c r="AC494" s="84"/>
      <c r="AD494" s="84"/>
      <c r="AE494" s="10"/>
      <c r="AF494" s="10"/>
      <c r="AG494" s="10"/>
      <c r="AH494" s="10"/>
      <c r="AI494" s="10"/>
      <c r="AJ494" s="13"/>
      <c r="AK494" s="10"/>
      <c r="AL494" s="10"/>
      <c r="AM494" s="10"/>
      <c r="AN494" s="10"/>
      <c r="AO494" s="10"/>
      <c r="AP494" s="10"/>
      <c r="AQ494" s="10"/>
      <c r="AR494" s="10"/>
    </row>
    <row r="495" spans="1:44" s="159" customFormat="1">
      <c r="A495" s="2"/>
      <c r="B495"/>
      <c r="C495" s="356"/>
      <c r="D495" s="355"/>
      <c r="E495" s="132"/>
      <c r="F495" s="141"/>
      <c r="G495" s="365"/>
      <c r="H495" s="10"/>
      <c r="I495" s="10"/>
      <c r="J495" s="10"/>
      <c r="K495" s="10"/>
      <c r="L495" s="84"/>
      <c r="M495" s="84"/>
      <c r="N495" s="84"/>
      <c r="O495" s="84"/>
      <c r="P495" s="84"/>
      <c r="Q495" s="84"/>
      <c r="R495" s="84"/>
      <c r="S495" s="84"/>
      <c r="T495" s="84"/>
      <c r="U495" s="84"/>
      <c r="V495" s="84"/>
      <c r="W495" s="84"/>
      <c r="X495" s="84"/>
      <c r="Y495" s="84"/>
      <c r="Z495" s="84"/>
      <c r="AA495" s="84"/>
      <c r="AB495" s="84"/>
      <c r="AC495" s="84"/>
      <c r="AD495" s="84"/>
      <c r="AE495" s="10"/>
      <c r="AF495" s="10"/>
      <c r="AG495" s="10"/>
      <c r="AH495" s="10"/>
      <c r="AI495" s="10"/>
      <c r="AJ495" s="13"/>
      <c r="AK495" s="10"/>
      <c r="AL495" s="10"/>
      <c r="AM495" s="10"/>
      <c r="AN495" s="10"/>
      <c r="AO495" s="10"/>
      <c r="AP495" s="10"/>
      <c r="AQ495" s="10"/>
      <c r="AR495" s="10"/>
    </row>
    <row r="496" spans="1:44" s="159" customFormat="1">
      <c r="A496" s="2"/>
      <c r="B496"/>
      <c r="C496" s="356"/>
      <c r="D496" s="355"/>
      <c r="E496" s="132"/>
      <c r="F496" s="141"/>
      <c r="G496" s="365"/>
      <c r="H496" s="10"/>
      <c r="I496" s="10"/>
      <c r="J496" s="10"/>
      <c r="K496" s="10"/>
      <c r="L496" s="84"/>
      <c r="M496" s="84"/>
      <c r="N496" s="84"/>
      <c r="O496" s="84"/>
      <c r="P496" s="84"/>
      <c r="Q496" s="84"/>
      <c r="R496" s="84"/>
      <c r="S496" s="84"/>
      <c r="T496" s="84"/>
      <c r="U496" s="84"/>
      <c r="V496" s="84"/>
      <c r="W496" s="84"/>
      <c r="X496" s="84"/>
      <c r="Y496" s="84"/>
      <c r="Z496" s="84"/>
      <c r="AA496" s="84"/>
      <c r="AB496" s="84"/>
      <c r="AC496" s="84"/>
      <c r="AD496" s="84"/>
      <c r="AE496" s="10"/>
      <c r="AF496" s="10"/>
      <c r="AG496" s="10"/>
      <c r="AH496" s="10"/>
      <c r="AI496" s="10"/>
      <c r="AJ496" s="13"/>
      <c r="AK496" s="10"/>
      <c r="AL496" s="10"/>
      <c r="AM496" s="10"/>
      <c r="AN496" s="10"/>
      <c r="AO496" s="10"/>
      <c r="AP496" s="10"/>
      <c r="AQ496" s="10"/>
      <c r="AR496" s="10"/>
    </row>
    <row r="497" spans="1:44" s="159" customFormat="1">
      <c r="A497" s="2"/>
      <c r="B497"/>
      <c r="C497" s="356"/>
      <c r="D497" s="355"/>
      <c r="E497" s="132"/>
      <c r="F497" s="141"/>
      <c r="G497" s="365"/>
      <c r="H497" s="10"/>
      <c r="I497" s="10"/>
      <c r="J497" s="10"/>
      <c r="K497" s="10"/>
      <c r="L497" s="84"/>
      <c r="M497" s="84"/>
      <c r="N497" s="84"/>
      <c r="O497" s="84"/>
      <c r="P497" s="84"/>
      <c r="Q497" s="84"/>
      <c r="R497" s="84"/>
      <c r="S497" s="84"/>
      <c r="T497" s="84"/>
      <c r="U497" s="84"/>
      <c r="V497" s="84"/>
      <c r="W497" s="84"/>
      <c r="X497" s="84"/>
      <c r="Y497" s="84"/>
      <c r="Z497" s="84"/>
      <c r="AA497" s="84"/>
      <c r="AB497" s="84"/>
      <c r="AC497" s="84"/>
      <c r="AD497" s="84"/>
      <c r="AE497" s="10"/>
      <c r="AF497" s="10"/>
      <c r="AG497" s="10"/>
      <c r="AH497" s="10"/>
      <c r="AI497" s="10"/>
      <c r="AJ497" s="13"/>
      <c r="AK497" s="10"/>
      <c r="AL497" s="10"/>
      <c r="AM497" s="10"/>
      <c r="AN497" s="10"/>
      <c r="AO497" s="10"/>
      <c r="AP497" s="10"/>
      <c r="AQ497" s="10"/>
      <c r="AR497" s="10"/>
    </row>
    <row r="498" spans="1:44" s="159" customFormat="1">
      <c r="A498" s="2"/>
      <c r="B498"/>
      <c r="C498" s="356"/>
      <c r="D498" s="355"/>
      <c r="E498" s="132"/>
      <c r="F498" s="141"/>
      <c r="G498" s="365"/>
      <c r="H498" s="10"/>
      <c r="I498" s="10"/>
      <c r="J498" s="10"/>
      <c r="K498" s="10"/>
      <c r="L498" s="84"/>
      <c r="M498" s="84"/>
      <c r="N498" s="84"/>
      <c r="O498" s="84"/>
      <c r="P498" s="84"/>
      <c r="Q498" s="84"/>
      <c r="R498" s="84"/>
      <c r="S498" s="84"/>
      <c r="T498" s="84"/>
      <c r="U498" s="84"/>
      <c r="V498" s="84"/>
      <c r="W498" s="84"/>
      <c r="X498" s="84"/>
      <c r="Y498" s="84"/>
      <c r="Z498" s="84"/>
      <c r="AA498" s="84"/>
      <c r="AB498" s="84"/>
      <c r="AC498" s="84"/>
      <c r="AD498" s="84"/>
      <c r="AE498" s="10"/>
      <c r="AF498" s="10"/>
      <c r="AG498" s="10"/>
      <c r="AH498" s="10"/>
      <c r="AI498" s="10"/>
      <c r="AJ498" s="13"/>
      <c r="AK498" s="10"/>
      <c r="AL498" s="10"/>
      <c r="AM498" s="10"/>
      <c r="AN498" s="10"/>
      <c r="AO498" s="10"/>
      <c r="AP498" s="10"/>
      <c r="AQ498" s="10"/>
      <c r="AR498" s="10"/>
    </row>
    <row r="499" spans="1:44" s="159" customFormat="1">
      <c r="A499" s="2"/>
      <c r="B499"/>
      <c r="C499" s="356"/>
      <c r="D499" s="355"/>
      <c r="E499" s="132"/>
      <c r="F499" s="141"/>
      <c r="G499" s="365"/>
      <c r="H499" s="10"/>
      <c r="I499" s="10"/>
      <c r="J499" s="10"/>
      <c r="K499" s="10"/>
      <c r="L499" s="84"/>
      <c r="M499" s="84"/>
      <c r="N499" s="84"/>
      <c r="O499" s="84"/>
      <c r="P499" s="84"/>
      <c r="Q499" s="84"/>
      <c r="R499" s="84"/>
      <c r="S499" s="84"/>
      <c r="T499" s="84"/>
      <c r="U499" s="84"/>
      <c r="V499" s="84"/>
      <c r="W499" s="84"/>
      <c r="X499" s="84"/>
      <c r="Y499" s="84"/>
      <c r="Z499" s="84"/>
      <c r="AA499" s="84"/>
      <c r="AB499" s="84"/>
      <c r="AC499" s="84"/>
      <c r="AD499" s="84"/>
      <c r="AE499" s="10"/>
      <c r="AF499" s="10"/>
      <c r="AG499" s="10"/>
      <c r="AH499" s="10"/>
      <c r="AI499" s="10"/>
      <c r="AJ499" s="13"/>
      <c r="AK499" s="10"/>
      <c r="AL499" s="10"/>
      <c r="AM499" s="10"/>
      <c r="AN499" s="10"/>
      <c r="AO499" s="10"/>
      <c r="AP499" s="10"/>
      <c r="AQ499" s="10"/>
      <c r="AR499" s="10"/>
    </row>
    <row r="500" spans="1:44" s="159" customFormat="1">
      <c r="A500" s="2"/>
      <c r="B500"/>
      <c r="C500" s="356"/>
      <c r="D500" s="355"/>
      <c r="E500" s="132"/>
      <c r="F500" s="141"/>
      <c r="G500" s="365"/>
      <c r="H500" s="10"/>
      <c r="I500" s="10"/>
      <c r="J500" s="10"/>
      <c r="K500" s="10"/>
      <c r="L500" s="84"/>
      <c r="M500" s="84"/>
      <c r="N500" s="84"/>
      <c r="O500" s="84"/>
      <c r="P500" s="84"/>
      <c r="Q500" s="84"/>
      <c r="R500" s="84"/>
      <c r="S500" s="84"/>
      <c r="T500" s="84"/>
      <c r="U500" s="84"/>
      <c r="V500" s="84"/>
      <c r="W500" s="84"/>
      <c r="X500" s="84"/>
      <c r="Y500" s="84"/>
      <c r="Z500" s="84"/>
      <c r="AA500" s="84"/>
      <c r="AB500" s="84"/>
      <c r="AC500" s="84"/>
      <c r="AD500" s="84"/>
      <c r="AE500" s="10"/>
      <c r="AF500" s="10"/>
      <c r="AG500" s="10"/>
      <c r="AH500" s="10"/>
      <c r="AI500" s="10"/>
      <c r="AJ500" s="13"/>
      <c r="AK500" s="10"/>
      <c r="AL500" s="10"/>
      <c r="AM500" s="10"/>
      <c r="AN500" s="10"/>
      <c r="AO500" s="10"/>
      <c r="AP500" s="10"/>
      <c r="AQ500" s="10"/>
      <c r="AR500" s="10"/>
    </row>
    <row r="501" spans="1:44" s="159" customFormat="1">
      <c r="A501" s="2"/>
      <c r="B501"/>
      <c r="C501" s="356"/>
      <c r="D501" s="355"/>
      <c r="E501" s="132"/>
      <c r="F501" s="141"/>
      <c r="G501" s="365"/>
      <c r="H501" s="10"/>
      <c r="I501" s="10"/>
      <c r="J501" s="10"/>
      <c r="K501" s="10"/>
      <c r="L501" s="84"/>
      <c r="M501" s="84"/>
      <c r="N501" s="84"/>
      <c r="O501" s="84"/>
      <c r="P501" s="84"/>
      <c r="Q501" s="84"/>
      <c r="R501" s="84"/>
      <c r="S501" s="84"/>
      <c r="T501" s="84"/>
      <c r="U501" s="84"/>
      <c r="V501" s="84"/>
      <c r="W501" s="84"/>
      <c r="X501" s="84"/>
      <c r="Y501" s="84"/>
      <c r="Z501" s="84"/>
      <c r="AA501" s="84"/>
      <c r="AB501" s="84"/>
      <c r="AC501" s="84"/>
      <c r="AD501" s="84"/>
      <c r="AE501" s="10"/>
      <c r="AF501" s="10"/>
      <c r="AG501" s="10"/>
      <c r="AH501" s="10"/>
      <c r="AI501" s="10"/>
      <c r="AJ501" s="13"/>
      <c r="AK501" s="10"/>
      <c r="AL501" s="10"/>
      <c r="AM501" s="10"/>
      <c r="AN501" s="10"/>
      <c r="AO501" s="10"/>
      <c r="AP501" s="10"/>
      <c r="AQ501" s="10"/>
      <c r="AR501" s="10"/>
    </row>
    <row r="502" spans="1:44" s="159" customFormat="1">
      <c r="A502" s="2"/>
      <c r="B502"/>
      <c r="C502" s="356"/>
      <c r="D502" s="355"/>
      <c r="E502" s="132"/>
      <c r="F502" s="141"/>
      <c r="G502" s="365"/>
      <c r="H502" s="10"/>
      <c r="I502" s="10"/>
      <c r="J502" s="10"/>
      <c r="K502" s="10"/>
      <c r="L502" s="84"/>
      <c r="M502" s="84"/>
      <c r="N502" s="84"/>
      <c r="O502" s="84"/>
      <c r="P502" s="84"/>
      <c r="Q502" s="84"/>
      <c r="R502" s="84"/>
      <c r="S502" s="84"/>
      <c r="T502" s="84"/>
      <c r="U502" s="84"/>
      <c r="V502" s="84"/>
      <c r="W502" s="84"/>
      <c r="X502" s="84"/>
      <c r="Y502" s="84"/>
      <c r="Z502" s="84"/>
      <c r="AA502" s="84"/>
      <c r="AB502" s="84"/>
      <c r="AC502" s="84"/>
      <c r="AD502" s="84"/>
      <c r="AE502" s="10"/>
      <c r="AF502" s="10"/>
      <c r="AG502" s="10"/>
      <c r="AH502" s="10"/>
      <c r="AI502" s="10"/>
      <c r="AJ502" s="13"/>
      <c r="AK502" s="10"/>
      <c r="AL502" s="10"/>
      <c r="AM502" s="10"/>
      <c r="AN502" s="10"/>
      <c r="AO502" s="10"/>
      <c r="AP502" s="10"/>
      <c r="AQ502" s="10"/>
      <c r="AR502" s="10"/>
    </row>
    <row r="503" spans="1:44" s="159" customFormat="1">
      <c r="A503" s="2"/>
      <c r="B503"/>
      <c r="C503" s="356"/>
      <c r="D503" s="355"/>
      <c r="E503" s="132"/>
      <c r="F503" s="141"/>
      <c r="G503" s="365"/>
      <c r="H503" s="10"/>
      <c r="I503" s="10"/>
      <c r="J503" s="10"/>
      <c r="K503" s="10"/>
      <c r="L503" s="84"/>
      <c r="M503" s="84"/>
      <c r="N503" s="84"/>
      <c r="O503" s="84"/>
      <c r="P503" s="84"/>
      <c r="Q503" s="84"/>
      <c r="R503" s="84"/>
      <c r="S503" s="84"/>
      <c r="T503" s="84"/>
      <c r="U503" s="84"/>
      <c r="V503" s="84"/>
      <c r="W503" s="84"/>
      <c r="X503" s="84"/>
      <c r="Y503" s="84"/>
      <c r="Z503" s="84"/>
      <c r="AA503" s="84"/>
      <c r="AB503" s="84"/>
      <c r="AC503" s="84"/>
      <c r="AD503" s="84"/>
      <c r="AE503" s="10"/>
      <c r="AF503" s="10"/>
      <c r="AG503" s="10"/>
      <c r="AH503" s="10"/>
      <c r="AI503" s="10"/>
      <c r="AJ503" s="13"/>
      <c r="AK503" s="10"/>
      <c r="AL503" s="10"/>
      <c r="AM503" s="10"/>
      <c r="AN503" s="10"/>
      <c r="AO503" s="10"/>
      <c r="AP503" s="10"/>
      <c r="AQ503" s="10"/>
      <c r="AR503" s="10"/>
    </row>
    <row r="504" spans="1:44" s="159" customFormat="1">
      <c r="A504" s="2"/>
      <c r="B504"/>
      <c r="C504" s="356"/>
      <c r="D504" s="355"/>
      <c r="E504" s="132"/>
      <c r="F504" s="141"/>
      <c r="G504" s="365"/>
      <c r="H504" s="10"/>
      <c r="I504" s="10"/>
      <c r="J504" s="10"/>
      <c r="K504" s="10"/>
      <c r="L504" s="84"/>
      <c r="M504" s="84"/>
      <c r="N504" s="84"/>
      <c r="O504" s="84"/>
      <c r="P504" s="84"/>
      <c r="Q504" s="84"/>
      <c r="R504" s="84"/>
      <c r="S504" s="84"/>
      <c r="T504" s="84"/>
      <c r="U504" s="84"/>
      <c r="V504" s="84"/>
      <c r="W504" s="84"/>
      <c r="X504" s="84"/>
      <c r="Y504" s="84"/>
      <c r="Z504" s="84"/>
      <c r="AA504" s="84"/>
      <c r="AB504" s="84"/>
      <c r="AC504" s="84"/>
      <c r="AD504" s="84"/>
      <c r="AE504" s="10"/>
      <c r="AF504" s="10"/>
      <c r="AG504" s="10"/>
      <c r="AH504" s="10"/>
      <c r="AI504" s="10"/>
      <c r="AJ504" s="13"/>
      <c r="AK504" s="10"/>
      <c r="AL504" s="10"/>
      <c r="AM504" s="10"/>
      <c r="AN504" s="10"/>
      <c r="AO504" s="10"/>
      <c r="AP504" s="10"/>
      <c r="AQ504" s="10"/>
      <c r="AR504" s="10"/>
    </row>
    <row r="505" spans="1:44" s="159" customFormat="1">
      <c r="A505" s="2"/>
      <c r="B505"/>
      <c r="C505" s="356"/>
      <c r="D505" s="355"/>
      <c r="E505" s="132"/>
      <c r="F505" s="141"/>
      <c r="G505" s="365"/>
      <c r="H505" s="10"/>
      <c r="I505" s="10"/>
      <c r="J505" s="10"/>
      <c r="K505" s="10"/>
      <c r="L505" s="84"/>
      <c r="M505" s="84"/>
      <c r="N505" s="84"/>
      <c r="O505" s="84"/>
      <c r="P505" s="84"/>
      <c r="Q505" s="84"/>
      <c r="R505" s="84"/>
      <c r="S505" s="84"/>
      <c r="T505" s="84"/>
      <c r="U505" s="84"/>
      <c r="V505" s="84"/>
      <c r="W505" s="84"/>
      <c r="X505" s="84"/>
      <c r="Y505" s="84"/>
      <c r="Z505" s="84"/>
      <c r="AA505" s="84"/>
      <c r="AB505" s="84"/>
      <c r="AC505" s="84"/>
      <c r="AD505" s="84"/>
      <c r="AE505" s="10"/>
      <c r="AF505" s="10"/>
      <c r="AG505" s="10"/>
      <c r="AH505" s="10"/>
      <c r="AI505" s="10"/>
      <c r="AJ505" s="13"/>
      <c r="AK505" s="10"/>
      <c r="AL505" s="10"/>
      <c r="AM505" s="10"/>
      <c r="AN505" s="10"/>
      <c r="AO505" s="10"/>
      <c r="AP505" s="10"/>
      <c r="AQ505" s="10"/>
      <c r="AR505" s="10"/>
    </row>
    <row r="506" spans="1:44" s="159" customFormat="1">
      <c r="A506" s="2"/>
      <c r="B506"/>
      <c r="C506" s="356"/>
      <c r="D506" s="355"/>
      <c r="E506" s="132"/>
      <c r="F506" s="141"/>
      <c r="G506" s="365"/>
      <c r="H506" s="10"/>
      <c r="I506" s="10"/>
      <c r="J506" s="10"/>
      <c r="K506" s="10"/>
      <c r="L506" s="84"/>
      <c r="M506" s="84"/>
      <c r="N506" s="84"/>
      <c r="O506" s="84"/>
      <c r="P506" s="84"/>
      <c r="Q506" s="84"/>
      <c r="R506" s="84"/>
      <c r="S506" s="84"/>
      <c r="T506" s="84"/>
      <c r="U506" s="84"/>
      <c r="V506" s="84"/>
      <c r="W506" s="84"/>
      <c r="X506" s="84"/>
      <c r="Y506" s="84"/>
      <c r="Z506" s="84"/>
      <c r="AA506" s="84"/>
      <c r="AB506" s="84"/>
      <c r="AC506" s="84"/>
      <c r="AD506" s="84"/>
      <c r="AE506" s="10"/>
      <c r="AF506" s="10"/>
      <c r="AG506" s="10"/>
      <c r="AH506" s="10"/>
      <c r="AI506" s="10"/>
      <c r="AJ506" s="13"/>
      <c r="AK506" s="10"/>
      <c r="AL506" s="10"/>
      <c r="AM506" s="10"/>
      <c r="AN506" s="10"/>
      <c r="AO506" s="10"/>
      <c r="AP506" s="10"/>
      <c r="AQ506" s="10"/>
      <c r="AR506" s="10"/>
    </row>
    <row r="507" spans="1:44" s="159" customFormat="1">
      <c r="A507" s="2"/>
      <c r="B507"/>
      <c r="C507" s="356"/>
      <c r="D507" s="355"/>
      <c r="E507" s="132"/>
      <c r="F507" s="141"/>
      <c r="G507" s="365"/>
      <c r="H507" s="10"/>
      <c r="I507" s="10"/>
      <c r="J507" s="10"/>
      <c r="K507" s="10"/>
      <c r="L507" s="84"/>
      <c r="M507" s="84"/>
      <c r="N507" s="84"/>
      <c r="O507" s="84"/>
      <c r="P507" s="84"/>
      <c r="Q507" s="84"/>
      <c r="R507" s="84"/>
      <c r="S507" s="84"/>
      <c r="T507" s="84"/>
      <c r="U507" s="84"/>
      <c r="V507" s="84"/>
      <c r="W507" s="84"/>
      <c r="X507" s="84"/>
      <c r="Y507" s="84"/>
      <c r="Z507" s="84"/>
      <c r="AA507" s="84"/>
      <c r="AB507" s="84"/>
      <c r="AC507" s="84"/>
      <c r="AD507" s="84"/>
      <c r="AE507" s="10"/>
      <c r="AF507" s="10"/>
      <c r="AG507" s="10"/>
      <c r="AH507" s="10"/>
      <c r="AI507" s="10"/>
      <c r="AJ507" s="13"/>
      <c r="AK507" s="10"/>
      <c r="AL507" s="10"/>
      <c r="AM507" s="10"/>
      <c r="AN507" s="10"/>
      <c r="AO507" s="10"/>
      <c r="AP507" s="10"/>
      <c r="AQ507" s="10"/>
      <c r="AR507" s="10"/>
    </row>
    <row r="508" spans="1:44" s="159" customFormat="1">
      <c r="A508" s="2"/>
      <c r="B508"/>
      <c r="C508" s="356"/>
      <c r="D508" s="355"/>
      <c r="E508" s="132"/>
      <c r="F508" s="141"/>
      <c r="G508" s="365"/>
      <c r="H508" s="10"/>
      <c r="I508" s="10"/>
      <c r="J508" s="10"/>
      <c r="K508" s="10"/>
      <c r="L508" s="84"/>
      <c r="M508" s="84"/>
      <c r="N508" s="84"/>
      <c r="O508" s="84"/>
      <c r="P508" s="84"/>
      <c r="Q508" s="84"/>
      <c r="R508" s="84"/>
      <c r="S508" s="84"/>
      <c r="T508" s="84"/>
      <c r="U508" s="84"/>
      <c r="V508" s="84"/>
      <c r="W508" s="84"/>
      <c r="X508" s="84"/>
      <c r="Y508" s="84"/>
      <c r="Z508" s="84"/>
      <c r="AA508" s="84"/>
      <c r="AB508" s="84"/>
      <c r="AC508" s="84"/>
      <c r="AD508" s="84"/>
      <c r="AE508" s="10"/>
      <c r="AF508" s="10"/>
      <c r="AG508" s="10"/>
      <c r="AH508" s="10"/>
      <c r="AI508" s="10"/>
      <c r="AJ508" s="13"/>
      <c r="AK508" s="10"/>
      <c r="AL508" s="10"/>
      <c r="AM508" s="10"/>
      <c r="AN508" s="10"/>
      <c r="AO508" s="10"/>
      <c r="AP508" s="10"/>
      <c r="AQ508" s="10"/>
      <c r="AR508" s="10"/>
    </row>
    <row r="509" spans="1:44" s="159" customFormat="1">
      <c r="A509" s="2"/>
      <c r="B509"/>
      <c r="C509" s="356"/>
      <c r="D509" s="355"/>
      <c r="E509" s="132"/>
      <c r="F509" s="141"/>
      <c r="G509" s="365"/>
      <c r="H509" s="10"/>
      <c r="I509" s="10"/>
      <c r="J509" s="10"/>
      <c r="K509" s="10"/>
      <c r="L509" s="84"/>
      <c r="M509" s="84"/>
      <c r="N509" s="84"/>
      <c r="O509" s="84"/>
      <c r="P509" s="84"/>
      <c r="Q509" s="84"/>
      <c r="R509" s="84"/>
      <c r="S509" s="84"/>
      <c r="T509" s="84"/>
      <c r="U509" s="84"/>
      <c r="V509" s="84"/>
      <c r="W509" s="84"/>
      <c r="X509" s="84"/>
      <c r="Y509" s="84"/>
      <c r="Z509" s="84"/>
      <c r="AA509" s="84"/>
      <c r="AB509" s="84"/>
      <c r="AC509" s="84"/>
      <c r="AD509" s="84"/>
      <c r="AE509" s="10"/>
      <c r="AF509" s="10"/>
      <c r="AG509" s="10"/>
      <c r="AH509" s="10"/>
      <c r="AI509" s="10"/>
      <c r="AJ509" s="13"/>
      <c r="AK509" s="10"/>
      <c r="AL509" s="10"/>
      <c r="AM509" s="10"/>
      <c r="AN509" s="10"/>
      <c r="AO509" s="10"/>
      <c r="AP509" s="10"/>
      <c r="AQ509" s="10"/>
      <c r="AR509" s="10"/>
    </row>
    <row r="510" spans="1:44" s="159" customFormat="1">
      <c r="A510" s="2"/>
      <c r="B510"/>
      <c r="C510" s="356"/>
      <c r="D510" s="355"/>
      <c r="E510" s="132"/>
      <c r="F510" s="141"/>
      <c r="G510" s="365"/>
      <c r="H510" s="10"/>
      <c r="I510" s="10"/>
      <c r="J510" s="10"/>
      <c r="K510" s="10"/>
      <c r="L510" s="84"/>
      <c r="M510" s="84"/>
      <c r="N510" s="84"/>
      <c r="O510" s="84"/>
      <c r="P510" s="84"/>
      <c r="Q510" s="84"/>
      <c r="R510" s="84"/>
      <c r="S510" s="84"/>
      <c r="T510" s="84"/>
      <c r="U510" s="84"/>
      <c r="V510" s="84"/>
      <c r="W510" s="84"/>
      <c r="X510" s="84"/>
      <c r="Y510" s="84"/>
      <c r="Z510" s="84"/>
      <c r="AA510" s="84"/>
      <c r="AB510" s="84"/>
      <c r="AC510" s="84"/>
      <c r="AD510" s="84"/>
      <c r="AE510" s="10"/>
      <c r="AF510" s="10"/>
      <c r="AG510" s="10"/>
      <c r="AH510" s="10"/>
      <c r="AI510" s="10"/>
      <c r="AJ510" s="13"/>
      <c r="AK510" s="10"/>
      <c r="AL510" s="10"/>
      <c r="AM510" s="10"/>
      <c r="AN510" s="10"/>
      <c r="AO510" s="10"/>
      <c r="AP510" s="10"/>
      <c r="AQ510" s="10"/>
      <c r="AR510" s="10"/>
    </row>
    <row r="511" spans="1:44" s="159" customFormat="1">
      <c r="A511" s="2"/>
      <c r="B511"/>
      <c r="C511" s="356"/>
      <c r="D511" s="355"/>
      <c r="E511" s="132"/>
      <c r="F511" s="141"/>
      <c r="G511" s="365"/>
      <c r="H511" s="10"/>
      <c r="I511" s="10"/>
      <c r="J511" s="10"/>
      <c r="K511" s="10"/>
      <c r="L511" s="84"/>
      <c r="M511" s="84"/>
      <c r="N511" s="84"/>
      <c r="O511" s="84"/>
      <c r="P511" s="84"/>
      <c r="Q511" s="84"/>
      <c r="R511" s="84"/>
      <c r="S511" s="84"/>
      <c r="T511" s="84"/>
      <c r="U511" s="84"/>
      <c r="V511" s="84"/>
      <c r="W511" s="84"/>
      <c r="X511" s="84"/>
      <c r="Y511" s="84"/>
      <c r="Z511" s="84"/>
      <c r="AA511" s="84"/>
      <c r="AB511" s="84"/>
      <c r="AC511" s="84"/>
      <c r="AD511" s="84"/>
      <c r="AE511" s="10"/>
      <c r="AF511" s="10"/>
      <c r="AG511" s="10"/>
      <c r="AH511" s="10"/>
      <c r="AI511" s="10"/>
      <c r="AJ511" s="13"/>
      <c r="AK511" s="10"/>
      <c r="AL511" s="10"/>
      <c r="AM511" s="10"/>
      <c r="AN511" s="10"/>
      <c r="AO511" s="10"/>
      <c r="AP511" s="10"/>
      <c r="AQ511" s="10"/>
      <c r="AR511" s="10"/>
    </row>
    <row r="512" spans="1:44" s="159" customFormat="1">
      <c r="A512" s="2"/>
      <c r="B512"/>
      <c r="C512" s="356"/>
      <c r="D512" s="355"/>
      <c r="E512" s="132"/>
      <c r="F512" s="141"/>
      <c r="G512" s="365"/>
      <c r="H512" s="10"/>
      <c r="I512" s="10"/>
      <c r="J512" s="10"/>
      <c r="K512" s="10"/>
      <c r="L512" s="84"/>
      <c r="M512" s="84"/>
      <c r="N512" s="84"/>
      <c r="O512" s="84"/>
      <c r="P512" s="84"/>
      <c r="Q512" s="84"/>
      <c r="R512" s="84"/>
      <c r="S512" s="84"/>
      <c r="T512" s="84"/>
      <c r="U512" s="84"/>
      <c r="V512" s="84"/>
      <c r="W512" s="84"/>
      <c r="X512" s="84"/>
      <c r="Y512" s="84"/>
      <c r="Z512" s="84"/>
      <c r="AA512" s="84"/>
      <c r="AB512" s="84"/>
      <c r="AC512" s="84"/>
      <c r="AD512" s="84"/>
      <c r="AE512" s="10"/>
      <c r="AF512" s="10"/>
      <c r="AG512" s="10"/>
      <c r="AH512" s="10"/>
      <c r="AI512" s="10"/>
      <c r="AJ512" s="13"/>
      <c r="AK512" s="10"/>
      <c r="AL512" s="10"/>
      <c r="AM512" s="10"/>
      <c r="AN512" s="10"/>
      <c r="AO512" s="10"/>
      <c r="AP512" s="10"/>
      <c r="AQ512" s="10"/>
      <c r="AR512" s="10"/>
    </row>
    <row r="513" spans="1:44" s="159" customFormat="1">
      <c r="A513" s="2"/>
      <c r="B513"/>
      <c r="C513" s="356"/>
      <c r="D513" s="355"/>
      <c r="E513" s="132"/>
      <c r="F513" s="141"/>
      <c r="G513" s="365"/>
      <c r="H513" s="10"/>
      <c r="I513" s="10"/>
      <c r="J513" s="10"/>
      <c r="K513" s="10"/>
      <c r="L513" s="84"/>
      <c r="M513" s="84"/>
      <c r="N513" s="84"/>
      <c r="O513" s="84"/>
      <c r="P513" s="84"/>
      <c r="Q513" s="84"/>
      <c r="R513" s="84"/>
      <c r="S513" s="84"/>
      <c r="T513" s="84"/>
      <c r="U513" s="84"/>
      <c r="V513" s="84"/>
      <c r="W513" s="84"/>
      <c r="X513" s="84"/>
      <c r="Y513" s="84"/>
      <c r="Z513" s="84"/>
      <c r="AA513" s="84"/>
      <c r="AB513" s="84"/>
      <c r="AC513" s="84"/>
      <c r="AD513" s="84"/>
      <c r="AE513" s="10"/>
      <c r="AF513" s="10"/>
      <c r="AG513" s="10"/>
      <c r="AH513" s="10"/>
      <c r="AI513" s="10"/>
      <c r="AJ513" s="13"/>
      <c r="AK513" s="10"/>
      <c r="AL513" s="10"/>
      <c r="AM513" s="10"/>
      <c r="AN513" s="10"/>
      <c r="AO513" s="10"/>
      <c r="AP513" s="10"/>
      <c r="AQ513" s="10"/>
      <c r="AR513" s="10"/>
    </row>
    <row r="514" spans="1:44" s="159" customFormat="1">
      <c r="A514" s="2"/>
      <c r="B514"/>
      <c r="C514" s="356"/>
      <c r="D514" s="355"/>
      <c r="E514" s="132"/>
      <c r="F514" s="141"/>
      <c r="G514" s="365"/>
      <c r="H514" s="10"/>
      <c r="I514" s="10"/>
      <c r="J514" s="10"/>
      <c r="K514" s="10"/>
      <c r="L514" s="84"/>
      <c r="M514" s="84"/>
      <c r="N514" s="84"/>
      <c r="O514" s="84"/>
      <c r="P514" s="84"/>
      <c r="Q514" s="84"/>
      <c r="R514" s="84"/>
      <c r="S514" s="84"/>
      <c r="T514" s="84"/>
      <c r="U514" s="84"/>
      <c r="V514" s="84"/>
      <c r="W514" s="84"/>
      <c r="X514" s="84"/>
      <c r="Y514" s="84"/>
      <c r="Z514" s="84"/>
      <c r="AA514" s="84"/>
      <c r="AB514" s="84"/>
      <c r="AC514" s="84"/>
      <c r="AD514" s="84"/>
      <c r="AE514" s="10"/>
      <c r="AF514" s="10"/>
      <c r="AG514" s="10"/>
      <c r="AH514" s="10"/>
      <c r="AI514" s="10"/>
      <c r="AJ514" s="13"/>
      <c r="AK514" s="10"/>
      <c r="AL514" s="10"/>
      <c r="AM514" s="10"/>
      <c r="AN514" s="10"/>
      <c r="AO514" s="10"/>
      <c r="AP514" s="10"/>
      <c r="AQ514" s="10"/>
      <c r="AR514" s="10"/>
    </row>
    <row r="515" spans="1:44" s="159" customFormat="1">
      <c r="A515" s="2"/>
      <c r="B515"/>
      <c r="C515" s="356"/>
      <c r="D515" s="355"/>
      <c r="E515" s="132"/>
      <c r="F515" s="141"/>
      <c r="G515" s="365"/>
      <c r="H515" s="10"/>
      <c r="I515" s="10"/>
      <c r="J515" s="10"/>
      <c r="K515" s="10"/>
      <c r="L515" s="84"/>
      <c r="M515" s="84"/>
      <c r="N515" s="84"/>
      <c r="O515" s="84"/>
      <c r="P515" s="84"/>
      <c r="Q515" s="84"/>
      <c r="R515" s="84"/>
      <c r="S515" s="84"/>
      <c r="T515" s="84"/>
      <c r="U515" s="84"/>
      <c r="V515" s="84"/>
      <c r="W515" s="84"/>
      <c r="X515" s="84"/>
      <c r="Y515" s="84"/>
      <c r="Z515" s="84"/>
      <c r="AA515" s="84"/>
      <c r="AB515" s="84"/>
      <c r="AC515" s="84"/>
      <c r="AD515" s="84"/>
      <c r="AE515" s="10"/>
      <c r="AF515" s="10"/>
      <c r="AG515" s="10"/>
      <c r="AH515" s="10"/>
      <c r="AI515" s="10"/>
      <c r="AJ515" s="13"/>
      <c r="AK515" s="10"/>
      <c r="AL515" s="10"/>
      <c r="AM515" s="10"/>
      <c r="AN515" s="10"/>
      <c r="AO515" s="10"/>
      <c r="AP515" s="10"/>
      <c r="AQ515" s="10"/>
      <c r="AR515" s="10"/>
    </row>
    <row r="516" spans="1:44" s="159" customFormat="1">
      <c r="A516" s="2"/>
      <c r="B516"/>
      <c r="C516" s="356"/>
      <c r="D516" s="355"/>
      <c r="E516" s="132"/>
      <c r="F516" s="141"/>
      <c r="G516" s="365"/>
      <c r="H516" s="10"/>
      <c r="I516" s="10"/>
      <c r="J516" s="10"/>
      <c r="K516" s="10"/>
      <c r="L516" s="84"/>
      <c r="M516" s="84"/>
      <c r="N516" s="84"/>
      <c r="O516" s="84"/>
      <c r="P516" s="84"/>
      <c r="Q516" s="84"/>
      <c r="R516" s="84"/>
      <c r="S516" s="84"/>
      <c r="T516" s="84"/>
      <c r="U516" s="84"/>
      <c r="V516" s="84"/>
      <c r="W516" s="84"/>
      <c r="X516" s="84"/>
      <c r="Y516" s="84"/>
      <c r="Z516" s="84"/>
      <c r="AA516" s="84"/>
      <c r="AB516" s="84"/>
      <c r="AC516" s="84"/>
      <c r="AD516" s="84"/>
      <c r="AE516" s="10"/>
      <c r="AF516" s="10"/>
      <c r="AG516" s="10"/>
      <c r="AH516" s="10"/>
      <c r="AI516" s="10"/>
      <c r="AJ516" s="13"/>
      <c r="AK516" s="10"/>
      <c r="AL516" s="10"/>
      <c r="AM516" s="10"/>
      <c r="AN516" s="10"/>
      <c r="AO516" s="10"/>
      <c r="AP516" s="10"/>
      <c r="AQ516" s="10"/>
      <c r="AR516" s="10"/>
    </row>
    <row r="517" spans="1:44" s="159" customFormat="1">
      <c r="A517" s="2"/>
      <c r="B517"/>
      <c r="C517" s="356"/>
      <c r="D517" s="355"/>
      <c r="E517" s="132"/>
      <c r="F517" s="141"/>
      <c r="G517" s="365"/>
      <c r="H517" s="10"/>
      <c r="I517" s="10"/>
      <c r="J517" s="10"/>
      <c r="K517" s="10"/>
      <c r="L517" s="84"/>
      <c r="M517" s="84"/>
      <c r="N517" s="84"/>
      <c r="O517" s="84"/>
      <c r="P517" s="84"/>
      <c r="Q517" s="84"/>
      <c r="R517" s="84"/>
      <c r="S517" s="84"/>
      <c r="T517" s="84"/>
      <c r="U517" s="84"/>
      <c r="V517" s="84"/>
      <c r="W517" s="84"/>
      <c r="X517" s="84"/>
      <c r="Y517" s="84"/>
      <c r="Z517" s="84"/>
      <c r="AA517" s="84"/>
      <c r="AB517" s="84"/>
      <c r="AC517" s="84"/>
      <c r="AD517" s="84"/>
      <c r="AE517" s="10"/>
      <c r="AF517" s="10"/>
      <c r="AG517" s="10"/>
      <c r="AH517" s="10"/>
      <c r="AI517" s="10"/>
      <c r="AJ517" s="13"/>
      <c r="AK517" s="10"/>
      <c r="AL517" s="10"/>
      <c r="AM517" s="10"/>
      <c r="AN517" s="10"/>
      <c r="AO517" s="10"/>
      <c r="AP517" s="10"/>
      <c r="AQ517" s="10"/>
      <c r="AR517" s="10"/>
    </row>
    <row r="518" spans="1:44" s="159" customFormat="1">
      <c r="A518" s="2"/>
      <c r="B518"/>
      <c r="C518" s="356"/>
      <c r="D518" s="355"/>
      <c r="E518" s="132"/>
      <c r="F518" s="141"/>
      <c r="G518" s="365"/>
      <c r="H518" s="10"/>
      <c r="I518" s="10"/>
      <c r="J518" s="10"/>
      <c r="K518" s="10"/>
      <c r="L518" s="84"/>
      <c r="M518" s="84"/>
      <c r="N518" s="84"/>
      <c r="O518" s="84"/>
      <c r="P518" s="84"/>
      <c r="Q518" s="84"/>
      <c r="R518" s="84"/>
      <c r="S518" s="84"/>
      <c r="T518" s="84"/>
      <c r="U518" s="84"/>
      <c r="V518" s="84"/>
      <c r="W518" s="84"/>
      <c r="X518" s="84"/>
      <c r="Y518" s="84"/>
      <c r="Z518" s="84"/>
      <c r="AA518" s="84"/>
      <c r="AB518" s="84"/>
      <c r="AC518" s="84"/>
      <c r="AD518" s="84"/>
      <c r="AE518" s="10"/>
      <c r="AF518" s="10"/>
      <c r="AG518" s="10"/>
      <c r="AH518" s="10"/>
      <c r="AI518" s="10"/>
      <c r="AJ518" s="13"/>
      <c r="AK518" s="10"/>
      <c r="AL518" s="10"/>
      <c r="AM518" s="10"/>
      <c r="AN518" s="10"/>
      <c r="AO518" s="10"/>
      <c r="AP518" s="10"/>
      <c r="AQ518" s="10"/>
      <c r="AR518" s="10"/>
    </row>
    <row r="519" spans="1:44" s="159" customFormat="1">
      <c r="A519" s="2"/>
      <c r="B519"/>
      <c r="C519" s="356"/>
      <c r="D519" s="355"/>
      <c r="E519" s="132"/>
      <c r="F519" s="141"/>
      <c r="G519" s="365"/>
      <c r="H519" s="10"/>
      <c r="I519" s="10"/>
      <c r="J519" s="10"/>
      <c r="K519" s="10"/>
      <c r="L519" s="84"/>
      <c r="M519" s="84"/>
      <c r="N519" s="84"/>
      <c r="O519" s="84"/>
      <c r="P519" s="84"/>
      <c r="Q519" s="84"/>
      <c r="R519" s="84"/>
      <c r="S519" s="84"/>
      <c r="T519" s="84"/>
      <c r="U519" s="84"/>
      <c r="V519" s="84"/>
      <c r="W519" s="84"/>
      <c r="X519" s="84"/>
      <c r="Y519" s="84"/>
      <c r="Z519" s="84"/>
      <c r="AA519" s="84"/>
      <c r="AB519" s="84"/>
      <c r="AC519" s="84"/>
      <c r="AD519" s="84"/>
      <c r="AE519" s="10"/>
      <c r="AF519" s="10"/>
      <c r="AG519" s="10"/>
      <c r="AH519" s="10"/>
      <c r="AI519" s="10"/>
      <c r="AJ519" s="13"/>
      <c r="AK519" s="10"/>
      <c r="AL519" s="10"/>
      <c r="AM519" s="10"/>
      <c r="AN519" s="10"/>
      <c r="AO519" s="10"/>
      <c r="AP519" s="10"/>
      <c r="AQ519" s="10"/>
      <c r="AR519" s="10"/>
    </row>
    <row r="520" spans="1:44" s="159" customFormat="1">
      <c r="A520" s="2"/>
      <c r="B520"/>
      <c r="C520" s="356"/>
      <c r="D520" s="355"/>
      <c r="E520" s="132"/>
      <c r="F520" s="141"/>
      <c r="G520" s="365"/>
      <c r="H520" s="10"/>
      <c r="I520" s="10"/>
      <c r="J520" s="10"/>
      <c r="K520" s="10"/>
      <c r="L520" s="84"/>
      <c r="M520" s="84"/>
      <c r="N520" s="84"/>
      <c r="O520" s="84"/>
      <c r="P520" s="84"/>
      <c r="Q520" s="84"/>
      <c r="R520" s="84"/>
      <c r="S520" s="84"/>
      <c r="T520" s="84"/>
      <c r="U520" s="84"/>
      <c r="V520" s="84"/>
      <c r="W520" s="84"/>
      <c r="X520" s="84"/>
      <c r="Y520" s="84"/>
      <c r="Z520" s="84"/>
      <c r="AA520" s="84"/>
      <c r="AB520" s="84"/>
      <c r="AC520" s="84"/>
      <c r="AD520" s="84"/>
      <c r="AE520" s="10"/>
      <c r="AF520" s="10"/>
      <c r="AG520" s="10"/>
      <c r="AH520" s="10"/>
      <c r="AI520" s="10"/>
      <c r="AJ520" s="13"/>
      <c r="AK520" s="10"/>
      <c r="AL520" s="10"/>
      <c r="AM520" s="10"/>
      <c r="AN520" s="10"/>
      <c r="AO520" s="10"/>
      <c r="AP520" s="10"/>
      <c r="AQ520" s="10"/>
      <c r="AR520" s="10"/>
    </row>
    <row r="521" spans="1:44" s="159" customFormat="1">
      <c r="A521" s="2"/>
      <c r="B521"/>
      <c r="C521" s="356"/>
      <c r="D521" s="355"/>
      <c r="E521" s="132"/>
      <c r="F521" s="141"/>
      <c r="G521" s="365"/>
      <c r="H521" s="10"/>
      <c r="I521" s="10"/>
      <c r="J521" s="10"/>
      <c r="K521" s="10"/>
      <c r="L521" s="84"/>
      <c r="M521" s="84"/>
      <c r="N521" s="84"/>
      <c r="O521" s="84"/>
      <c r="P521" s="84"/>
      <c r="Q521" s="84"/>
      <c r="R521" s="84"/>
      <c r="S521" s="84"/>
      <c r="T521" s="84"/>
      <c r="U521" s="84"/>
      <c r="V521" s="84"/>
      <c r="W521" s="84"/>
      <c r="X521" s="84"/>
      <c r="Y521" s="84"/>
      <c r="Z521" s="84"/>
      <c r="AA521" s="84"/>
      <c r="AB521" s="84"/>
      <c r="AC521" s="84"/>
      <c r="AD521" s="84"/>
      <c r="AE521" s="10"/>
      <c r="AF521" s="10"/>
      <c r="AG521" s="10"/>
      <c r="AH521" s="10"/>
      <c r="AI521" s="10"/>
      <c r="AJ521" s="13"/>
      <c r="AK521" s="10"/>
      <c r="AL521" s="10"/>
      <c r="AM521" s="10"/>
      <c r="AN521" s="10"/>
      <c r="AO521" s="10"/>
      <c r="AP521" s="10"/>
      <c r="AQ521" s="10"/>
      <c r="AR521" s="10"/>
    </row>
    <row r="522" spans="1:44" s="159" customFormat="1">
      <c r="A522" s="2"/>
      <c r="B522"/>
      <c r="C522" s="356"/>
      <c r="D522" s="355"/>
      <c r="E522" s="132"/>
      <c r="F522" s="141"/>
      <c r="G522" s="365"/>
      <c r="H522" s="10"/>
      <c r="I522" s="10"/>
      <c r="J522" s="10"/>
      <c r="K522" s="10"/>
      <c r="L522" s="84"/>
      <c r="M522" s="84"/>
      <c r="N522" s="84"/>
      <c r="O522" s="84"/>
      <c r="P522" s="84"/>
      <c r="Q522" s="84"/>
      <c r="R522" s="84"/>
      <c r="S522" s="84"/>
      <c r="T522" s="84"/>
      <c r="U522" s="84"/>
      <c r="V522" s="84"/>
      <c r="W522" s="84"/>
      <c r="X522" s="84"/>
      <c r="Y522" s="84"/>
      <c r="Z522" s="84"/>
      <c r="AA522" s="84"/>
      <c r="AB522" s="84"/>
      <c r="AC522" s="84"/>
      <c r="AD522" s="84"/>
      <c r="AE522" s="10"/>
      <c r="AF522" s="10"/>
      <c r="AG522" s="10"/>
      <c r="AH522" s="10"/>
      <c r="AI522" s="10"/>
      <c r="AJ522" s="13"/>
      <c r="AK522" s="10"/>
      <c r="AL522" s="10"/>
      <c r="AM522" s="10"/>
      <c r="AN522" s="10"/>
      <c r="AO522" s="10"/>
      <c r="AP522" s="10"/>
      <c r="AQ522" s="10"/>
      <c r="AR522" s="10"/>
    </row>
    <row r="523" spans="1:44" s="159" customFormat="1">
      <c r="A523" s="2"/>
      <c r="B523"/>
      <c r="C523" s="356"/>
      <c r="D523" s="355"/>
      <c r="E523" s="132"/>
      <c r="F523" s="141"/>
      <c r="G523" s="365"/>
      <c r="H523" s="10"/>
      <c r="I523" s="10"/>
      <c r="J523" s="10"/>
      <c r="K523" s="10"/>
      <c r="L523" s="84"/>
      <c r="M523" s="84"/>
      <c r="N523" s="84"/>
      <c r="O523" s="84"/>
      <c r="P523" s="84"/>
      <c r="Q523" s="84"/>
      <c r="R523" s="84"/>
      <c r="S523" s="84"/>
      <c r="T523" s="84"/>
      <c r="U523" s="84"/>
      <c r="V523" s="84"/>
      <c r="W523" s="84"/>
      <c r="X523" s="84"/>
      <c r="Y523" s="84"/>
      <c r="Z523" s="84"/>
      <c r="AA523" s="84"/>
      <c r="AB523" s="84"/>
      <c r="AC523" s="84"/>
      <c r="AD523" s="84"/>
      <c r="AE523" s="10"/>
      <c r="AF523" s="10"/>
      <c r="AG523" s="10"/>
      <c r="AH523" s="10"/>
      <c r="AI523" s="10"/>
      <c r="AJ523" s="13"/>
      <c r="AK523" s="10"/>
      <c r="AL523" s="10"/>
      <c r="AM523" s="10"/>
      <c r="AN523" s="10"/>
      <c r="AO523" s="10"/>
      <c r="AP523" s="10"/>
      <c r="AQ523" s="10"/>
      <c r="AR523" s="10"/>
    </row>
    <row r="524" spans="1:44" s="159" customFormat="1">
      <c r="A524" s="2"/>
      <c r="B524"/>
      <c r="C524" s="356"/>
      <c r="D524" s="355"/>
      <c r="E524" s="132"/>
      <c r="F524" s="141"/>
      <c r="G524" s="365"/>
      <c r="H524" s="10"/>
      <c r="I524" s="10"/>
      <c r="J524" s="10"/>
      <c r="K524" s="10"/>
      <c r="L524" s="84"/>
      <c r="M524" s="84"/>
      <c r="N524" s="84"/>
      <c r="O524" s="84"/>
      <c r="P524" s="84"/>
      <c r="Q524" s="84"/>
      <c r="R524" s="84"/>
      <c r="S524" s="84"/>
      <c r="T524" s="84"/>
      <c r="U524" s="84"/>
      <c r="V524" s="84"/>
      <c r="W524" s="84"/>
      <c r="X524" s="84"/>
      <c r="Y524" s="84"/>
      <c r="Z524" s="84"/>
      <c r="AA524" s="84"/>
      <c r="AB524" s="84"/>
      <c r="AC524" s="84"/>
      <c r="AD524" s="84"/>
      <c r="AE524" s="10"/>
      <c r="AF524" s="10"/>
      <c r="AG524" s="10"/>
      <c r="AH524" s="10"/>
      <c r="AI524" s="10"/>
      <c r="AJ524" s="13"/>
      <c r="AK524" s="10"/>
      <c r="AL524" s="10"/>
      <c r="AM524" s="10"/>
      <c r="AN524" s="10"/>
      <c r="AO524" s="10"/>
      <c r="AP524" s="10"/>
      <c r="AQ524" s="10"/>
      <c r="AR524" s="10"/>
    </row>
    <row r="525" spans="1:44" s="159" customFormat="1">
      <c r="A525" s="2"/>
      <c r="B525"/>
      <c r="C525" s="356"/>
      <c r="D525" s="355"/>
      <c r="E525" s="132"/>
      <c r="F525" s="141"/>
      <c r="G525" s="365"/>
      <c r="H525" s="10"/>
      <c r="I525" s="10"/>
      <c r="J525" s="10"/>
      <c r="K525" s="10"/>
      <c r="L525" s="84"/>
      <c r="M525" s="84"/>
      <c r="N525" s="84"/>
      <c r="O525" s="84"/>
      <c r="P525" s="84"/>
      <c r="Q525" s="84"/>
      <c r="R525" s="84"/>
      <c r="S525" s="84"/>
      <c r="T525" s="84"/>
      <c r="U525" s="84"/>
      <c r="V525" s="84"/>
      <c r="W525" s="84"/>
      <c r="X525" s="84"/>
      <c r="Y525" s="84"/>
      <c r="Z525" s="84"/>
      <c r="AA525" s="84"/>
      <c r="AB525" s="84"/>
      <c r="AC525" s="84"/>
      <c r="AD525" s="84"/>
      <c r="AE525" s="10"/>
      <c r="AF525" s="10"/>
      <c r="AG525" s="10"/>
      <c r="AH525" s="10"/>
      <c r="AI525" s="10"/>
      <c r="AJ525" s="13"/>
      <c r="AK525" s="10"/>
      <c r="AL525" s="10"/>
      <c r="AM525" s="10"/>
      <c r="AN525" s="10"/>
      <c r="AO525" s="10"/>
      <c r="AP525" s="10"/>
      <c r="AQ525" s="10"/>
      <c r="AR525" s="10"/>
    </row>
    <row r="526" spans="1:44" s="159" customFormat="1">
      <c r="A526" s="2"/>
      <c r="B526"/>
      <c r="C526" s="356"/>
      <c r="D526" s="355"/>
      <c r="E526" s="132"/>
      <c r="F526" s="141"/>
      <c r="G526" s="365"/>
      <c r="H526" s="10"/>
      <c r="I526" s="10"/>
      <c r="J526" s="10"/>
      <c r="K526" s="10"/>
      <c r="L526" s="84"/>
      <c r="M526" s="84"/>
      <c r="N526" s="84"/>
      <c r="O526" s="84"/>
      <c r="P526" s="84"/>
      <c r="Q526" s="84"/>
      <c r="R526" s="84"/>
      <c r="S526" s="84"/>
      <c r="T526" s="84"/>
      <c r="U526" s="84"/>
      <c r="V526" s="84"/>
      <c r="W526" s="84"/>
      <c r="X526" s="84"/>
      <c r="Y526" s="84"/>
      <c r="Z526" s="84"/>
      <c r="AA526" s="84"/>
      <c r="AB526" s="84"/>
      <c r="AC526" s="84"/>
      <c r="AD526" s="84"/>
      <c r="AE526" s="10"/>
      <c r="AF526" s="10"/>
      <c r="AG526" s="10"/>
      <c r="AH526" s="10"/>
      <c r="AI526" s="10"/>
      <c r="AJ526" s="13"/>
      <c r="AK526" s="10"/>
      <c r="AL526" s="10"/>
      <c r="AM526" s="10"/>
      <c r="AN526" s="10"/>
      <c r="AO526" s="10"/>
      <c r="AP526" s="10"/>
      <c r="AQ526" s="10"/>
      <c r="AR526" s="10"/>
    </row>
    <row r="527" spans="1:44" s="159" customFormat="1">
      <c r="A527" s="2"/>
      <c r="B527"/>
      <c r="C527" s="356"/>
      <c r="D527" s="355"/>
      <c r="E527" s="132"/>
      <c r="F527" s="141"/>
      <c r="G527" s="365"/>
      <c r="H527" s="10"/>
      <c r="I527" s="10"/>
      <c r="J527" s="10"/>
      <c r="K527" s="10"/>
      <c r="L527" s="84"/>
      <c r="M527" s="84"/>
      <c r="N527" s="84"/>
      <c r="O527" s="84"/>
      <c r="P527" s="84"/>
      <c r="Q527" s="84"/>
      <c r="R527" s="84"/>
      <c r="S527" s="84"/>
      <c r="T527" s="84"/>
      <c r="U527" s="84"/>
      <c r="V527" s="84"/>
      <c r="W527" s="84"/>
      <c r="X527" s="84"/>
      <c r="Y527" s="84"/>
      <c r="Z527" s="84"/>
      <c r="AA527" s="84"/>
      <c r="AB527" s="84"/>
      <c r="AC527" s="84"/>
      <c r="AD527" s="84"/>
      <c r="AE527" s="10"/>
      <c r="AF527" s="10"/>
      <c r="AG527" s="10"/>
      <c r="AH527" s="10"/>
      <c r="AI527" s="10"/>
      <c r="AJ527" s="13"/>
      <c r="AK527" s="10"/>
      <c r="AL527" s="10"/>
      <c r="AM527" s="10"/>
      <c r="AN527" s="10"/>
      <c r="AO527" s="10"/>
      <c r="AP527" s="10"/>
      <c r="AQ527" s="10"/>
      <c r="AR527" s="10"/>
    </row>
    <row r="528" spans="1:44" s="159" customFormat="1">
      <c r="A528" s="2"/>
      <c r="B528"/>
      <c r="C528" s="356"/>
      <c r="D528" s="355"/>
      <c r="E528" s="132"/>
      <c r="F528" s="141"/>
      <c r="G528" s="365"/>
      <c r="H528" s="10"/>
      <c r="I528" s="10"/>
      <c r="J528" s="10"/>
      <c r="K528" s="10"/>
      <c r="L528" s="84"/>
      <c r="M528" s="84"/>
      <c r="N528" s="84"/>
      <c r="O528" s="84"/>
      <c r="P528" s="84"/>
      <c r="Q528" s="84"/>
      <c r="R528" s="84"/>
      <c r="S528" s="84"/>
      <c r="T528" s="84"/>
      <c r="U528" s="84"/>
      <c r="V528" s="84"/>
      <c r="W528" s="84"/>
      <c r="X528" s="84"/>
      <c r="Y528" s="84"/>
      <c r="Z528" s="84"/>
      <c r="AA528" s="84"/>
      <c r="AB528" s="84"/>
      <c r="AC528" s="84"/>
      <c r="AD528" s="84"/>
      <c r="AE528" s="10"/>
      <c r="AF528" s="10"/>
      <c r="AG528" s="10"/>
      <c r="AH528" s="10"/>
      <c r="AI528" s="10"/>
      <c r="AJ528" s="13"/>
      <c r="AK528" s="10"/>
      <c r="AL528" s="10"/>
      <c r="AM528" s="10"/>
      <c r="AN528" s="10"/>
      <c r="AO528" s="10"/>
      <c r="AP528" s="10"/>
      <c r="AQ528" s="10"/>
      <c r="AR528" s="10"/>
    </row>
    <row r="529" spans="1:44" s="159" customFormat="1">
      <c r="A529" s="2"/>
      <c r="B529"/>
      <c r="C529" s="356"/>
      <c r="D529" s="355"/>
      <c r="E529" s="132"/>
      <c r="F529" s="141"/>
      <c r="G529" s="365"/>
      <c r="H529" s="10"/>
      <c r="I529" s="10"/>
      <c r="J529" s="10"/>
      <c r="K529" s="10"/>
      <c r="L529" s="84"/>
      <c r="M529" s="84"/>
      <c r="N529" s="84"/>
      <c r="O529" s="84"/>
      <c r="P529" s="84"/>
      <c r="Q529" s="84"/>
      <c r="R529" s="84"/>
      <c r="S529" s="84"/>
      <c r="T529" s="84"/>
      <c r="U529" s="84"/>
      <c r="V529" s="84"/>
      <c r="W529" s="84"/>
      <c r="X529" s="84"/>
      <c r="Y529" s="84"/>
      <c r="Z529" s="84"/>
      <c r="AA529" s="84"/>
      <c r="AB529" s="84"/>
      <c r="AC529" s="84"/>
      <c r="AD529" s="84"/>
      <c r="AE529" s="10"/>
      <c r="AF529" s="10"/>
      <c r="AG529" s="10"/>
      <c r="AH529" s="10"/>
      <c r="AI529" s="10"/>
      <c r="AJ529" s="13"/>
      <c r="AK529" s="10"/>
      <c r="AL529" s="10"/>
      <c r="AM529" s="10"/>
      <c r="AN529" s="10"/>
      <c r="AO529" s="10"/>
      <c r="AP529" s="10"/>
      <c r="AQ529" s="10"/>
      <c r="AR529" s="10"/>
    </row>
    <row r="530" spans="1:44" s="159" customFormat="1">
      <c r="A530" s="2"/>
      <c r="B530"/>
      <c r="C530" s="356"/>
      <c r="D530" s="355"/>
      <c r="E530" s="132"/>
      <c r="F530" s="141"/>
      <c r="G530" s="365"/>
      <c r="H530" s="10"/>
      <c r="I530" s="10"/>
      <c r="J530" s="10"/>
      <c r="K530" s="10"/>
      <c r="L530" s="84"/>
      <c r="M530" s="84"/>
      <c r="N530" s="84"/>
      <c r="O530" s="84"/>
      <c r="P530" s="84"/>
      <c r="Q530" s="84"/>
      <c r="R530" s="84"/>
      <c r="S530" s="84"/>
      <c r="T530" s="84"/>
      <c r="U530" s="84"/>
      <c r="V530" s="84"/>
      <c r="W530" s="84"/>
      <c r="X530" s="84"/>
      <c r="Y530" s="84"/>
      <c r="Z530" s="84"/>
      <c r="AA530" s="84"/>
      <c r="AB530" s="84"/>
      <c r="AC530" s="84"/>
      <c r="AD530" s="84"/>
      <c r="AE530" s="10"/>
      <c r="AF530" s="10"/>
      <c r="AG530" s="10"/>
      <c r="AH530" s="10"/>
      <c r="AI530" s="10"/>
      <c r="AJ530" s="13"/>
      <c r="AK530" s="10"/>
      <c r="AL530" s="10"/>
      <c r="AM530" s="10"/>
      <c r="AN530" s="10"/>
      <c r="AO530" s="10"/>
      <c r="AP530" s="10"/>
      <c r="AQ530" s="10"/>
      <c r="AR530" s="10"/>
    </row>
    <row r="531" spans="1:44" s="159" customFormat="1">
      <c r="A531" s="2"/>
      <c r="B531"/>
      <c r="C531" s="356"/>
      <c r="D531" s="355"/>
      <c r="E531" s="132"/>
      <c r="F531" s="141"/>
      <c r="G531" s="365"/>
      <c r="H531" s="10"/>
      <c r="I531" s="10"/>
      <c r="J531" s="10"/>
      <c r="K531" s="10"/>
      <c r="L531" s="84"/>
      <c r="M531" s="84"/>
      <c r="N531" s="84"/>
      <c r="O531" s="84"/>
      <c r="P531" s="84"/>
      <c r="Q531" s="84"/>
      <c r="R531" s="84"/>
      <c r="S531" s="84"/>
      <c r="T531" s="84"/>
      <c r="U531" s="84"/>
      <c r="V531" s="84"/>
      <c r="W531" s="84"/>
      <c r="X531" s="84"/>
      <c r="Y531" s="84"/>
      <c r="Z531" s="84"/>
      <c r="AA531" s="84"/>
      <c r="AB531" s="84"/>
      <c r="AC531" s="84"/>
      <c r="AD531" s="84"/>
      <c r="AE531" s="10"/>
      <c r="AF531" s="10"/>
      <c r="AG531" s="10"/>
      <c r="AH531" s="10"/>
      <c r="AI531" s="10"/>
      <c r="AJ531" s="13"/>
      <c r="AK531" s="10"/>
      <c r="AL531" s="10"/>
      <c r="AM531" s="10"/>
      <c r="AN531" s="10"/>
      <c r="AO531" s="10"/>
      <c r="AP531" s="10"/>
      <c r="AQ531" s="10"/>
      <c r="AR531" s="10"/>
    </row>
    <row r="532" spans="1:44" s="159" customFormat="1">
      <c r="A532" s="2"/>
      <c r="B532"/>
      <c r="C532" s="356"/>
      <c r="D532" s="355"/>
      <c r="E532" s="132"/>
      <c r="F532" s="141"/>
      <c r="G532" s="365"/>
      <c r="H532" s="10"/>
      <c r="I532" s="10"/>
      <c r="J532" s="10"/>
      <c r="K532" s="10"/>
      <c r="L532" s="84"/>
      <c r="M532" s="84"/>
      <c r="N532" s="84"/>
      <c r="O532" s="84"/>
      <c r="P532" s="84"/>
      <c r="Q532" s="84"/>
      <c r="R532" s="84"/>
      <c r="S532" s="84"/>
      <c r="T532" s="84"/>
      <c r="U532" s="84"/>
      <c r="V532" s="84"/>
      <c r="W532" s="84"/>
      <c r="X532" s="84"/>
      <c r="Y532" s="84"/>
      <c r="Z532" s="84"/>
      <c r="AA532" s="84"/>
      <c r="AB532" s="84"/>
      <c r="AC532" s="84"/>
      <c r="AD532" s="84"/>
      <c r="AE532" s="10"/>
      <c r="AF532" s="10"/>
      <c r="AG532" s="10"/>
      <c r="AH532" s="10"/>
      <c r="AI532" s="10"/>
      <c r="AJ532" s="13"/>
      <c r="AK532" s="10"/>
      <c r="AL532" s="10"/>
      <c r="AM532" s="10"/>
      <c r="AN532" s="10"/>
      <c r="AO532" s="10"/>
      <c r="AP532" s="10"/>
      <c r="AQ532" s="10"/>
      <c r="AR532" s="10"/>
    </row>
    <row r="533" spans="1:44" s="159" customFormat="1">
      <c r="A533" s="2"/>
      <c r="B533"/>
      <c r="C533" s="356"/>
      <c r="D533" s="355"/>
      <c r="E533" s="132"/>
      <c r="F533" s="141"/>
      <c r="G533" s="365"/>
      <c r="H533" s="10"/>
      <c r="I533" s="10"/>
      <c r="J533" s="10"/>
      <c r="K533" s="10"/>
      <c r="L533" s="84"/>
      <c r="M533" s="84"/>
      <c r="N533" s="84"/>
      <c r="O533" s="84"/>
      <c r="P533" s="84"/>
      <c r="Q533" s="84"/>
      <c r="R533" s="84"/>
      <c r="S533" s="84"/>
      <c r="T533" s="84"/>
      <c r="U533" s="84"/>
      <c r="V533" s="84"/>
      <c r="W533" s="84"/>
      <c r="X533" s="84"/>
      <c r="Y533" s="84"/>
      <c r="Z533" s="84"/>
      <c r="AA533" s="84"/>
      <c r="AB533" s="84"/>
      <c r="AC533" s="84"/>
      <c r="AD533" s="84"/>
      <c r="AE533" s="10"/>
      <c r="AF533" s="10"/>
      <c r="AG533" s="10"/>
      <c r="AH533" s="10"/>
      <c r="AI533" s="10"/>
      <c r="AJ533" s="13"/>
      <c r="AK533" s="10"/>
      <c r="AL533" s="10"/>
      <c r="AM533" s="10"/>
      <c r="AN533" s="10"/>
      <c r="AO533" s="10"/>
      <c r="AP533" s="10"/>
      <c r="AQ533" s="10"/>
      <c r="AR533" s="10"/>
    </row>
    <row r="534" spans="1:44" s="159" customFormat="1">
      <c r="A534" s="2"/>
      <c r="B534"/>
      <c r="C534" s="356"/>
      <c r="D534" s="355"/>
      <c r="E534" s="132"/>
      <c r="F534" s="141"/>
      <c r="G534" s="365"/>
      <c r="H534" s="10"/>
      <c r="I534" s="10"/>
      <c r="J534" s="10"/>
      <c r="K534" s="10"/>
      <c r="L534" s="84"/>
      <c r="M534" s="84"/>
      <c r="N534" s="84"/>
      <c r="O534" s="84"/>
      <c r="P534" s="84"/>
      <c r="Q534" s="84"/>
      <c r="R534" s="84"/>
      <c r="S534" s="84"/>
      <c r="T534" s="84"/>
      <c r="U534" s="84"/>
      <c r="V534" s="84"/>
      <c r="W534" s="84"/>
      <c r="X534" s="84"/>
      <c r="Y534" s="84"/>
      <c r="Z534" s="84"/>
      <c r="AA534" s="84"/>
      <c r="AB534" s="84"/>
      <c r="AC534" s="84"/>
      <c r="AD534" s="84"/>
      <c r="AE534" s="10"/>
      <c r="AF534" s="10"/>
      <c r="AG534" s="10"/>
      <c r="AH534" s="10"/>
      <c r="AI534" s="10"/>
      <c r="AJ534" s="13"/>
      <c r="AK534" s="10"/>
      <c r="AL534" s="10"/>
      <c r="AM534" s="10"/>
      <c r="AN534" s="10"/>
      <c r="AO534" s="10"/>
      <c r="AP534" s="10"/>
      <c r="AQ534" s="10"/>
      <c r="AR534" s="10"/>
    </row>
    <row r="535" spans="1:44" s="159" customFormat="1">
      <c r="A535" s="2"/>
      <c r="B535"/>
      <c r="C535" s="356"/>
      <c r="D535" s="355"/>
      <c r="E535" s="132"/>
      <c r="F535" s="141"/>
      <c r="G535" s="365"/>
      <c r="H535" s="10"/>
      <c r="I535" s="10"/>
      <c r="J535" s="10"/>
      <c r="K535" s="10"/>
      <c r="L535" s="84"/>
      <c r="M535" s="84"/>
      <c r="N535" s="84"/>
      <c r="O535" s="84"/>
      <c r="P535" s="84"/>
      <c r="Q535" s="84"/>
      <c r="R535" s="84"/>
      <c r="S535" s="84"/>
      <c r="T535" s="84"/>
      <c r="U535" s="84"/>
      <c r="V535" s="84"/>
      <c r="W535" s="84"/>
      <c r="X535" s="84"/>
      <c r="Y535" s="84"/>
      <c r="Z535" s="84"/>
      <c r="AA535" s="84"/>
      <c r="AB535" s="84"/>
      <c r="AC535" s="84"/>
      <c r="AD535" s="84"/>
      <c r="AE535" s="10"/>
      <c r="AF535" s="10"/>
      <c r="AG535" s="10"/>
      <c r="AH535" s="10"/>
      <c r="AI535" s="10"/>
      <c r="AJ535" s="13"/>
      <c r="AK535" s="10"/>
      <c r="AL535" s="10"/>
      <c r="AM535" s="10"/>
      <c r="AN535" s="10"/>
      <c r="AO535" s="10"/>
      <c r="AP535" s="10"/>
      <c r="AQ535" s="10"/>
      <c r="AR535" s="10"/>
    </row>
    <row r="536" spans="1:44" s="159" customFormat="1">
      <c r="A536" s="2"/>
      <c r="B536"/>
      <c r="C536" s="356"/>
      <c r="D536" s="355"/>
      <c r="E536" s="132"/>
      <c r="F536" s="141"/>
      <c r="G536" s="365"/>
      <c r="H536" s="10"/>
      <c r="I536" s="10"/>
      <c r="J536" s="10"/>
      <c r="K536" s="10"/>
      <c r="L536" s="84"/>
      <c r="M536" s="84"/>
      <c r="N536" s="84"/>
      <c r="O536" s="84"/>
      <c r="P536" s="84"/>
      <c r="Q536" s="84"/>
      <c r="R536" s="84"/>
      <c r="S536" s="84"/>
      <c r="T536" s="84"/>
      <c r="U536" s="84"/>
      <c r="V536" s="84"/>
      <c r="W536" s="84"/>
      <c r="X536" s="84"/>
      <c r="Y536" s="84"/>
      <c r="Z536" s="84"/>
      <c r="AA536" s="84"/>
      <c r="AB536" s="84"/>
      <c r="AC536" s="84"/>
      <c r="AD536" s="84"/>
      <c r="AE536" s="10"/>
      <c r="AF536" s="10"/>
      <c r="AG536" s="10"/>
      <c r="AH536" s="10"/>
      <c r="AI536" s="10"/>
      <c r="AJ536" s="13"/>
      <c r="AK536" s="10"/>
      <c r="AL536" s="10"/>
      <c r="AM536" s="10"/>
      <c r="AN536" s="10"/>
      <c r="AO536" s="10"/>
      <c r="AP536" s="10"/>
      <c r="AQ536" s="10"/>
      <c r="AR536" s="10"/>
    </row>
    <row r="537" spans="1:44" s="159" customFormat="1">
      <c r="A537" s="2"/>
      <c r="B537"/>
      <c r="C537" s="356"/>
      <c r="D537" s="355"/>
      <c r="E537" s="132"/>
      <c r="F537" s="141"/>
      <c r="G537" s="365"/>
      <c r="H537" s="10"/>
      <c r="I537" s="10"/>
      <c r="J537" s="10"/>
      <c r="K537" s="10"/>
      <c r="L537" s="84"/>
      <c r="M537" s="84"/>
      <c r="N537" s="84"/>
      <c r="O537" s="84"/>
      <c r="P537" s="84"/>
      <c r="Q537" s="84"/>
      <c r="R537" s="84"/>
      <c r="S537" s="84"/>
      <c r="T537" s="84"/>
      <c r="U537" s="84"/>
      <c r="V537" s="84"/>
      <c r="W537" s="84"/>
      <c r="X537" s="84"/>
      <c r="Y537" s="84"/>
      <c r="Z537" s="84"/>
      <c r="AA537" s="84"/>
      <c r="AB537" s="84"/>
      <c r="AC537" s="84"/>
      <c r="AD537" s="84"/>
      <c r="AE537" s="10"/>
      <c r="AF537" s="10"/>
      <c r="AG537" s="10"/>
      <c r="AH537" s="10"/>
      <c r="AI537" s="10"/>
      <c r="AJ537" s="13"/>
      <c r="AK537" s="10"/>
      <c r="AL537" s="10"/>
      <c r="AM537" s="10"/>
      <c r="AN537" s="10"/>
      <c r="AO537" s="10"/>
      <c r="AP537" s="10"/>
      <c r="AQ537" s="10"/>
      <c r="AR537" s="10"/>
    </row>
    <row r="538" spans="1:44" s="159" customFormat="1">
      <c r="A538" s="2"/>
      <c r="B538"/>
      <c r="C538" s="356"/>
      <c r="D538" s="355"/>
      <c r="E538" s="132"/>
      <c r="F538" s="141"/>
      <c r="G538" s="365"/>
      <c r="H538" s="10"/>
      <c r="I538" s="10"/>
      <c r="J538" s="10"/>
      <c r="K538" s="10"/>
      <c r="L538" s="84"/>
      <c r="M538" s="84"/>
      <c r="N538" s="84"/>
      <c r="O538" s="84"/>
      <c r="P538" s="84"/>
      <c r="Q538" s="84"/>
      <c r="R538" s="84"/>
      <c r="S538" s="84"/>
      <c r="T538" s="84"/>
      <c r="U538" s="84"/>
      <c r="V538" s="84"/>
      <c r="W538" s="84"/>
      <c r="X538" s="84"/>
      <c r="Y538" s="84"/>
      <c r="Z538" s="84"/>
      <c r="AA538" s="84"/>
      <c r="AB538" s="84"/>
      <c r="AC538" s="84"/>
      <c r="AD538" s="84"/>
      <c r="AE538" s="10"/>
      <c r="AF538" s="10"/>
      <c r="AG538" s="10"/>
      <c r="AH538" s="10"/>
      <c r="AI538" s="10"/>
      <c r="AJ538" s="13"/>
      <c r="AK538" s="10"/>
      <c r="AL538" s="10"/>
      <c r="AM538" s="10"/>
      <c r="AN538" s="10"/>
      <c r="AO538" s="10"/>
      <c r="AP538" s="10"/>
      <c r="AQ538" s="10"/>
      <c r="AR538" s="10"/>
    </row>
    <row r="539" spans="1:44" s="159" customFormat="1">
      <c r="A539" s="2"/>
      <c r="B539"/>
      <c r="C539" s="356"/>
      <c r="D539" s="355"/>
      <c r="E539" s="132"/>
      <c r="F539" s="141"/>
      <c r="G539" s="365"/>
      <c r="H539" s="10"/>
      <c r="I539" s="10"/>
      <c r="J539" s="10"/>
      <c r="K539" s="10"/>
      <c r="L539" s="84"/>
      <c r="M539" s="84"/>
      <c r="N539" s="84"/>
      <c r="O539" s="84"/>
      <c r="P539" s="84"/>
      <c r="Q539" s="84"/>
      <c r="R539" s="84"/>
      <c r="S539" s="84"/>
      <c r="T539" s="84"/>
      <c r="U539" s="84"/>
      <c r="V539" s="84"/>
      <c r="W539" s="84"/>
      <c r="X539" s="84"/>
      <c r="Y539" s="84"/>
      <c r="Z539" s="84"/>
      <c r="AA539" s="84"/>
      <c r="AB539" s="84"/>
      <c r="AC539" s="84"/>
      <c r="AD539" s="84"/>
      <c r="AE539" s="10"/>
      <c r="AF539" s="10"/>
      <c r="AG539" s="10"/>
      <c r="AH539" s="10"/>
      <c r="AI539" s="10"/>
      <c r="AJ539" s="13"/>
      <c r="AK539" s="10"/>
      <c r="AL539" s="10"/>
      <c r="AM539" s="10"/>
      <c r="AN539" s="10"/>
      <c r="AO539" s="10"/>
      <c r="AP539" s="10"/>
      <c r="AQ539" s="10"/>
      <c r="AR539" s="10"/>
    </row>
    <row r="540" spans="1:44" s="159" customFormat="1">
      <c r="A540" s="2"/>
      <c r="B540"/>
      <c r="C540" s="356"/>
      <c r="D540" s="355"/>
      <c r="E540" s="132"/>
      <c r="F540" s="141"/>
      <c r="G540" s="365"/>
      <c r="H540" s="10"/>
      <c r="I540" s="10"/>
      <c r="J540" s="10"/>
      <c r="K540" s="10"/>
      <c r="L540" s="84"/>
      <c r="M540" s="84"/>
      <c r="N540" s="84"/>
      <c r="O540" s="84"/>
      <c r="P540" s="84"/>
      <c r="Q540" s="84"/>
      <c r="R540" s="84"/>
      <c r="S540" s="84"/>
      <c r="T540" s="84"/>
      <c r="U540" s="84"/>
      <c r="V540" s="84"/>
      <c r="W540" s="84"/>
      <c r="X540" s="84"/>
      <c r="Y540" s="84"/>
      <c r="Z540" s="84"/>
      <c r="AA540" s="84"/>
      <c r="AB540" s="84"/>
      <c r="AC540" s="84"/>
      <c r="AD540" s="84"/>
      <c r="AE540" s="10"/>
      <c r="AF540" s="10"/>
      <c r="AG540" s="10"/>
      <c r="AH540" s="10"/>
      <c r="AI540" s="10"/>
      <c r="AJ540" s="13"/>
      <c r="AK540" s="10"/>
      <c r="AL540" s="10"/>
      <c r="AM540" s="10"/>
      <c r="AN540" s="10"/>
      <c r="AO540" s="10"/>
      <c r="AP540" s="10"/>
      <c r="AQ540" s="10"/>
      <c r="AR540" s="10"/>
    </row>
    <row r="541" spans="1:44" s="159" customFormat="1">
      <c r="A541" s="2"/>
      <c r="B541"/>
      <c r="C541" s="356"/>
      <c r="D541" s="355"/>
      <c r="E541" s="132"/>
      <c r="F541" s="141"/>
      <c r="G541" s="365"/>
      <c r="H541" s="10"/>
      <c r="I541" s="10"/>
      <c r="J541" s="10"/>
      <c r="K541" s="10"/>
      <c r="L541" s="84"/>
      <c r="M541" s="84"/>
      <c r="N541" s="84"/>
      <c r="O541" s="84"/>
      <c r="P541" s="84"/>
      <c r="Q541" s="84"/>
      <c r="R541" s="84"/>
      <c r="S541" s="84"/>
      <c r="T541" s="84"/>
      <c r="U541" s="84"/>
      <c r="V541" s="84"/>
      <c r="W541" s="84"/>
      <c r="X541" s="84"/>
      <c r="Y541" s="84"/>
      <c r="Z541" s="84"/>
      <c r="AA541" s="84"/>
      <c r="AB541" s="84"/>
      <c r="AC541" s="84"/>
      <c r="AD541" s="84"/>
      <c r="AE541" s="10"/>
      <c r="AF541" s="10"/>
      <c r="AG541" s="10"/>
      <c r="AH541" s="10"/>
      <c r="AI541" s="10"/>
      <c r="AJ541" s="13"/>
      <c r="AK541" s="10"/>
      <c r="AL541" s="10"/>
      <c r="AM541" s="10"/>
      <c r="AN541" s="10"/>
      <c r="AO541" s="10"/>
      <c r="AP541" s="10"/>
      <c r="AQ541" s="10"/>
      <c r="AR541" s="10"/>
    </row>
    <row r="542" spans="1:44" s="159" customFormat="1">
      <c r="A542" s="2"/>
      <c r="B542"/>
      <c r="C542" s="356"/>
      <c r="D542" s="355"/>
      <c r="E542" s="132"/>
      <c r="F542" s="141"/>
      <c r="G542" s="365"/>
      <c r="H542" s="10"/>
      <c r="I542" s="10"/>
      <c r="J542" s="10"/>
      <c r="K542" s="10"/>
      <c r="L542" s="84"/>
      <c r="M542" s="84"/>
      <c r="N542" s="84"/>
      <c r="O542" s="84"/>
      <c r="P542" s="84"/>
      <c r="Q542" s="84"/>
      <c r="R542" s="84"/>
      <c r="S542" s="84"/>
      <c r="T542" s="84"/>
      <c r="U542" s="84"/>
      <c r="V542" s="84"/>
      <c r="W542" s="84"/>
      <c r="X542" s="84"/>
      <c r="Y542" s="84"/>
      <c r="Z542" s="84"/>
      <c r="AA542" s="84"/>
      <c r="AB542" s="84"/>
      <c r="AC542" s="84"/>
      <c r="AD542" s="84"/>
      <c r="AE542" s="10"/>
      <c r="AF542" s="10"/>
      <c r="AG542" s="10"/>
      <c r="AH542" s="10"/>
      <c r="AI542" s="10"/>
      <c r="AJ542" s="13"/>
      <c r="AK542" s="10"/>
      <c r="AL542" s="10"/>
      <c r="AM542" s="10"/>
      <c r="AN542" s="10"/>
      <c r="AO542" s="10"/>
      <c r="AP542" s="10"/>
      <c r="AQ542" s="10"/>
      <c r="AR542" s="10"/>
    </row>
    <row r="543" spans="1:44" s="159" customFormat="1">
      <c r="A543" s="2"/>
      <c r="B543"/>
      <c r="C543" s="356"/>
      <c r="D543" s="355"/>
      <c r="E543" s="132"/>
      <c r="F543" s="141"/>
      <c r="G543" s="365"/>
      <c r="H543" s="10"/>
      <c r="I543" s="10"/>
      <c r="J543" s="10"/>
      <c r="K543" s="10"/>
      <c r="L543" s="84"/>
      <c r="M543" s="84"/>
      <c r="N543" s="84"/>
      <c r="O543" s="84"/>
      <c r="P543" s="84"/>
      <c r="Q543" s="84"/>
      <c r="R543" s="84"/>
      <c r="S543" s="84"/>
      <c r="T543" s="84"/>
      <c r="U543" s="84"/>
      <c r="V543" s="84"/>
      <c r="W543" s="84"/>
      <c r="X543" s="84"/>
      <c r="Y543" s="84"/>
      <c r="Z543" s="84"/>
      <c r="AA543" s="84"/>
      <c r="AB543" s="84"/>
      <c r="AC543" s="84"/>
      <c r="AD543" s="84"/>
      <c r="AE543" s="10"/>
      <c r="AF543" s="10"/>
      <c r="AG543" s="10"/>
      <c r="AH543" s="10"/>
      <c r="AI543" s="10"/>
      <c r="AJ543" s="13"/>
      <c r="AK543" s="10"/>
      <c r="AL543" s="10"/>
      <c r="AM543" s="10"/>
      <c r="AN543" s="10"/>
      <c r="AO543" s="10"/>
      <c r="AP543" s="10"/>
      <c r="AQ543" s="10"/>
      <c r="AR543" s="10"/>
    </row>
    <row r="544" spans="1:44" s="159" customFormat="1">
      <c r="A544" s="2"/>
      <c r="B544"/>
      <c r="C544" s="356"/>
      <c r="D544" s="355"/>
      <c r="E544" s="132"/>
      <c r="F544" s="141"/>
      <c r="G544" s="365"/>
      <c r="H544" s="10"/>
      <c r="I544" s="10"/>
      <c r="J544" s="10"/>
      <c r="K544" s="10"/>
      <c r="L544" s="84"/>
      <c r="M544" s="84"/>
      <c r="N544" s="84"/>
      <c r="O544" s="84"/>
      <c r="P544" s="84"/>
      <c r="Q544" s="84"/>
      <c r="R544" s="84"/>
      <c r="S544" s="84"/>
      <c r="T544" s="84"/>
      <c r="U544" s="84"/>
      <c r="V544" s="84"/>
      <c r="W544" s="84"/>
      <c r="X544" s="84"/>
      <c r="Y544" s="84"/>
      <c r="Z544" s="84"/>
      <c r="AA544" s="84"/>
      <c r="AB544" s="84"/>
      <c r="AC544" s="84"/>
      <c r="AD544" s="84"/>
      <c r="AE544" s="10"/>
      <c r="AF544" s="10"/>
      <c r="AG544" s="10"/>
      <c r="AH544" s="10"/>
      <c r="AI544" s="10"/>
      <c r="AJ544" s="13"/>
      <c r="AK544" s="10"/>
      <c r="AL544" s="10"/>
      <c r="AM544" s="10"/>
      <c r="AN544" s="10"/>
      <c r="AO544" s="10"/>
      <c r="AP544" s="10"/>
      <c r="AQ544" s="10"/>
      <c r="AR544" s="10"/>
    </row>
    <row r="545" spans="1:44" s="159" customFormat="1">
      <c r="A545" s="2"/>
      <c r="B545"/>
      <c r="C545" s="356"/>
      <c r="D545" s="355"/>
      <c r="E545" s="132"/>
      <c r="F545" s="141"/>
      <c r="G545" s="365"/>
      <c r="H545" s="10"/>
      <c r="I545" s="10"/>
      <c r="J545" s="10"/>
      <c r="K545" s="10"/>
      <c r="L545" s="84"/>
      <c r="M545" s="84"/>
      <c r="N545" s="84"/>
      <c r="O545" s="84"/>
      <c r="P545" s="84"/>
      <c r="Q545" s="84"/>
      <c r="R545" s="84"/>
      <c r="S545" s="84"/>
      <c r="T545" s="84"/>
      <c r="U545" s="84"/>
      <c r="V545" s="84"/>
      <c r="W545" s="84"/>
      <c r="X545" s="84"/>
      <c r="Y545" s="84"/>
      <c r="Z545" s="84"/>
      <c r="AA545" s="84"/>
      <c r="AB545" s="84"/>
      <c r="AC545" s="84"/>
      <c r="AD545" s="84"/>
      <c r="AE545" s="10"/>
      <c r="AF545" s="10"/>
      <c r="AG545" s="10"/>
      <c r="AH545" s="10"/>
      <c r="AI545" s="10"/>
      <c r="AJ545" s="13"/>
      <c r="AK545" s="10"/>
      <c r="AL545" s="10"/>
      <c r="AM545" s="10"/>
      <c r="AN545" s="10"/>
      <c r="AO545" s="10"/>
      <c r="AP545" s="10"/>
      <c r="AQ545" s="10"/>
      <c r="AR545" s="10"/>
    </row>
    <row r="546" spans="1:44" s="159" customFormat="1">
      <c r="A546" s="2"/>
      <c r="B546"/>
      <c r="C546" s="356"/>
      <c r="D546" s="355"/>
      <c r="E546" s="132"/>
      <c r="F546" s="141"/>
      <c r="G546" s="365"/>
      <c r="H546" s="10"/>
      <c r="I546" s="10"/>
      <c r="J546" s="10"/>
      <c r="K546" s="10"/>
      <c r="L546" s="84"/>
      <c r="M546" s="84"/>
      <c r="N546" s="84"/>
      <c r="O546" s="84"/>
      <c r="P546" s="84"/>
      <c r="Q546" s="84"/>
      <c r="R546" s="84"/>
      <c r="S546" s="84"/>
      <c r="T546" s="84"/>
      <c r="U546" s="84"/>
      <c r="V546" s="84"/>
      <c r="W546" s="84"/>
      <c r="X546" s="84"/>
      <c r="Y546" s="84"/>
      <c r="Z546" s="84"/>
      <c r="AA546" s="84"/>
      <c r="AB546" s="84"/>
      <c r="AC546" s="84"/>
      <c r="AD546" s="84"/>
      <c r="AE546" s="10"/>
      <c r="AF546" s="10"/>
      <c r="AG546" s="10"/>
      <c r="AH546" s="10"/>
      <c r="AI546" s="10"/>
      <c r="AJ546" s="13"/>
      <c r="AK546" s="10"/>
      <c r="AL546" s="10"/>
      <c r="AM546" s="10"/>
      <c r="AN546" s="10"/>
      <c r="AO546" s="10"/>
      <c r="AP546" s="10"/>
      <c r="AQ546" s="10"/>
      <c r="AR546" s="10"/>
    </row>
    <row r="547" spans="1:44" s="159" customFormat="1">
      <c r="A547" s="2"/>
      <c r="B547"/>
      <c r="C547" s="356"/>
      <c r="D547" s="355"/>
      <c r="E547" s="132"/>
      <c r="F547" s="141"/>
      <c r="G547" s="365"/>
      <c r="H547" s="10"/>
      <c r="I547" s="10"/>
      <c r="J547" s="10"/>
      <c r="K547" s="10"/>
      <c r="L547" s="84"/>
      <c r="M547" s="84"/>
      <c r="N547" s="84"/>
      <c r="O547" s="84"/>
      <c r="P547" s="84"/>
      <c r="Q547" s="84"/>
      <c r="R547" s="84"/>
      <c r="S547" s="84"/>
      <c r="T547" s="84"/>
      <c r="U547" s="84"/>
      <c r="V547" s="84"/>
      <c r="W547" s="84"/>
      <c r="X547" s="84"/>
      <c r="Y547" s="84"/>
      <c r="Z547" s="84"/>
      <c r="AA547" s="84"/>
      <c r="AB547" s="84"/>
      <c r="AC547" s="84"/>
      <c r="AD547" s="84"/>
      <c r="AE547" s="10"/>
      <c r="AF547" s="10"/>
      <c r="AG547" s="10"/>
      <c r="AH547" s="10"/>
      <c r="AI547" s="10"/>
      <c r="AJ547" s="13"/>
      <c r="AK547" s="10"/>
      <c r="AL547" s="10"/>
      <c r="AM547" s="10"/>
      <c r="AN547" s="10"/>
      <c r="AO547" s="10"/>
      <c r="AP547" s="10"/>
      <c r="AQ547" s="10"/>
      <c r="AR547" s="10"/>
    </row>
    <row r="548" spans="1:44" s="159" customFormat="1">
      <c r="A548" s="2"/>
      <c r="B548"/>
      <c r="C548" s="356"/>
      <c r="D548" s="355"/>
      <c r="E548" s="132"/>
      <c r="F548" s="141"/>
      <c r="G548" s="365"/>
      <c r="H548" s="10"/>
      <c r="I548" s="10"/>
      <c r="J548" s="10"/>
      <c r="K548" s="10"/>
      <c r="L548" s="84"/>
      <c r="M548" s="84"/>
      <c r="N548" s="84"/>
      <c r="O548" s="84"/>
      <c r="P548" s="84"/>
      <c r="Q548" s="84"/>
      <c r="R548" s="84"/>
      <c r="S548" s="84"/>
      <c r="T548" s="84"/>
      <c r="U548" s="84"/>
      <c r="V548" s="84"/>
      <c r="W548" s="84"/>
      <c r="X548" s="84"/>
      <c r="Y548" s="84"/>
      <c r="Z548" s="84"/>
      <c r="AA548" s="84"/>
      <c r="AB548" s="84"/>
      <c r="AC548" s="84"/>
      <c r="AD548" s="84"/>
      <c r="AE548" s="10"/>
      <c r="AF548" s="10"/>
      <c r="AG548" s="10"/>
      <c r="AH548" s="10"/>
      <c r="AI548" s="10"/>
      <c r="AJ548" s="13"/>
      <c r="AK548" s="10"/>
      <c r="AL548" s="10"/>
      <c r="AM548" s="10"/>
      <c r="AN548" s="10"/>
      <c r="AO548" s="10"/>
      <c r="AP548" s="10"/>
      <c r="AQ548" s="10"/>
      <c r="AR548" s="10"/>
    </row>
    <row r="549" spans="1:44" s="159" customFormat="1">
      <c r="A549" s="2"/>
      <c r="B549"/>
      <c r="C549" s="356"/>
      <c r="D549" s="355"/>
      <c r="E549" s="132"/>
      <c r="F549" s="141"/>
      <c r="G549" s="365"/>
      <c r="H549" s="10"/>
      <c r="I549" s="10"/>
      <c r="J549" s="10"/>
      <c r="K549" s="10"/>
      <c r="L549" s="84"/>
      <c r="M549" s="84"/>
      <c r="N549" s="84"/>
      <c r="O549" s="84"/>
      <c r="P549" s="84"/>
      <c r="Q549" s="84"/>
      <c r="R549" s="84"/>
      <c r="S549" s="84"/>
      <c r="T549" s="84"/>
      <c r="U549" s="84"/>
      <c r="V549" s="84"/>
      <c r="W549" s="84"/>
      <c r="X549" s="84"/>
      <c r="Y549" s="84"/>
      <c r="Z549" s="84"/>
      <c r="AA549" s="84"/>
      <c r="AB549" s="84"/>
      <c r="AC549" s="84"/>
      <c r="AD549" s="84"/>
      <c r="AE549" s="10"/>
      <c r="AF549" s="10"/>
      <c r="AG549" s="10"/>
      <c r="AH549" s="10"/>
      <c r="AI549" s="10"/>
      <c r="AJ549" s="13"/>
      <c r="AK549" s="10"/>
      <c r="AL549" s="10"/>
      <c r="AM549" s="10"/>
      <c r="AN549" s="10"/>
      <c r="AO549" s="10"/>
      <c r="AP549" s="10"/>
      <c r="AQ549" s="10"/>
      <c r="AR549" s="10"/>
    </row>
    <row r="550" spans="1:44" s="159" customFormat="1">
      <c r="A550" s="2"/>
      <c r="B550"/>
      <c r="C550" s="356"/>
      <c r="D550" s="355"/>
      <c r="E550" s="132"/>
      <c r="F550" s="141"/>
      <c r="G550" s="365"/>
      <c r="H550" s="10"/>
      <c r="I550" s="10"/>
      <c r="J550" s="10"/>
      <c r="K550" s="10"/>
      <c r="L550" s="84"/>
      <c r="M550" s="84"/>
      <c r="N550" s="84"/>
      <c r="O550" s="84"/>
      <c r="P550" s="84"/>
      <c r="Q550" s="84"/>
      <c r="R550" s="84"/>
      <c r="S550" s="84"/>
      <c r="T550" s="84"/>
      <c r="U550" s="84"/>
      <c r="V550" s="84"/>
      <c r="W550" s="84"/>
      <c r="X550" s="84"/>
      <c r="Y550" s="84"/>
      <c r="Z550" s="84"/>
      <c r="AA550" s="84"/>
      <c r="AB550" s="84"/>
      <c r="AC550" s="84"/>
      <c r="AD550" s="84"/>
      <c r="AE550" s="10"/>
      <c r="AF550" s="10"/>
      <c r="AG550" s="10"/>
      <c r="AH550" s="10"/>
      <c r="AI550" s="10"/>
      <c r="AJ550" s="13"/>
      <c r="AK550" s="10"/>
      <c r="AL550" s="10"/>
      <c r="AM550" s="10"/>
      <c r="AN550" s="10"/>
      <c r="AO550" s="10"/>
      <c r="AP550" s="10"/>
      <c r="AQ550" s="10"/>
      <c r="AR550" s="10"/>
    </row>
    <row r="551" spans="1:44" s="159" customFormat="1">
      <c r="A551" s="2"/>
      <c r="B551"/>
      <c r="C551" s="356"/>
      <c r="D551" s="355"/>
      <c r="E551" s="132"/>
      <c r="F551" s="141"/>
      <c r="G551" s="365"/>
      <c r="H551" s="10"/>
      <c r="I551" s="10"/>
      <c r="J551" s="10"/>
      <c r="K551" s="10"/>
      <c r="L551" s="84"/>
      <c r="M551" s="84"/>
      <c r="N551" s="84"/>
      <c r="O551" s="84"/>
      <c r="P551" s="84"/>
      <c r="Q551" s="84"/>
      <c r="R551" s="84"/>
      <c r="S551" s="84"/>
      <c r="T551" s="84"/>
      <c r="U551" s="84"/>
      <c r="V551" s="84"/>
      <c r="W551" s="84"/>
      <c r="X551" s="84"/>
      <c r="Y551" s="84"/>
      <c r="Z551" s="84"/>
      <c r="AA551" s="84"/>
      <c r="AB551" s="84"/>
      <c r="AC551" s="84"/>
      <c r="AD551" s="84"/>
      <c r="AE551" s="10"/>
      <c r="AF551" s="10"/>
      <c r="AG551" s="10"/>
      <c r="AH551" s="10"/>
      <c r="AI551" s="10"/>
      <c r="AJ551" s="13"/>
      <c r="AK551" s="10"/>
      <c r="AL551" s="10"/>
      <c r="AM551" s="10"/>
      <c r="AN551" s="10"/>
      <c r="AO551" s="10"/>
      <c r="AP551" s="10"/>
      <c r="AQ551" s="10"/>
      <c r="AR551" s="10"/>
    </row>
    <row r="552" spans="1:44" s="159" customFormat="1">
      <c r="A552" s="2"/>
      <c r="B552"/>
      <c r="C552" s="356"/>
      <c r="D552" s="355"/>
      <c r="E552" s="132"/>
      <c r="F552" s="141"/>
      <c r="G552" s="365"/>
      <c r="H552" s="10"/>
      <c r="I552" s="10"/>
      <c r="J552" s="10"/>
      <c r="K552" s="10"/>
      <c r="L552" s="84"/>
      <c r="M552" s="84"/>
      <c r="N552" s="84"/>
      <c r="O552" s="84"/>
      <c r="P552" s="84"/>
      <c r="Q552" s="84"/>
      <c r="R552" s="84"/>
      <c r="S552" s="84"/>
      <c r="T552" s="84"/>
      <c r="U552" s="84"/>
      <c r="V552" s="84"/>
      <c r="W552" s="84"/>
      <c r="X552" s="84"/>
      <c r="Y552" s="84"/>
      <c r="Z552" s="84"/>
      <c r="AA552" s="84"/>
      <c r="AB552" s="84"/>
      <c r="AC552" s="84"/>
      <c r="AD552" s="84"/>
      <c r="AE552" s="10"/>
      <c r="AF552" s="10"/>
      <c r="AG552" s="10"/>
      <c r="AH552" s="10"/>
      <c r="AI552" s="10"/>
      <c r="AJ552" s="13"/>
      <c r="AK552" s="10"/>
      <c r="AL552" s="10"/>
      <c r="AM552" s="10"/>
      <c r="AN552" s="10"/>
      <c r="AO552" s="10"/>
      <c r="AP552" s="10"/>
      <c r="AQ552" s="10"/>
      <c r="AR552" s="10"/>
    </row>
    <row r="553" spans="1:44" s="159" customFormat="1">
      <c r="A553" s="2"/>
      <c r="B553"/>
      <c r="C553" s="356"/>
      <c r="D553" s="355"/>
      <c r="E553" s="132"/>
      <c r="F553" s="141"/>
      <c r="G553" s="365"/>
      <c r="H553" s="10"/>
      <c r="I553" s="10"/>
      <c r="J553" s="10"/>
      <c r="K553" s="10"/>
      <c r="L553" s="84"/>
      <c r="M553" s="84"/>
      <c r="N553" s="84"/>
      <c r="O553" s="84"/>
      <c r="P553" s="84"/>
      <c r="Q553" s="84"/>
      <c r="R553" s="84"/>
      <c r="S553" s="84"/>
      <c r="T553" s="84"/>
      <c r="U553" s="84"/>
      <c r="V553" s="84"/>
      <c r="W553" s="84"/>
      <c r="X553" s="84"/>
      <c r="Y553" s="84"/>
      <c r="Z553" s="84"/>
      <c r="AA553" s="84"/>
      <c r="AB553" s="84"/>
      <c r="AC553" s="84"/>
      <c r="AD553" s="84"/>
      <c r="AE553" s="10"/>
      <c r="AF553" s="10"/>
      <c r="AG553" s="10"/>
      <c r="AH553" s="10"/>
      <c r="AI553" s="10"/>
      <c r="AJ553" s="13"/>
      <c r="AK553" s="10"/>
      <c r="AL553" s="10"/>
      <c r="AM553" s="10"/>
      <c r="AN553" s="10"/>
      <c r="AO553" s="10"/>
      <c r="AP553" s="10"/>
      <c r="AQ553" s="10"/>
      <c r="AR553" s="10"/>
    </row>
    <row r="554" spans="1:44" s="159" customFormat="1">
      <c r="A554" s="2"/>
      <c r="B554"/>
      <c r="C554" s="356"/>
      <c r="D554" s="355"/>
      <c r="E554" s="132"/>
      <c r="F554" s="141"/>
      <c r="G554" s="365"/>
      <c r="H554" s="10"/>
      <c r="I554" s="10"/>
      <c r="J554" s="10"/>
      <c r="K554" s="10"/>
      <c r="L554" s="84"/>
      <c r="M554" s="84"/>
      <c r="N554" s="84"/>
      <c r="O554" s="84"/>
      <c r="P554" s="84"/>
      <c r="Q554" s="84"/>
      <c r="R554" s="84"/>
      <c r="S554" s="84"/>
      <c r="T554" s="84"/>
      <c r="U554" s="84"/>
      <c r="V554" s="84"/>
      <c r="W554" s="84"/>
      <c r="X554" s="84"/>
      <c r="Y554" s="84"/>
      <c r="Z554" s="84"/>
      <c r="AA554" s="84"/>
      <c r="AB554" s="84"/>
      <c r="AC554" s="84"/>
      <c r="AD554" s="84"/>
      <c r="AE554" s="10"/>
      <c r="AF554" s="10"/>
      <c r="AG554" s="10"/>
      <c r="AH554" s="10"/>
      <c r="AI554" s="10"/>
      <c r="AJ554" s="13"/>
      <c r="AK554" s="10"/>
      <c r="AL554" s="10"/>
      <c r="AM554" s="10"/>
      <c r="AN554" s="10"/>
      <c r="AO554" s="10"/>
      <c r="AP554" s="10"/>
      <c r="AQ554" s="10"/>
      <c r="AR554" s="10"/>
    </row>
    <row r="555" spans="1:44" s="159" customFormat="1">
      <c r="A555" s="2"/>
      <c r="B555"/>
      <c r="C555" s="356"/>
      <c r="D555" s="355"/>
      <c r="E555" s="132"/>
      <c r="F555" s="141"/>
      <c r="G555" s="365"/>
      <c r="H555" s="10"/>
      <c r="I555" s="10"/>
      <c r="J555" s="10"/>
      <c r="K555" s="10"/>
      <c r="L555" s="84"/>
      <c r="M555" s="84"/>
      <c r="N555" s="84"/>
      <c r="O555" s="84"/>
      <c r="P555" s="84"/>
      <c r="Q555" s="84"/>
      <c r="R555" s="84"/>
      <c r="S555" s="84"/>
      <c r="T555" s="84"/>
      <c r="U555" s="84"/>
      <c r="V555" s="84"/>
      <c r="W555" s="84"/>
      <c r="X555" s="84"/>
      <c r="Y555" s="84"/>
      <c r="Z555" s="84"/>
      <c r="AA555" s="84"/>
      <c r="AB555" s="84"/>
      <c r="AC555" s="84"/>
      <c r="AD555" s="84"/>
      <c r="AE555" s="10"/>
      <c r="AF555" s="10"/>
      <c r="AG555" s="10"/>
      <c r="AH555" s="10"/>
      <c r="AI555" s="10"/>
      <c r="AJ555" s="13"/>
      <c r="AK555" s="10"/>
      <c r="AL555" s="10"/>
      <c r="AM555" s="10"/>
      <c r="AN555" s="10"/>
      <c r="AO555" s="10"/>
      <c r="AP555" s="10"/>
      <c r="AQ555" s="10"/>
      <c r="AR555" s="10"/>
    </row>
    <row r="556" spans="1:44" s="159" customFormat="1">
      <c r="A556" s="2"/>
      <c r="B556"/>
      <c r="C556" s="356"/>
      <c r="D556" s="355"/>
      <c r="E556" s="132"/>
      <c r="F556" s="141"/>
      <c r="G556" s="365"/>
      <c r="H556" s="10"/>
      <c r="I556" s="10"/>
      <c r="J556" s="10"/>
      <c r="K556" s="10"/>
      <c r="L556" s="84"/>
      <c r="M556" s="84"/>
      <c r="N556" s="84"/>
      <c r="O556" s="84"/>
      <c r="P556" s="84"/>
      <c r="Q556" s="84"/>
      <c r="R556" s="84"/>
      <c r="S556" s="84"/>
      <c r="T556" s="84"/>
      <c r="U556" s="84"/>
      <c r="V556" s="84"/>
      <c r="W556" s="84"/>
      <c r="X556" s="84"/>
      <c r="Y556" s="84"/>
      <c r="Z556" s="84"/>
      <c r="AA556" s="84"/>
      <c r="AB556" s="84"/>
      <c r="AC556" s="84"/>
      <c r="AD556" s="84"/>
      <c r="AE556" s="10"/>
      <c r="AF556" s="10"/>
      <c r="AG556" s="10"/>
      <c r="AH556" s="10"/>
      <c r="AI556" s="10"/>
      <c r="AJ556" s="13"/>
      <c r="AK556" s="10"/>
      <c r="AL556" s="10"/>
      <c r="AM556" s="10"/>
      <c r="AN556" s="10"/>
      <c r="AO556" s="10"/>
      <c r="AP556" s="10"/>
      <c r="AQ556" s="10"/>
      <c r="AR556" s="10"/>
    </row>
    <row r="557" spans="1:44" s="159" customFormat="1">
      <c r="A557" s="2"/>
      <c r="B557"/>
      <c r="C557" s="356"/>
      <c r="D557" s="355"/>
      <c r="E557" s="132"/>
      <c r="F557" s="141"/>
      <c r="G557" s="365"/>
      <c r="H557" s="10"/>
      <c r="I557" s="10"/>
      <c r="J557" s="10"/>
      <c r="K557" s="10"/>
      <c r="L557" s="84"/>
      <c r="M557" s="84"/>
      <c r="N557" s="84"/>
      <c r="O557" s="84"/>
      <c r="P557" s="84"/>
      <c r="Q557" s="84"/>
      <c r="R557" s="84"/>
      <c r="S557" s="84"/>
      <c r="T557" s="84"/>
      <c r="U557" s="84"/>
      <c r="V557" s="84"/>
      <c r="W557" s="84"/>
      <c r="X557" s="84"/>
      <c r="Y557" s="84"/>
      <c r="Z557" s="84"/>
      <c r="AA557" s="84"/>
      <c r="AB557" s="84"/>
      <c r="AC557" s="84"/>
      <c r="AD557" s="84"/>
      <c r="AE557" s="10"/>
      <c r="AF557" s="10"/>
      <c r="AG557" s="10"/>
      <c r="AH557" s="10"/>
      <c r="AI557" s="10"/>
      <c r="AJ557" s="13"/>
      <c r="AK557" s="10"/>
      <c r="AL557" s="10"/>
      <c r="AM557" s="10"/>
      <c r="AN557" s="10"/>
      <c r="AO557" s="10"/>
      <c r="AP557" s="10"/>
      <c r="AQ557" s="10"/>
      <c r="AR557" s="10"/>
    </row>
    <row r="558" spans="1:44" s="159" customFormat="1">
      <c r="A558" s="2"/>
      <c r="B558"/>
      <c r="C558" s="356"/>
      <c r="D558" s="355"/>
      <c r="E558" s="132"/>
      <c r="F558" s="141"/>
      <c r="G558" s="365"/>
      <c r="H558" s="10"/>
      <c r="I558" s="10"/>
      <c r="J558" s="10"/>
      <c r="K558" s="10"/>
      <c r="L558" s="84"/>
      <c r="M558" s="84"/>
      <c r="N558" s="84"/>
      <c r="O558" s="84"/>
      <c r="P558" s="84"/>
      <c r="Q558" s="84"/>
      <c r="R558" s="84"/>
      <c r="S558" s="84"/>
      <c r="T558" s="84"/>
      <c r="U558" s="84"/>
      <c r="V558" s="84"/>
      <c r="W558" s="84"/>
      <c r="X558" s="84"/>
      <c r="Y558" s="84"/>
      <c r="Z558" s="84"/>
      <c r="AA558" s="84"/>
      <c r="AB558" s="84"/>
      <c r="AC558" s="84"/>
      <c r="AD558" s="84"/>
      <c r="AE558" s="10"/>
      <c r="AF558" s="10"/>
      <c r="AG558" s="10"/>
      <c r="AH558" s="10"/>
      <c r="AI558" s="10"/>
      <c r="AJ558" s="13"/>
      <c r="AK558" s="10"/>
      <c r="AL558" s="10"/>
      <c r="AM558" s="10"/>
      <c r="AN558" s="10"/>
      <c r="AO558" s="10"/>
      <c r="AP558" s="10"/>
      <c r="AQ558" s="10"/>
      <c r="AR558" s="10"/>
    </row>
    <row r="559" spans="1:44" s="159" customFormat="1">
      <c r="A559" s="2"/>
      <c r="B559"/>
      <c r="C559" s="356"/>
      <c r="D559" s="355"/>
      <c r="E559" s="132"/>
      <c r="F559" s="141"/>
      <c r="G559" s="365"/>
      <c r="H559" s="10"/>
      <c r="I559" s="10"/>
      <c r="J559" s="10"/>
      <c r="K559" s="10"/>
      <c r="L559" s="84"/>
      <c r="M559" s="84"/>
      <c r="N559" s="84"/>
      <c r="O559" s="84"/>
      <c r="P559" s="84"/>
      <c r="Q559" s="84"/>
      <c r="R559" s="84"/>
      <c r="S559" s="84"/>
      <c r="T559" s="84"/>
      <c r="U559" s="84"/>
      <c r="V559" s="84"/>
      <c r="W559" s="84"/>
      <c r="X559" s="84"/>
      <c r="Y559" s="84"/>
      <c r="Z559" s="84"/>
      <c r="AA559" s="84"/>
      <c r="AB559" s="84"/>
      <c r="AC559" s="84"/>
      <c r="AD559" s="84"/>
      <c r="AE559" s="10"/>
      <c r="AF559" s="10"/>
      <c r="AG559" s="10"/>
      <c r="AH559" s="10"/>
      <c r="AI559" s="10"/>
      <c r="AJ559" s="13"/>
      <c r="AK559" s="10"/>
      <c r="AL559" s="10"/>
      <c r="AM559" s="10"/>
      <c r="AN559" s="10"/>
      <c r="AO559" s="10"/>
      <c r="AP559" s="10"/>
      <c r="AQ559" s="10"/>
      <c r="AR559" s="10"/>
    </row>
    <row r="560" spans="1:44" s="159" customFormat="1">
      <c r="A560" s="2"/>
      <c r="B560"/>
      <c r="C560" s="356"/>
      <c r="D560" s="355"/>
      <c r="E560" s="132"/>
      <c r="F560" s="141"/>
      <c r="G560" s="365"/>
      <c r="H560" s="10"/>
      <c r="I560" s="10"/>
      <c r="J560" s="10"/>
      <c r="K560" s="10"/>
      <c r="L560" s="84"/>
      <c r="M560" s="84"/>
      <c r="N560" s="84"/>
      <c r="O560" s="84"/>
      <c r="P560" s="84"/>
      <c r="Q560" s="84"/>
      <c r="R560" s="84"/>
      <c r="S560" s="84"/>
      <c r="T560" s="84"/>
      <c r="U560" s="84"/>
      <c r="V560" s="84"/>
      <c r="W560" s="84"/>
      <c r="X560" s="84"/>
      <c r="Y560" s="84"/>
      <c r="Z560" s="84"/>
      <c r="AA560" s="84"/>
      <c r="AB560" s="84"/>
      <c r="AC560" s="84"/>
      <c r="AD560" s="84"/>
      <c r="AE560" s="10"/>
      <c r="AF560" s="10"/>
      <c r="AG560" s="10"/>
      <c r="AH560" s="10"/>
      <c r="AI560" s="10"/>
      <c r="AJ560" s="13"/>
      <c r="AK560" s="10"/>
      <c r="AL560" s="10"/>
      <c r="AM560" s="10"/>
      <c r="AN560" s="10"/>
      <c r="AO560" s="10"/>
      <c r="AP560" s="10"/>
      <c r="AQ560" s="10"/>
      <c r="AR560" s="10"/>
    </row>
    <row r="561" spans="1:44" s="159" customFormat="1">
      <c r="A561" s="2"/>
      <c r="B561"/>
      <c r="C561" s="356"/>
      <c r="D561" s="355"/>
      <c r="E561" s="132"/>
      <c r="F561" s="141"/>
      <c r="G561" s="365"/>
      <c r="H561" s="10"/>
      <c r="I561" s="10"/>
      <c r="J561" s="10"/>
      <c r="K561" s="10"/>
      <c r="L561" s="84"/>
      <c r="M561" s="84"/>
      <c r="N561" s="84"/>
      <c r="O561" s="84"/>
      <c r="P561" s="84"/>
      <c r="Q561" s="84"/>
      <c r="R561" s="84"/>
      <c r="S561" s="84"/>
      <c r="T561" s="84"/>
      <c r="U561" s="84"/>
      <c r="V561" s="84"/>
      <c r="W561" s="84"/>
      <c r="X561" s="84"/>
      <c r="Y561" s="84"/>
      <c r="Z561" s="84"/>
      <c r="AA561" s="84"/>
      <c r="AB561" s="84"/>
      <c r="AC561" s="84"/>
      <c r="AD561" s="84"/>
      <c r="AE561" s="10"/>
      <c r="AF561" s="10"/>
      <c r="AG561" s="10"/>
      <c r="AH561" s="10"/>
      <c r="AI561" s="10"/>
      <c r="AJ561" s="13"/>
      <c r="AK561" s="10"/>
      <c r="AL561" s="10"/>
      <c r="AM561" s="10"/>
      <c r="AN561" s="10"/>
      <c r="AO561" s="10"/>
      <c r="AP561" s="10"/>
      <c r="AQ561" s="10"/>
      <c r="AR561" s="10"/>
    </row>
    <row r="562" spans="1:44" s="159" customFormat="1">
      <c r="A562" s="2"/>
      <c r="B562"/>
      <c r="C562" s="356"/>
      <c r="D562" s="355"/>
      <c r="E562" s="132"/>
      <c r="F562" s="141"/>
      <c r="G562" s="365"/>
      <c r="H562" s="10"/>
      <c r="I562" s="10"/>
      <c r="J562" s="10"/>
      <c r="K562" s="10"/>
      <c r="L562" s="84"/>
      <c r="M562" s="84"/>
      <c r="N562" s="84"/>
      <c r="O562" s="84"/>
      <c r="P562" s="84"/>
      <c r="Q562" s="84"/>
      <c r="R562" s="84"/>
      <c r="S562" s="84"/>
      <c r="T562" s="84"/>
      <c r="U562" s="84"/>
      <c r="V562" s="84"/>
      <c r="W562" s="84"/>
      <c r="X562" s="84"/>
      <c r="Y562" s="84"/>
      <c r="Z562" s="84"/>
      <c r="AA562" s="84"/>
      <c r="AB562" s="84"/>
      <c r="AC562" s="84"/>
      <c r="AD562" s="84"/>
      <c r="AE562" s="10"/>
      <c r="AF562" s="10"/>
      <c r="AG562" s="10"/>
      <c r="AH562" s="10"/>
      <c r="AI562" s="10"/>
      <c r="AJ562" s="13"/>
      <c r="AK562" s="10"/>
      <c r="AL562" s="10"/>
      <c r="AM562" s="10"/>
      <c r="AN562" s="10"/>
      <c r="AO562" s="10"/>
      <c r="AP562" s="10"/>
      <c r="AQ562" s="10"/>
      <c r="AR562" s="10"/>
    </row>
    <row r="563" spans="1:44" s="159" customFormat="1">
      <c r="A563" s="2"/>
      <c r="B563"/>
      <c r="C563" s="356"/>
      <c r="D563" s="355"/>
      <c r="E563" s="132"/>
      <c r="F563" s="141"/>
      <c r="G563" s="365"/>
      <c r="H563" s="10"/>
      <c r="I563" s="10"/>
      <c r="J563" s="10"/>
      <c r="K563" s="10"/>
      <c r="L563" s="84"/>
      <c r="M563" s="84"/>
      <c r="N563" s="84"/>
      <c r="O563" s="84"/>
      <c r="P563" s="84"/>
      <c r="Q563" s="84"/>
      <c r="R563" s="84"/>
      <c r="S563" s="84"/>
      <c r="T563" s="84"/>
      <c r="U563" s="84"/>
      <c r="V563" s="84"/>
      <c r="W563" s="84"/>
      <c r="X563" s="84"/>
      <c r="Y563" s="84"/>
      <c r="Z563" s="84"/>
      <c r="AA563" s="84"/>
      <c r="AB563" s="84"/>
      <c r="AC563" s="84"/>
      <c r="AD563" s="84"/>
      <c r="AE563" s="10"/>
      <c r="AF563" s="10"/>
      <c r="AG563" s="10"/>
      <c r="AH563" s="10"/>
      <c r="AI563" s="10"/>
      <c r="AJ563" s="13"/>
      <c r="AK563" s="10"/>
      <c r="AL563" s="10"/>
      <c r="AM563" s="10"/>
      <c r="AN563" s="10"/>
      <c r="AO563" s="10"/>
      <c r="AP563" s="10"/>
      <c r="AQ563" s="10"/>
      <c r="AR563" s="10"/>
    </row>
    <row r="564" spans="1:44" s="159" customFormat="1">
      <c r="A564" s="2"/>
      <c r="B564"/>
      <c r="C564" s="356"/>
      <c r="D564" s="355"/>
      <c r="E564" s="132"/>
      <c r="F564" s="141"/>
      <c r="G564" s="365"/>
      <c r="H564" s="10"/>
      <c r="I564" s="10"/>
      <c r="J564" s="10"/>
      <c r="K564" s="10"/>
      <c r="L564" s="84"/>
      <c r="M564" s="84"/>
      <c r="N564" s="84"/>
      <c r="O564" s="84"/>
      <c r="P564" s="84"/>
      <c r="Q564" s="84"/>
      <c r="R564" s="84"/>
      <c r="S564" s="84"/>
      <c r="T564" s="84"/>
      <c r="U564" s="84"/>
      <c r="V564" s="84"/>
      <c r="W564" s="84"/>
      <c r="X564" s="84"/>
      <c r="Y564" s="84"/>
      <c r="Z564" s="84"/>
      <c r="AA564" s="84"/>
      <c r="AB564" s="84"/>
      <c r="AC564" s="84"/>
      <c r="AD564" s="84"/>
      <c r="AE564" s="10"/>
      <c r="AF564" s="10"/>
      <c r="AG564" s="10"/>
      <c r="AH564" s="10"/>
      <c r="AI564" s="10"/>
      <c r="AJ564" s="13"/>
      <c r="AK564" s="10"/>
      <c r="AL564" s="10"/>
      <c r="AM564" s="10"/>
      <c r="AN564" s="10"/>
      <c r="AO564" s="10"/>
      <c r="AP564" s="10"/>
      <c r="AQ564" s="10"/>
      <c r="AR564" s="10"/>
    </row>
    <row r="565" spans="1:44" s="159" customFormat="1">
      <c r="A565" s="2"/>
      <c r="B565"/>
      <c r="C565" s="356"/>
      <c r="D565" s="355"/>
      <c r="E565" s="132"/>
      <c r="F565" s="141"/>
      <c r="G565" s="365"/>
      <c r="H565" s="10"/>
      <c r="I565" s="10"/>
      <c r="J565" s="10"/>
      <c r="K565" s="10"/>
      <c r="L565" s="84"/>
      <c r="M565" s="84"/>
      <c r="N565" s="84"/>
      <c r="O565" s="84"/>
      <c r="P565" s="84"/>
      <c r="Q565" s="84"/>
      <c r="R565" s="84"/>
      <c r="S565" s="84"/>
      <c r="T565" s="84"/>
      <c r="U565" s="84"/>
      <c r="V565" s="84"/>
      <c r="W565" s="84"/>
      <c r="X565" s="84"/>
      <c r="Y565" s="84"/>
      <c r="Z565" s="84"/>
      <c r="AA565" s="84"/>
      <c r="AB565" s="84"/>
      <c r="AC565" s="84"/>
      <c r="AD565" s="84"/>
      <c r="AE565" s="10"/>
      <c r="AF565" s="10"/>
      <c r="AG565" s="10"/>
      <c r="AH565" s="10"/>
      <c r="AI565" s="10"/>
      <c r="AJ565" s="13"/>
      <c r="AK565" s="10"/>
      <c r="AL565" s="10"/>
      <c r="AM565" s="10"/>
      <c r="AN565" s="10"/>
      <c r="AO565" s="10"/>
      <c r="AP565" s="10"/>
      <c r="AQ565" s="10"/>
      <c r="AR565" s="10"/>
    </row>
    <row r="566" spans="1:44" s="159" customFormat="1">
      <c r="A566" s="2"/>
      <c r="B566"/>
      <c r="C566" s="356"/>
      <c r="D566" s="355"/>
      <c r="E566" s="132"/>
      <c r="F566" s="141"/>
      <c r="G566" s="365"/>
      <c r="H566" s="10"/>
      <c r="I566" s="10"/>
      <c r="J566" s="10"/>
      <c r="K566" s="10"/>
      <c r="L566" s="84"/>
      <c r="M566" s="84"/>
      <c r="N566" s="84"/>
      <c r="O566" s="84"/>
      <c r="P566" s="84"/>
      <c r="Q566" s="84"/>
      <c r="R566" s="84"/>
      <c r="S566" s="84"/>
      <c r="T566" s="84"/>
      <c r="U566" s="84"/>
      <c r="V566" s="84"/>
      <c r="W566" s="84"/>
      <c r="X566" s="84"/>
      <c r="Y566" s="84"/>
      <c r="Z566" s="84"/>
      <c r="AA566" s="84"/>
      <c r="AB566" s="84"/>
      <c r="AC566" s="84"/>
      <c r="AD566" s="84"/>
      <c r="AE566" s="10"/>
      <c r="AF566" s="10"/>
      <c r="AG566" s="10"/>
      <c r="AH566" s="10"/>
      <c r="AI566" s="10"/>
      <c r="AJ566" s="13"/>
      <c r="AK566" s="10"/>
      <c r="AL566" s="10"/>
      <c r="AM566" s="10"/>
      <c r="AN566" s="10"/>
      <c r="AO566" s="10"/>
      <c r="AP566" s="10"/>
      <c r="AQ566" s="10"/>
      <c r="AR566" s="10"/>
    </row>
    <row r="567" spans="1:44" s="159" customFormat="1">
      <c r="A567" s="2"/>
      <c r="B567"/>
      <c r="C567" s="356"/>
      <c r="D567" s="355"/>
      <c r="E567" s="132"/>
      <c r="F567" s="141"/>
      <c r="G567" s="365"/>
      <c r="H567" s="10"/>
      <c r="I567" s="10"/>
      <c r="J567" s="10"/>
      <c r="K567" s="10"/>
      <c r="L567" s="84"/>
      <c r="M567" s="84"/>
      <c r="N567" s="84"/>
      <c r="O567" s="84"/>
      <c r="P567" s="84"/>
      <c r="Q567" s="84"/>
      <c r="R567" s="84"/>
      <c r="S567" s="84"/>
      <c r="T567" s="84"/>
      <c r="U567" s="84"/>
      <c r="V567" s="84"/>
      <c r="W567" s="84"/>
      <c r="X567" s="84"/>
      <c r="Y567" s="84"/>
      <c r="Z567" s="84"/>
      <c r="AA567" s="84"/>
      <c r="AB567" s="84"/>
      <c r="AC567" s="84"/>
      <c r="AD567" s="84"/>
      <c r="AE567" s="10"/>
      <c r="AF567" s="10"/>
      <c r="AG567" s="10"/>
      <c r="AH567" s="10"/>
      <c r="AI567" s="10"/>
      <c r="AJ567" s="13"/>
      <c r="AK567" s="10"/>
      <c r="AL567" s="10"/>
      <c r="AM567" s="10"/>
      <c r="AN567" s="10"/>
      <c r="AO567" s="10"/>
      <c r="AP567" s="10"/>
      <c r="AQ567" s="10"/>
      <c r="AR567" s="10"/>
    </row>
    <row r="568" spans="1:44" s="159" customFormat="1">
      <c r="A568" s="2"/>
      <c r="B568"/>
      <c r="C568" s="356"/>
      <c r="D568" s="355"/>
      <c r="E568" s="132"/>
      <c r="F568" s="141"/>
      <c r="G568" s="365"/>
      <c r="H568" s="10"/>
      <c r="I568" s="10"/>
      <c r="J568" s="10"/>
      <c r="K568" s="10"/>
      <c r="L568" s="84"/>
      <c r="M568" s="84"/>
      <c r="N568" s="84"/>
      <c r="O568" s="84"/>
      <c r="P568" s="84"/>
      <c r="Q568" s="84"/>
      <c r="R568" s="84"/>
      <c r="S568" s="84"/>
      <c r="T568" s="84"/>
      <c r="U568" s="84"/>
      <c r="V568" s="84"/>
      <c r="W568" s="84"/>
      <c r="X568" s="84"/>
      <c r="Y568" s="84"/>
      <c r="Z568" s="84"/>
      <c r="AA568" s="84"/>
      <c r="AB568" s="84"/>
      <c r="AC568" s="84"/>
      <c r="AD568" s="84"/>
      <c r="AE568" s="10"/>
      <c r="AF568" s="10"/>
      <c r="AG568" s="10"/>
      <c r="AH568" s="10"/>
      <c r="AI568" s="10"/>
      <c r="AJ568" s="13"/>
      <c r="AK568" s="10"/>
      <c r="AL568" s="10"/>
      <c r="AM568" s="10"/>
      <c r="AN568" s="10"/>
      <c r="AO568" s="10"/>
      <c r="AP568" s="10"/>
      <c r="AQ568" s="10"/>
      <c r="AR568" s="10"/>
    </row>
    <row r="569" spans="1:44" s="159" customFormat="1">
      <c r="A569" s="2"/>
      <c r="B569"/>
      <c r="C569" s="356"/>
      <c r="D569" s="355"/>
      <c r="E569" s="132"/>
      <c r="F569" s="141"/>
      <c r="G569" s="365"/>
      <c r="H569" s="10"/>
      <c r="I569" s="10"/>
      <c r="J569" s="10"/>
      <c r="K569" s="10"/>
      <c r="L569" s="84"/>
      <c r="M569" s="84"/>
      <c r="N569" s="84"/>
      <c r="O569" s="84"/>
      <c r="P569" s="84"/>
      <c r="Q569" s="84"/>
      <c r="R569" s="84"/>
      <c r="S569" s="84"/>
      <c r="T569" s="84"/>
      <c r="U569" s="84"/>
      <c r="V569" s="84"/>
      <c r="W569" s="84"/>
      <c r="X569" s="84"/>
      <c r="Y569" s="84"/>
      <c r="Z569" s="84"/>
      <c r="AA569" s="84"/>
      <c r="AB569" s="84"/>
      <c r="AC569" s="84"/>
      <c r="AD569" s="84"/>
      <c r="AE569" s="10"/>
      <c r="AF569" s="10"/>
      <c r="AG569" s="10"/>
      <c r="AH569" s="10"/>
      <c r="AI569" s="10"/>
      <c r="AJ569" s="13"/>
      <c r="AK569" s="10"/>
      <c r="AL569" s="10"/>
      <c r="AM569" s="10"/>
      <c r="AN569" s="10"/>
      <c r="AO569" s="10"/>
      <c r="AP569" s="10"/>
      <c r="AQ569" s="10"/>
      <c r="AR569" s="10"/>
    </row>
    <row r="570" spans="1:44" s="159" customFormat="1">
      <c r="A570" s="2"/>
      <c r="B570"/>
      <c r="C570" s="356"/>
      <c r="D570" s="355"/>
      <c r="E570" s="132"/>
      <c r="F570" s="141"/>
      <c r="G570" s="365"/>
      <c r="H570" s="10"/>
      <c r="I570" s="10"/>
      <c r="J570" s="10"/>
      <c r="K570" s="10"/>
      <c r="L570" s="84"/>
      <c r="M570" s="84"/>
      <c r="N570" s="84"/>
      <c r="O570" s="84"/>
      <c r="P570" s="84"/>
      <c r="Q570" s="84"/>
      <c r="R570" s="84"/>
      <c r="S570" s="84"/>
      <c r="T570" s="84"/>
      <c r="U570" s="84"/>
      <c r="V570" s="84"/>
      <c r="W570" s="84"/>
      <c r="X570" s="84"/>
      <c r="Y570" s="84"/>
      <c r="Z570" s="84"/>
      <c r="AA570" s="84"/>
      <c r="AB570" s="84"/>
      <c r="AC570" s="84"/>
      <c r="AD570" s="84"/>
      <c r="AE570" s="10"/>
      <c r="AF570" s="10"/>
      <c r="AG570" s="10"/>
      <c r="AH570" s="10"/>
      <c r="AI570" s="10"/>
      <c r="AJ570" s="13"/>
      <c r="AK570" s="10"/>
      <c r="AL570" s="10"/>
      <c r="AM570" s="10"/>
      <c r="AN570" s="10"/>
      <c r="AO570" s="10"/>
      <c r="AP570" s="10"/>
      <c r="AQ570" s="10"/>
      <c r="AR570" s="10"/>
    </row>
    <row r="571" spans="1:44" s="159" customFormat="1">
      <c r="A571" s="2"/>
      <c r="B571"/>
      <c r="C571" s="356"/>
      <c r="D571" s="355"/>
      <c r="E571" s="132"/>
      <c r="F571" s="141"/>
      <c r="G571" s="365"/>
      <c r="H571" s="10"/>
      <c r="I571" s="10"/>
      <c r="J571" s="10"/>
      <c r="K571" s="10"/>
      <c r="L571" s="84"/>
      <c r="M571" s="84"/>
      <c r="N571" s="84"/>
      <c r="O571" s="84"/>
      <c r="P571" s="84"/>
      <c r="Q571" s="84"/>
      <c r="R571" s="84"/>
      <c r="S571" s="84"/>
      <c r="T571" s="84"/>
      <c r="U571" s="84"/>
      <c r="V571" s="84"/>
      <c r="W571" s="84"/>
      <c r="X571" s="84"/>
      <c r="Y571" s="84"/>
      <c r="Z571" s="84"/>
      <c r="AA571" s="84"/>
      <c r="AB571" s="84"/>
      <c r="AC571" s="84"/>
      <c r="AD571" s="84"/>
      <c r="AE571" s="10"/>
      <c r="AF571" s="10"/>
      <c r="AG571" s="10"/>
      <c r="AH571" s="10"/>
      <c r="AI571" s="10"/>
      <c r="AJ571" s="13"/>
      <c r="AK571" s="10"/>
      <c r="AL571" s="10"/>
      <c r="AM571" s="10"/>
      <c r="AN571" s="10"/>
      <c r="AO571" s="10"/>
      <c r="AP571" s="10"/>
      <c r="AQ571" s="10"/>
      <c r="AR571" s="10"/>
    </row>
    <row r="572" spans="1:44" s="159" customFormat="1">
      <c r="A572" s="2"/>
      <c r="B572"/>
      <c r="C572" s="356"/>
      <c r="D572" s="355"/>
      <c r="E572" s="132"/>
      <c r="F572" s="141"/>
      <c r="G572" s="365"/>
      <c r="H572" s="10"/>
      <c r="I572" s="10"/>
      <c r="J572" s="10"/>
      <c r="K572" s="10"/>
      <c r="L572" s="84"/>
      <c r="M572" s="84"/>
      <c r="N572" s="84"/>
      <c r="O572" s="84"/>
      <c r="P572" s="84"/>
      <c r="Q572" s="84"/>
      <c r="R572" s="84"/>
      <c r="S572" s="84"/>
      <c r="T572" s="84"/>
      <c r="U572" s="84"/>
      <c r="V572" s="84"/>
      <c r="W572" s="84"/>
      <c r="X572" s="84"/>
      <c r="Y572" s="84"/>
      <c r="Z572" s="84"/>
      <c r="AA572" s="84"/>
      <c r="AB572" s="84"/>
      <c r="AC572" s="84"/>
      <c r="AD572" s="84"/>
      <c r="AE572" s="10"/>
      <c r="AF572" s="10"/>
      <c r="AG572" s="10"/>
      <c r="AH572" s="10"/>
      <c r="AI572" s="10"/>
      <c r="AJ572" s="13"/>
      <c r="AK572" s="10"/>
      <c r="AL572" s="10"/>
      <c r="AM572" s="10"/>
      <c r="AN572" s="10"/>
      <c r="AO572" s="10"/>
      <c r="AP572" s="10"/>
      <c r="AQ572" s="10"/>
      <c r="AR572" s="10"/>
    </row>
    <row r="573" spans="1:44" s="159" customFormat="1">
      <c r="A573" s="2"/>
      <c r="B573"/>
      <c r="C573" s="356"/>
      <c r="D573" s="355"/>
      <c r="E573" s="132"/>
      <c r="F573" s="141"/>
      <c r="G573" s="365"/>
      <c r="H573" s="10"/>
      <c r="I573" s="10"/>
      <c r="J573" s="10"/>
      <c r="K573" s="10"/>
      <c r="L573" s="84"/>
      <c r="M573" s="84"/>
      <c r="N573" s="84"/>
      <c r="O573" s="84"/>
      <c r="P573" s="84"/>
      <c r="Q573" s="84"/>
      <c r="R573" s="84"/>
      <c r="S573" s="84"/>
      <c r="T573" s="84"/>
      <c r="U573" s="84"/>
      <c r="V573" s="84"/>
      <c r="W573" s="84"/>
      <c r="X573" s="84"/>
      <c r="Y573" s="84"/>
      <c r="Z573" s="84"/>
      <c r="AA573" s="84"/>
      <c r="AB573" s="84"/>
      <c r="AC573" s="84"/>
      <c r="AD573" s="84"/>
      <c r="AE573" s="10"/>
      <c r="AF573" s="10"/>
      <c r="AG573" s="10"/>
      <c r="AH573" s="10"/>
      <c r="AI573" s="10"/>
      <c r="AJ573" s="13"/>
      <c r="AK573" s="10"/>
      <c r="AL573" s="10"/>
      <c r="AM573" s="10"/>
      <c r="AN573" s="10"/>
      <c r="AO573" s="10"/>
      <c r="AP573" s="10"/>
      <c r="AQ573" s="10"/>
      <c r="AR573" s="10"/>
    </row>
    <row r="574" spans="1:44" s="159" customFormat="1">
      <c r="A574" s="2"/>
      <c r="B574"/>
      <c r="C574" s="356"/>
      <c r="D574" s="355"/>
      <c r="E574" s="132"/>
      <c r="F574" s="141"/>
      <c r="G574" s="365"/>
      <c r="H574" s="10"/>
      <c r="I574" s="10"/>
      <c r="J574" s="10"/>
      <c r="K574" s="10"/>
      <c r="L574" s="84"/>
      <c r="M574" s="84"/>
      <c r="N574" s="84"/>
      <c r="O574" s="84"/>
      <c r="P574" s="84"/>
      <c r="Q574" s="84"/>
      <c r="R574" s="84"/>
      <c r="S574" s="84"/>
      <c r="T574" s="84"/>
      <c r="U574" s="84"/>
      <c r="V574" s="84"/>
      <c r="W574" s="84"/>
      <c r="X574" s="84"/>
      <c r="Y574" s="84"/>
      <c r="Z574" s="84"/>
      <c r="AA574" s="84"/>
      <c r="AB574" s="84"/>
      <c r="AC574" s="84"/>
      <c r="AD574" s="84"/>
      <c r="AE574" s="10"/>
      <c r="AF574" s="10"/>
      <c r="AG574" s="10"/>
      <c r="AH574" s="10"/>
      <c r="AI574" s="10"/>
      <c r="AJ574" s="13"/>
      <c r="AK574" s="10"/>
      <c r="AL574" s="10"/>
      <c r="AM574" s="10"/>
      <c r="AN574" s="10"/>
      <c r="AO574" s="10"/>
      <c r="AP574" s="10"/>
      <c r="AQ574" s="10"/>
      <c r="AR574" s="10"/>
    </row>
    <row r="575" spans="1:44" s="159" customFormat="1">
      <c r="A575" s="2"/>
      <c r="B575"/>
      <c r="C575" s="356"/>
      <c r="D575" s="355"/>
      <c r="E575" s="132"/>
      <c r="F575" s="141"/>
      <c r="G575" s="365"/>
      <c r="H575" s="10"/>
      <c r="I575" s="10"/>
      <c r="J575" s="10"/>
      <c r="K575" s="10"/>
      <c r="L575" s="84"/>
      <c r="M575" s="84"/>
      <c r="N575" s="84"/>
      <c r="O575" s="84"/>
      <c r="P575" s="84"/>
      <c r="Q575" s="84"/>
      <c r="R575" s="84"/>
      <c r="S575" s="84"/>
      <c r="T575" s="84"/>
      <c r="U575" s="84"/>
      <c r="V575" s="84"/>
      <c r="W575" s="84"/>
      <c r="X575" s="84"/>
      <c r="Y575" s="84"/>
      <c r="Z575" s="84"/>
      <c r="AA575" s="84"/>
      <c r="AB575" s="84"/>
      <c r="AC575" s="84"/>
      <c r="AD575" s="84"/>
      <c r="AE575" s="10"/>
      <c r="AF575" s="10"/>
      <c r="AG575" s="10"/>
      <c r="AH575" s="10"/>
      <c r="AI575" s="10"/>
      <c r="AJ575" s="13"/>
      <c r="AK575" s="10"/>
      <c r="AL575" s="10"/>
      <c r="AM575" s="10"/>
      <c r="AN575" s="10"/>
      <c r="AO575" s="10"/>
      <c r="AP575" s="10"/>
      <c r="AQ575" s="10"/>
      <c r="AR575" s="10"/>
    </row>
    <row r="576" spans="1:44" s="159" customFormat="1">
      <c r="A576" s="2"/>
      <c r="B576"/>
      <c r="C576" s="356"/>
      <c r="D576" s="355"/>
      <c r="E576" s="132"/>
      <c r="F576" s="141"/>
      <c r="G576" s="365"/>
      <c r="H576" s="10"/>
      <c r="I576" s="10"/>
      <c r="J576" s="10"/>
      <c r="K576" s="10"/>
      <c r="L576" s="84"/>
      <c r="M576" s="84"/>
      <c r="N576" s="84"/>
      <c r="O576" s="84"/>
      <c r="P576" s="84"/>
      <c r="Q576" s="84"/>
      <c r="R576" s="84"/>
      <c r="S576" s="84"/>
      <c r="T576" s="84"/>
      <c r="U576" s="84"/>
      <c r="V576" s="84"/>
      <c r="W576" s="84"/>
      <c r="X576" s="84"/>
      <c r="Y576" s="84"/>
      <c r="Z576" s="84"/>
      <c r="AA576" s="84"/>
      <c r="AB576" s="84"/>
      <c r="AC576" s="84"/>
      <c r="AD576" s="84"/>
      <c r="AE576" s="10"/>
      <c r="AF576" s="10"/>
      <c r="AG576" s="10"/>
      <c r="AH576" s="10"/>
      <c r="AI576" s="10"/>
      <c r="AJ576" s="13"/>
      <c r="AK576" s="10"/>
      <c r="AL576" s="10"/>
      <c r="AM576" s="10"/>
      <c r="AN576" s="10"/>
      <c r="AO576" s="10"/>
      <c r="AP576" s="10"/>
      <c r="AQ576" s="10"/>
      <c r="AR576" s="10"/>
    </row>
    <row r="577" spans="1:44" s="159" customFormat="1">
      <c r="A577" s="2"/>
      <c r="B577"/>
      <c r="C577" s="356"/>
      <c r="D577" s="355"/>
      <c r="E577" s="132"/>
      <c r="F577" s="141"/>
      <c r="G577" s="365"/>
      <c r="H577" s="10"/>
      <c r="I577" s="10"/>
      <c r="J577" s="10"/>
      <c r="K577" s="10"/>
      <c r="L577" s="84"/>
      <c r="M577" s="84"/>
      <c r="N577" s="84"/>
      <c r="O577" s="84"/>
      <c r="P577" s="84"/>
      <c r="Q577" s="84"/>
      <c r="R577" s="84"/>
      <c r="S577" s="84"/>
      <c r="T577" s="84"/>
      <c r="U577" s="84"/>
      <c r="V577" s="84"/>
      <c r="W577" s="84"/>
      <c r="X577" s="84"/>
      <c r="Y577" s="84"/>
      <c r="Z577" s="84"/>
      <c r="AA577" s="84"/>
      <c r="AB577" s="84"/>
      <c r="AC577" s="84"/>
      <c r="AD577" s="84"/>
      <c r="AE577" s="10"/>
      <c r="AF577" s="10"/>
      <c r="AG577" s="10"/>
      <c r="AH577" s="10"/>
      <c r="AI577" s="10"/>
      <c r="AJ577" s="13"/>
      <c r="AK577" s="10"/>
      <c r="AL577" s="10"/>
      <c r="AM577" s="10"/>
      <c r="AN577" s="10"/>
      <c r="AO577" s="10"/>
      <c r="AP577" s="10"/>
      <c r="AQ577" s="10"/>
      <c r="AR577" s="10"/>
    </row>
    <row r="578" spans="1:44" s="159" customFormat="1">
      <c r="A578" s="2"/>
      <c r="B578"/>
      <c r="C578" s="356"/>
      <c r="D578" s="355"/>
      <c r="E578" s="132"/>
      <c r="F578" s="141"/>
      <c r="G578" s="365"/>
      <c r="H578" s="10"/>
      <c r="I578" s="10"/>
      <c r="J578" s="10"/>
      <c r="K578" s="10"/>
      <c r="L578" s="84"/>
      <c r="M578" s="84"/>
      <c r="N578" s="84"/>
      <c r="O578" s="84"/>
      <c r="P578" s="84"/>
      <c r="Q578" s="84"/>
      <c r="R578" s="84"/>
      <c r="S578" s="84"/>
      <c r="T578" s="84"/>
      <c r="U578" s="84"/>
      <c r="V578" s="84"/>
      <c r="W578" s="84"/>
      <c r="X578" s="84"/>
      <c r="Y578" s="84"/>
      <c r="Z578" s="84"/>
      <c r="AA578" s="84"/>
      <c r="AB578" s="84"/>
      <c r="AC578" s="84"/>
      <c r="AD578" s="84"/>
      <c r="AE578" s="10"/>
      <c r="AF578" s="10"/>
      <c r="AG578" s="10"/>
      <c r="AH578" s="10"/>
      <c r="AI578" s="10"/>
      <c r="AJ578" s="13"/>
      <c r="AK578" s="10"/>
      <c r="AL578" s="10"/>
      <c r="AM578" s="10"/>
      <c r="AN578" s="10"/>
      <c r="AO578" s="10"/>
      <c r="AP578" s="10"/>
      <c r="AQ578" s="10"/>
      <c r="AR578" s="10"/>
    </row>
    <row r="579" spans="1:44" s="159" customFormat="1">
      <c r="A579" s="2"/>
      <c r="B579"/>
      <c r="C579" s="356"/>
      <c r="D579" s="355"/>
      <c r="E579" s="132"/>
      <c r="F579" s="141"/>
      <c r="G579" s="365"/>
      <c r="H579" s="10"/>
      <c r="I579" s="10"/>
      <c r="J579" s="10"/>
      <c r="K579" s="10"/>
      <c r="L579" s="84"/>
      <c r="M579" s="84"/>
      <c r="N579" s="84"/>
      <c r="O579" s="84"/>
      <c r="P579" s="84"/>
      <c r="Q579" s="84"/>
      <c r="R579" s="84"/>
      <c r="S579" s="84"/>
      <c r="T579" s="84"/>
      <c r="U579" s="84"/>
      <c r="V579" s="84"/>
      <c r="W579" s="84"/>
      <c r="X579" s="84"/>
      <c r="Y579" s="84"/>
      <c r="Z579" s="84"/>
      <c r="AA579" s="84"/>
      <c r="AB579" s="84"/>
      <c r="AC579" s="84"/>
      <c r="AD579" s="84"/>
      <c r="AE579" s="10"/>
      <c r="AF579" s="10"/>
      <c r="AG579" s="10"/>
      <c r="AH579" s="10"/>
      <c r="AI579" s="10"/>
      <c r="AJ579" s="13"/>
      <c r="AK579" s="10"/>
      <c r="AL579" s="10"/>
      <c r="AM579" s="10"/>
      <c r="AN579" s="10"/>
      <c r="AO579" s="10"/>
      <c r="AP579" s="10"/>
      <c r="AQ579" s="10"/>
      <c r="AR579" s="10"/>
    </row>
    <row r="580" spans="1:44" s="159" customFormat="1">
      <c r="A580" s="2"/>
      <c r="B580"/>
      <c r="C580" s="356"/>
      <c r="D580" s="355"/>
      <c r="E580" s="132"/>
      <c r="F580" s="141"/>
      <c r="G580" s="365"/>
      <c r="H580" s="10"/>
      <c r="I580" s="10"/>
      <c r="J580" s="10"/>
      <c r="K580" s="10"/>
      <c r="L580" s="84"/>
      <c r="M580" s="84"/>
      <c r="N580" s="84"/>
      <c r="O580" s="84"/>
      <c r="P580" s="84"/>
      <c r="Q580" s="84"/>
      <c r="R580" s="84"/>
      <c r="S580" s="84"/>
      <c r="T580" s="84"/>
      <c r="U580" s="84"/>
      <c r="V580" s="84"/>
      <c r="W580" s="84"/>
      <c r="X580" s="84"/>
      <c r="Y580" s="84"/>
      <c r="Z580" s="84"/>
      <c r="AA580" s="84"/>
      <c r="AB580" s="84"/>
      <c r="AC580" s="84"/>
      <c r="AD580" s="84"/>
      <c r="AE580" s="10"/>
      <c r="AF580" s="10"/>
      <c r="AG580" s="10"/>
      <c r="AH580" s="10"/>
      <c r="AI580" s="10"/>
      <c r="AJ580" s="13"/>
      <c r="AK580" s="10"/>
      <c r="AL580" s="10"/>
      <c r="AM580" s="10"/>
      <c r="AN580" s="10"/>
      <c r="AO580" s="10"/>
      <c r="AP580" s="10"/>
      <c r="AQ580" s="10"/>
      <c r="AR580" s="10"/>
    </row>
    <row r="581" spans="1:44" s="159" customFormat="1">
      <c r="A581" s="2"/>
      <c r="B581"/>
      <c r="C581" s="356"/>
      <c r="D581" s="355"/>
      <c r="E581" s="132"/>
      <c r="F581" s="141"/>
      <c r="G581" s="365"/>
      <c r="H581" s="10"/>
      <c r="I581" s="10"/>
      <c r="J581" s="10"/>
      <c r="K581" s="10"/>
      <c r="L581" s="84"/>
      <c r="M581" s="84"/>
      <c r="N581" s="84"/>
      <c r="O581" s="84"/>
      <c r="P581" s="84"/>
      <c r="Q581" s="84"/>
      <c r="R581" s="84"/>
      <c r="S581" s="84"/>
      <c r="T581" s="84"/>
      <c r="U581" s="84"/>
      <c r="V581" s="84"/>
      <c r="W581" s="84"/>
      <c r="X581" s="84"/>
      <c r="Y581" s="84"/>
      <c r="Z581" s="84"/>
      <c r="AA581" s="84"/>
      <c r="AB581" s="84"/>
      <c r="AC581" s="84"/>
      <c r="AD581" s="84"/>
      <c r="AE581" s="10"/>
      <c r="AF581" s="10"/>
      <c r="AG581" s="10"/>
      <c r="AH581" s="10"/>
      <c r="AI581" s="10"/>
      <c r="AJ581" s="13"/>
      <c r="AK581" s="10"/>
      <c r="AL581" s="10"/>
      <c r="AM581" s="10"/>
      <c r="AN581" s="10"/>
      <c r="AO581" s="10"/>
      <c r="AP581" s="10"/>
      <c r="AQ581" s="10"/>
      <c r="AR581" s="10"/>
    </row>
    <row r="582" spans="1:44" s="159" customFormat="1">
      <c r="A582" s="2"/>
      <c r="B582"/>
      <c r="C582" s="356"/>
      <c r="D582" s="355"/>
      <c r="E582" s="132"/>
      <c r="F582" s="141"/>
      <c r="G582" s="365"/>
      <c r="H582" s="10"/>
      <c r="I582" s="10"/>
      <c r="J582" s="10"/>
      <c r="K582" s="10"/>
      <c r="L582" s="84"/>
      <c r="M582" s="84"/>
      <c r="N582" s="84"/>
      <c r="O582" s="84"/>
      <c r="P582" s="84"/>
      <c r="Q582" s="84"/>
      <c r="R582" s="84"/>
      <c r="S582" s="84"/>
      <c r="T582" s="84"/>
      <c r="U582" s="84"/>
      <c r="V582" s="84"/>
      <c r="W582" s="84"/>
      <c r="X582" s="84"/>
      <c r="Y582" s="84"/>
      <c r="Z582" s="84"/>
      <c r="AA582" s="84"/>
      <c r="AB582" s="84"/>
      <c r="AC582" s="84"/>
      <c r="AD582" s="84"/>
      <c r="AE582" s="10"/>
      <c r="AF582" s="10"/>
      <c r="AG582" s="10"/>
      <c r="AH582" s="10"/>
      <c r="AI582" s="10"/>
      <c r="AJ582" s="13"/>
      <c r="AK582" s="10"/>
      <c r="AL582" s="10"/>
      <c r="AM582" s="10"/>
      <c r="AN582" s="10"/>
      <c r="AO582" s="10"/>
      <c r="AP582" s="10"/>
      <c r="AQ582" s="10"/>
      <c r="AR582" s="10"/>
    </row>
    <row r="583" spans="1:44" s="159" customFormat="1">
      <c r="A583" s="2"/>
      <c r="B583"/>
      <c r="C583" s="356"/>
      <c r="D583" s="355"/>
      <c r="E583" s="132"/>
      <c r="F583" s="141"/>
      <c r="G583" s="365"/>
      <c r="H583" s="10"/>
      <c r="I583" s="10"/>
      <c r="J583" s="10"/>
      <c r="K583" s="10"/>
      <c r="L583" s="84"/>
      <c r="M583" s="84"/>
      <c r="N583" s="84"/>
      <c r="O583" s="84"/>
      <c r="P583" s="84"/>
      <c r="Q583" s="84"/>
      <c r="R583" s="84"/>
      <c r="S583" s="84"/>
      <c r="T583" s="84"/>
      <c r="U583" s="84"/>
      <c r="V583" s="84"/>
      <c r="W583" s="84"/>
      <c r="X583" s="84"/>
      <c r="Y583" s="84"/>
      <c r="Z583" s="84"/>
      <c r="AA583" s="84"/>
      <c r="AB583" s="84"/>
      <c r="AC583" s="84"/>
      <c r="AD583" s="84"/>
      <c r="AE583" s="10"/>
      <c r="AF583" s="10"/>
      <c r="AG583" s="10"/>
      <c r="AH583" s="10"/>
      <c r="AI583" s="10"/>
      <c r="AJ583" s="13"/>
      <c r="AK583" s="10"/>
      <c r="AL583" s="10"/>
      <c r="AM583" s="10"/>
      <c r="AN583" s="10"/>
      <c r="AO583" s="10"/>
      <c r="AP583" s="10"/>
      <c r="AQ583" s="10"/>
      <c r="AR583" s="10"/>
    </row>
    <row r="584" spans="1:44" s="159" customFormat="1">
      <c r="A584" s="2"/>
      <c r="B584"/>
      <c r="C584" s="356"/>
      <c r="D584" s="355"/>
      <c r="E584" s="132"/>
      <c r="F584" s="141"/>
      <c r="G584" s="365"/>
      <c r="H584" s="10"/>
      <c r="I584" s="10"/>
      <c r="J584" s="10"/>
      <c r="K584" s="10"/>
      <c r="L584" s="84"/>
      <c r="M584" s="84"/>
      <c r="N584" s="84"/>
      <c r="O584" s="84"/>
      <c r="P584" s="84"/>
      <c r="Q584" s="84"/>
      <c r="R584" s="84"/>
      <c r="S584" s="84"/>
      <c r="T584" s="84"/>
      <c r="U584" s="84"/>
      <c r="V584" s="84"/>
      <c r="W584" s="84"/>
      <c r="X584" s="84"/>
      <c r="Y584" s="84"/>
      <c r="Z584" s="84"/>
      <c r="AA584" s="84"/>
      <c r="AB584" s="84"/>
      <c r="AC584" s="84"/>
      <c r="AD584" s="84"/>
      <c r="AE584" s="10"/>
      <c r="AF584" s="10"/>
      <c r="AG584" s="10"/>
      <c r="AH584" s="10"/>
      <c r="AI584" s="10"/>
      <c r="AJ584" s="13"/>
      <c r="AK584" s="10"/>
      <c r="AL584" s="10"/>
      <c r="AM584" s="10"/>
      <c r="AN584" s="10"/>
      <c r="AO584" s="10"/>
      <c r="AP584" s="10"/>
      <c r="AQ584" s="10"/>
      <c r="AR584" s="10"/>
    </row>
    <row r="585" spans="1:44" s="159" customFormat="1">
      <c r="A585" s="2"/>
      <c r="B585"/>
      <c r="C585" s="356"/>
      <c r="D585" s="355"/>
      <c r="E585" s="132"/>
      <c r="F585" s="141"/>
      <c r="G585" s="365"/>
      <c r="H585" s="10"/>
      <c r="I585" s="10"/>
      <c r="J585" s="10"/>
      <c r="K585" s="10"/>
      <c r="L585" s="84"/>
      <c r="M585" s="84"/>
      <c r="N585" s="84"/>
      <c r="O585" s="84"/>
      <c r="P585" s="84"/>
      <c r="Q585" s="84"/>
      <c r="R585" s="84"/>
      <c r="S585" s="84"/>
      <c r="T585" s="84"/>
      <c r="U585" s="84"/>
      <c r="V585" s="84"/>
      <c r="W585" s="84"/>
      <c r="X585" s="84"/>
      <c r="Y585" s="84"/>
      <c r="Z585" s="84"/>
      <c r="AA585" s="84"/>
      <c r="AB585" s="84"/>
      <c r="AC585" s="84"/>
      <c r="AD585" s="84"/>
      <c r="AE585" s="10"/>
      <c r="AF585" s="10"/>
      <c r="AG585" s="10"/>
      <c r="AH585" s="10"/>
      <c r="AI585" s="10"/>
      <c r="AJ585" s="13"/>
      <c r="AK585" s="10"/>
      <c r="AL585" s="10"/>
      <c r="AM585" s="10"/>
      <c r="AN585" s="10"/>
      <c r="AO585" s="10"/>
      <c r="AP585" s="10"/>
      <c r="AQ585" s="10"/>
      <c r="AR585" s="10"/>
    </row>
    <row r="586" spans="1:44" s="159" customFormat="1">
      <c r="A586" s="2"/>
      <c r="B586"/>
      <c r="C586" s="356"/>
      <c r="D586" s="355"/>
      <c r="E586" s="132"/>
      <c r="F586" s="141"/>
      <c r="G586" s="365"/>
      <c r="H586" s="10"/>
      <c r="I586" s="10"/>
      <c r="J586" s="10"/>
      <c r="K586" s="10"/>
      <c r="L586" s="84"/>
      <c r="M586" s="84"/>
      <c r="N586" s="84"/>
      <c r="O586" s="84"/>
      <c r="P586" s="84"/>
      <c r="Q586" s="84"/>
      <c r="R586" s="84"/>
      <c r="S586" s="84"/>
      <c r="T586" s="84"/>
      <c r="U586" s="84"/>
      <c r="V586" s="84"/>
      <c r="W586" s="84"/>
      <c r="X586" s="84"/>
      <c r="Y586" s="84"/>
      <c r="Z586" s="84"/>
      <c r="AA586" s="84"/>
      <c r="AB586" s="84"/>
      <c r="AC586" s="84"/>
      <c r="AD586" s="84"/>
      <c r="AE586" s="10"/>
      <c r="AF586" s="10"/>
      <c r="AG586" s="10"/>
      <c r="AH586" s="10"/>
      <c r="AI586" s="10"/>
      <c r="AJ586" s="13"/>
      <c r="AK586" s="10"/>
      <c r="AL586" s="10"/>
      <c r="AM586" s="10"/>
      <c r="AN586" s="10"/>
      <c r="AO586" s="10"/>
      <c r="AP586" s="10"/>
      <c r="AQ586" s="10"/>
      <c r="AR586" s="10"/>
    </row>
    <row r="587" spans="1:44" s="159" customFormat="1">
      <c r="A587" s="2"/>
      <c r="B587"/>
      <c r="C587" s="356"/>
      <c r="D587" s="355"/>
      <c r="E587" s="132"/>
      <c r="F587" s="141"/>
      <c r="G587" s="365"/>
      <c r="H587" s="10"/>
      <c r="I587" s="10"/>
      <c r="J587" s="10"/>
      <c r="K587" s="10"/>
      <c r="L587" s="84"/>
      <c r="M587" s="84"/>
      <c r="N587" s="84"/>
      <c r="O587" s="84"/>
      <c r="P587" s="84"/>
      <c r="Q587" s="84"/>
      <c r="R587" s="84"/>
      <c r="S587" s="84"/>
      <c r="T587" s="84"/>
      <c r="U587" s="84"/>
      <c r="V587" s="84"/>
      <c r="W587" s="84"/>
      <c r="X587" s="84"/>
      <c r="Y587" s="84"/>
      <c r="Z587" s="84"/>
      <c r="AA587" s="84"/>
      <c r="AB587" s="84"/>
      <c r="AC587" s="84"/>
      <c r="AD587" s="84"/>
      <c r="AE587" s="10"/>
      <c r="AF587" s="10"/>
      <c r="AG587" s="10"/>
      <c r="AH587" s="10"/>
      <c r="AI587" s="10"/>
      <c r="AJ587" s="13"/>
      <c r="AK587" s="10"/>
      <c r="AL587" s="10"/>
      <c r="AM587" s="10"/>
      <c r="AN587" s="10"/>
      <c r="AO587" s="10"/>
      <c r="AP587" s="10"/>
      <c r="AQ587" s="10"/>
      <c r="AR587" s="10"/>
    </row>
    <row r="588" spans="1:44" s="159" customFormat="1">
      <c r="A588" s="2"/>
      <c r="B588"/>
      <c r="C588" s="356"/>
      <c r="D588" s="355"/>
      <c r="E588" s="132"/>
      <c r="F588" s="141"/>
      <c r="G588" s="365"/>
      <c r="H588" s="10"/>
      <c r="I588" s="10"/>
      <c r="J588" s="10"/>
      <c r="K588" s="10"/>
      <c r="L588" s="84"/>
      <c r="M588" s="84"/>
      <c r="N588" s="84"/>
      <c r="O588" s="84"/>
      <c r="P588" s="84"/>
      <c r="Q588" s="84"/>
      <c r="R588" s="84"/>
      <c r="S588" s="84"/>
      <c r="T588" s="84"/>
      <c r="U588" s="84"/>
      <c r="V588" s="84"/>
      <c r="W588" s="84"/>
      <c r="X588" s="84"/>
      <c r="Y588" s="84"/>
      <c r="Z588" s="84"/>
      <c r="AA588" s="84"/>
      <c r="AB588" s="84"/>
      <c r="AC588" s="84"/>
      <c r="AD588" s="84"/>
      <c r="AE588" s="10"/>
      <c r="AF588" s="10"/>
      <c r="AG588" s="10"/>
      <c r="AH588" s="10"/>
      <c r="AI588" s="10"/>
      <c r="AJ588" s="13"/>
      <c r="AK588" s="10"/>
      <c r="AL588" s="10"/>
      <c r="AM588" s="10"/>
      <c r="AN588" s="10"/>
      <c r="AO588" s="10"/>
      <c r="AP588" s="10"/>
      <c r="AQ588" s="10"/>
      <c r="AR588" s="10"/>
    </row>
    <row r="589" spans="1:44" s="159" customFormat="1">
      <c r="A589" s="2"/>
      <c r="B589"/>
      <c r="C589" s="356"/>
      <c r="D589" s="355"/>
      <c r="E589" s="132"/>
      <c r="F589" s="141"/>
      <c r="G589" s="365"/>
      <c r="H589" s="10"/>
      <c r="I589" s="10"/>
      <c r="J589" s="10"/>
      <c r="K589" s="10"/>
      <c r="L589" s="84"/>
      <c r="M589" s="84"/>
      <c r="N589" s="84"/>
      <c r="O589" s="84"/>
      <c r="P589" s="84"/>
      <c r="Q589" s="84"/>
      <c r="R589" s="84"/>
      <c r="S589" s="84"/>
      <c r="T589" s="84"/>
      <c r="U589" s="84"/>
      <c r="V589" s="84"/>
      <c r="W589" s="84"/>
      <c r="X589" s="84"/>
      <c r="Y589" s="84"/>
      <c r="Z589" s="84"/>
      <c r="AA589" s="84"/>
      <c r="AB589" s="84"/>
      <c r="AC589" s="84"/>
      <c r="AD589" s="84"/>
      <c r="AE589" s="10"/>
      <c r="AF589" s="10"/>
      <c r="AG589" s="10"/>
      <c r="AH589" s="10"/>
      <c r="AI589" s="10"/>
      <c r="AJ589" s="13"/>
      <c r="AK589" s="10"/>
      <c r="AL589" s="10"/>
      <c r="AM589" s="10"/>
      <c r="AN589" s="10"/>
      <c r="AO589" s="10"/>
      <c r="AP589" s="10"/>
      <c r="AQ589" s="10"/>
      <c r="AR589" s="10"/>
    </row>
    <row r="590" spans="1:44" s="159" customFormat="1">
      <c r="A590" s="2"/>
      <c r="B590"/>
      <c r="C590" s="356"/>
      <c r="D590" s="355"/>
      <c r="E590" s="132"/>
      <c r="F590" s="141"/>
      <c r="G590" s="365"/>
      <c r="H590" s="10"/>
      <c r="I590" s="10"/>
      <c r="J590" s="10"/>
      <c r="K590" s="10"/>
      <c r="L590" s="84"/>
      <c r="M590" s="84"/>
      <c r="N590" s="84"/>
      <c r="O590" s="84"/>
      <c r="P590" s="84"/>
      <c r="Q590" s="84"/>
      <c r="R590" s="84"/>
      <c r="S590" s="84"/>
      <c r="T590" s="84"/>
      <c r="U590" s="84"/>
      <c r="V590" s="84"/>
      <c r="W590" s="84"/>
      <c r="X590" s="84"/>
      <c r="Y590" s="84"/>
      <c r="Z590" s="84"/>
      <c r="AA590" s="84"/>
      <c r="AB590" s="84"/>
      <c r="AC590" s="84"/>
      <c r="AD590" s="84"/>
      <c r="AE590" s="10"/>
      <c r="AF590" s="10"/>
      <c r="AG590" s="10"/>
      <c r="AH590" s="10"/>
      <c r="AI590" s="10"/>
      <c r="AJ590" s="13"/>
      <c r="AK590" s="10"/>
      <c r="AL590" s="10"/>
      <c r="AM590" s="10"/>
      <c r="AN590" s="10"/>
      <c r="AO590" s="10"/>
      <c r="AP590" s="10"/>
      <c r="AQ590" s="10"/>
      <c r="AR590" s="10"/>
    </row>
    <row r="591" spans="1:44" s="159" customFormat="1">
      <c r="A591" s="2"/>
      <c r="B591"/>
      <c r="C591" s="356"/>
      <c r="D591" s="355"/>
      <c r="E591" s="132"/>
      <c r="F591" s="141"/>
      <c r="G591" s="365"/>
      <c r="H591" s="10"/>
      <c r="I591" s="10"/>
      <c r="J591" s="10"/>
      <c r="K591" s="10"/>
      <c r="L591" s="84"/>
      <c r="M591" s="84"/>
      <c r="N591" s="84"/>
      <c r="O591" s="84"/>
      <c r="P591" s="84"/>
      <c r="Q591" s="84"/>
      <c r="R591" s="84"/>
      <c r="S591" s="84"/>
      <c r="T591" s="84"/>
      <c r="U591" s="84"/>
      <c r="V591" s="84"/>
      <c r="W591" s="84"/>
      <c r="X591" s="84"/>
      <c r="Y591" s="84"/>
      <c r="Z591" s="84"/>
      <c r="AA591" s="84"/>
      <c r="AB591" s="84"/>
      <c r="AC591" s="84"/>
      <c r="AD591" s="84"/>
      <c r="AE591" s="10"/>
      <c r="AF591" s="10"/>
      <c r="AG591" s="10"/>
      <c r="AH591" s="10"/>
      <c r="AI591" s="10"/>
      <c r="AJ591" s="13"/>
      <c r="AK591" s="10"/>
      <c r="AL591" s="10"/>
      <c r="AM591" s="10"/>
      <c r="AN591" s="10"/>
      <c r="AO591" s="10"/>
      <c r="AP591" s="10"/>
      <c r="AQ591" s="10"/>
      <c r="AR591" s="10"/>
    </row>
    <row r="592" spans="1:44" s="159" customFormat="1">
      <c r="A592" s="2"/>
      <c r="B592"/>
      <c r="C592" s="356"/>
      <c r="D592" s="355"/>
      <c r="E592" s="132"/>
      <c r="F592" s="141"/>
      <c r="G592" s="365"/>
      <c r="H592" s="10"/>
      <c r="I592" s="10"/>
      <c r="J592" s="10"/>
      <c r="K592" s="10"/>
      <c r="L592" s="84"/>
      <c r="M592" s="84"/>
      <c r="N592" s="84"/>
      <c r="O592" s="84"/>
      <c r="P592" s="84"/>
      <c r="Q592" s="84"/>
      <c r="R592" s="84"/>
      <c r="S592" s="84"/>
      <c r="T592" s="84"/>
      <c r="U592" s="84"/>
      <c r="V592" s="84"/>
      <c r="W592" s="84"/>
      <c r="X592" s="84"/>
      <c r="Y592" s="84"/>
      <c r="Z592" s="84"/>
      <c r="AA592" s="84"/>
      <c r="AB592" s="84"/>
      <c r="AC592" s="84"/>
      <c r="AD592" s="84"/>
      <c r="AE592" s="10"/>
      <c r="AF592" s="10"/>
      <c r="AG592" s="10"/>
      <c r="AH592" s="10"/>
      <c r="AI592" s="10"/>
      <c r="AJ592" s="13"/>
      <c r="AK592" s="10"/>
      <c r="AL592" s="10"/>
      <c r="AM592" s="10"/>
      <c r="AN592" s="10"/>
      <c r="AO592" s="10"/>
      <c r="AP592" s="10"/>
      <c r="AQ592" s="10"/>
      <c r="AR592" s="10"/>
    </row>
    <row r="593" spans="1:44" s="159" customFormat="1">
      <c r="A593" s="2"/>
      <c r="B593"/>
      <c r="C593" s="356"/>
      <c r="D593" s="355"/>
      <c r="E593" s="132"/>
      <c r="F593" s="141"/>
      <c r="G593" s="365"/>
      <c r="H593" s="10"/>
      <c r="I593" s="10"/>
      <c r="J593" s="10"/>
      <c r="K593" s="10"/>
      <c r="L593" s="84"/>
      <c r="M593" s="84"/>
      <c r="N593" s="84"/>
      <c r="O593" s="84"/>
      <c r="P593" s="84"/>
      <c r="Q593" s="84"/>
      <c r="R593" s="84"/>
      <c r="S593" s="84"/>
      <c r="T593" s="84"/>
      <c r="U593" s="84"/>
      <c r="V593" s="84"/>
      <c r="W593" s="84"/>
      <c r="X593" s="84"/>
      <c r="Y593" s="84"/>
      <c r="Z593" s="84"/>
      <c r="AA593" s="84"/>
      <c r="AB593" s="84"/>
      <c r="AC593" s="84"/>
      <c r="AD593" s="84"/>
      <c r="AE593" s="10"/>
      <c r="AF593" s="10"/>
      <c r="AG593" s="10"/>
      <c r="AH593" s="10"/>
      <c r="AI593" s="10"/>
      <c r="AJ593" s="13"/>
      <c r="AK593" s="10"/>
      <c r="AL593" s="10"/>
      <c r="AM593" s="10"/>
      <c r="AN593" s="10"/>
      <c r="AO593" s="10"/>
      <c r="AP593" s="10"/>
      <c r="AQ593" s="10"/>
      <c r="AR593" s="10"/>
    </row>
    <row r="594" spans="1:44" s="159" customFormat="1">
      <c r="A594" s="2"/>
      <c r="B594"/>
      <c r="C594" s="356"/>
      <c r="D594" s="355"/>
      <c r="E594" s="132"/>
      <c r="F594" s="141"/>
      <c r="G594" s="365"/>
      <c r="H594" s="10"/>
      <c r="I594" s="10"/>
      <c r="J594" s="10"/>
      <c r="K594" s="10"/>
      <c r="L594" s="84"/>
      <c r="M594" s="84"/>
      <c r="N594" s="84"/>
      <c r="O594" s="84"/>
      <c r="P594" s="84"/>
      <c r="Q594" s="84"/>
      <c r="R594" s="84"/>
      <c r="S594" s="84"/>
      <c r="T594" s="84"/>
      <c r="U594" s="84"/>
      <c r="V594" s="84"/>
      <c r="W594" s="84"/>
      <c r="X594" s="84"/>
      <c r="Y594" s="84"/>
      <c r="Z594" s="84"/>
      <c r="AA594" s="84"/>
      <c r="AB594" s="84"/>
      <c r="AC594" s="84"/>
      <c r="AD594" s="84"/>
      <c r="AE594" s="10"/>
      <c r="AF594" s="10"/>
      <c r="AG594" s="10"/>
      <c r="AH594" s="10"/>
      <c r="AI594" s="10"/>
      <c r="AJ594" s="13"/>
      <c r="AK594" s="10"/>
      <c r="AL594" s="10"/>
      <c r="AM594" s="10"/>
      <c r="AN594" s="10"/>
      <c r="AO594" s="10"/>
      <c r="AP594" s="10"/>
      <c r="AQ594" s="10"/>
      <c r="AR594" s="10"/>
    </row>
    <row r="595" spans="1:44" s="159" customFormat="1">
      <c r="A595" s="2"/>
      <c r="B595"/>
      <c r="C595" s="356"/>
      <c r="D595" s="355"/>
      <c r="E595" s="132"/>
      <c r="F595" s="141"/>
      <c r="G595" s="365"/>
      <c r="H595" s="10"/>
      <c r="I595" s="10"/>
      <c r="J595" s="10"/>
      <c r="K595" s="10"/>
      <c r="L595" s="84"/>
      <c r="M595" s="84"/>
      <c r="N595" s="84"/>
      <c r="O595" s="84"/>
      <c r="P595" s="84"/>
      <c r="Q595" s="84"/>
      <c r="R595" s="84"/>
      <c r="S595" s="84"/>
      <c r="T595" s="84"/>
      <c r="U595" s="84"/>
      <c r="V595" s="84"/>
      <c r="W595" s="84"/>
      <c r="X595" s="84"/>
      <c r="Y595" s="84"/>
      <c r="Z595" s="84"/>
      <c r="AA595" s="84"/>
      <c r="AB595" s="84"/>
      <c r="AC595" s="84"/>
      <c r="AD595" s="84"/>
      <c r="AE595" s="10"/>
      <c r="AF595" s="10"/>
      <c r="AG595" s="10"/>
      <c r="AH595" s="10"/>
      <c r="AI595" s="10"/>
      <c r="AJ595" s="13"/>
      <c r="AK595" s="10"/>
      <c r="AL595" s="10"/>
      <c r="AM595" s="10"/>
      <c r="AN595" s="10"/>
      <c r="AO595" s="10"/>
      <c r="AP595" s="10"/>
      <c r="AQ595" s="10"/>
      <c r="AR595" s="10"/>
    </row>
    <row r="596" spans="1:44" s="159" customFormat="1">
      <c r="A596" s="2"/>
      <c r="B596"/>
      <c r="C596" s="356"/>
      <c r="D596" s="355"/>
      <c r="E596" s="132"/>
      <c r="F596" s="141"/>
      <c r="G596" s="365"/>
      <c r="H596" s="10"/>
      <c r="I596" s="10"/>
      <c r="J596" s="10"/>
      <c r="K596" s="10"/>
      <c r="L596" s="84"/>
      <c r="M596" s="84"/>
      <c r="N596" s="84"/>
      <c r="O596" s="84"/>
      <c r="P596" s="84"/>
      <c r="Q596" s="84"/>
      <c r="R596" s="84"/>
      <c r="S596" s="84"/>
      <c r="T596" s="84"/>
      <c r="U596" s="84"/>
      <c r="V596" s="84"/>
      <c r="W596" s="84"/>
      <c r="X596" s="84"/>
      <c r="Y596" s="84"/>
      <c r="Z596" s="84"/>
      <c r="AA596" s="84"/>
      <c r="AB596" s="84"/>
      <c r="AC596" s="84"/>
      <c r="AD596" s="84"/>
      <c r="AE596" s="10"/>
      <c r="AF596" s="10"/>
      <c r="AG596" s="10"/>
      <c r="AH596" s="10"/>
      <c r="AI596" s="10"/>
      <c r="AJ596" s="13"/>
      <c r="AK596" s="10"/>
      <c r="AL596" s="10"/>
      <c r="AM596" s="10"/>
      <c r="AN596" s="10"/>
      <c r="AO596" s="10"/>
      <c r="AP596" s="10"/>
      <c r="AQ596" s="10"/>
      <c r="AR596" s="10"/>
    </row>
    <row r="597" spans="1:44" s="159" customFormat="1">
      <c r="A597" s="2"/>
      <c r="B597"/>
      <c r="C597" s="356"/>
      <c r="D597" s="355"/>
      <c r="E597" s="132"/>
      <c r="F597" s="141"/>
      <c r="G597" s="365"/>
      <c r="H597" s="10"/>
      <c r="I597" s="10"/>
      <c r="J597" s="10"/>
      <c r="K597" s="10"/>
      <c r="L597" s="84"/>
      <c r="M597" s="84"/>
      <c r="N597" s="84"/>
      <c r="O597" s="84"/>
      <c r="P597" s="84"/>
      <c r="Q597" s="84"/>
      <c r="R597" s="84"/>
      <c r="S597" s="84"/>
      <c r="T597" s="84"/>
      <c r="U597" s="84"/>
      <c r="V597" s="84"/>
      <c r="W597" s="84"/>
      <c r="X597" s="84"/>
      <c r="Y597" s="84"/>
      <c r="Z597" s="84"/>
      <c r="AA597" s="84"/>
      <c r="AB597" s="84"/>
      <c r="AC597" s="84"/>
      <c r="AD597" s="84"/>
      <c r="AE597" s="10"/>
      <c r="AF597" s="10"/>
      <c r="AG597" s="10"/>
      <c r="AH597" s="10"/>
      <c r="AI597" s="10"/>
      <c r="AJ597" s="13"/>
      <c r="AK597" s="10"/>
      <c r="AL597" s="10"/>
      <c r="AM597" s="10"/>
      <c r="AN597" s="10"/>
      <c r="AO597" s="10"/>
      <c r="AP597" s="10"/>
      <c r="AQ597" s="10"/>
      <c r="AR597" s="10"/>
    </row>
    <row r="598" spans="1:44" s="159" customFormat="1">
      <c r="A598" s="2"/>
      <c r="B598"/>
      <c r="C598" s="356"/>
      <c r="D598" s="355"/>
      <c r="E598" s="132"/>
      <c r="F598" s="141"/>
      <c r="G598" s="365"/>
      <c r="H598" s="10"/>
      <c r="I598" s="10"/>
      <c r="J598" s="10"/>
      <c r="K598" s="10"/>
      <c r="L598" s="84"/>
      <c r="M598" s="84"/>
      <c r="N598" s="84"/>
      <c r="O598" s="84"/>
      <c r="P598" s="84"/>
      <c r="Q598" s="84"/>
      <c r="R598" s="84"/>
      <c r="S598" s="84"/>
      <c r="T598" s="84"/>
      <c r="U598" s="84"/>
      <c r="V598" s="84"/>
      <c r="W598" s="84"/>
      <c r="X598" s="84"/>
      <c r="Y598" s="84"/>
      <c r="Z598" s="84"/>
      <c r="AA598" s="84"/>
      <c r="AB598" s="84"/>
      <c r="AC598" s="84"/>
      <c r="AD598" s="84"/>
      <c r="AE598" s="10"/>
      <c r="AF598" s="10"/>
      <c r="AG598" s="10"/>
      <c r="AH598" s="10"/>
      <c r="AI598" s="10"/>
      <c r="AJ598" s="13"/>
      <c r="AK598" s="10"/>
      <c r="AL598" s="10"/>
      <c r="AM598" s="10"/>
      <c r="AN598" s="10"/>
      <c r="AO598" s="10"/>
      <c r="AP598" s="10"/>
      <c r="AQ598" s="10"/>
      <c r="AR598" s="10"/>
    </row>
    <row r="599" spans="1:44" s="159" customFormat="1">
      <c r="A599" s="2"/>
      <c r="B599"/>
      <c r="C599" s="356"/>
      <c r="D599" s="355"/>
      <c r="E599" s="132"/>
      <c r="F599" s="141"/>
      <c r="G599" s="365"/>
      <c r="H599" s="10"/>
      <c r="I599" s="10"/>
      <c r="J599" s="10"/>
      <c r="K599" s="10"/>
      <c r="L599" s="84"/>
      <c r="M599" s="84"/>
      <c r="N599" s="84"/>
      <c r="O599" s="84"/>
      <c r="P599" s="84"/>
      <c r="Q599" s="84"/>
      <c r="R599" s="84"/>
      <c r="S599" s="84"/>
      <c r="T599" s="84"/>
      <c r="U599" s="84"/>
      <c r="V599" s="84"/>
      <c r="W599" s="84"/>
      <c r="X599" s="84"/>
      <c r="Y599" s="84"/>
      <c r="Z599" s="84"/>
      <c r="AA599" s="84"/>
      <c r="AB599" s="84"/>
      <c r="AC599" s="84"/>
      <c r="AD599" s="84"/>
      <c r="AE599" s="10"/>
      <c r="AF599" s="10"/>
      <c r="AG599" s="10"/>
      <c r="AH599" s="10"/>
      <c r="AI599" s="10"/>
      <c r="AJ599" s="13"/>
      <c r="AK599" s="10"/>
      <c r="AL599" s="10"/>
      <c r="AM599" s="10"/>
      <c r="AN599" s="10"/>
      <c r="AO599" s="10"/>
      <c r="AP599" s="10"/>
      <c r="AQ599" s="10"/>
      <c r="AR599" s="10"/>
    </row>
    <row r="600" spans="1:44" s="159" customFormat="1">
      <c r="A600" s="2"/>
      <c r="B600"/>
      <c r="C600" s="356"/>
      <c r="D600" s="355"/>
      <c r="E600" s="132"/>
      <c r="F600" s="141"/>
      <c r="G600" s="365"/>
      <c r="H600" s="10"/>
      <c r="I600" s="10"/>
      <c r="J600" s="10"/>
      <c r="K600" s="10"/>
      <c r="L600" s="84"/>
      <c r="M600" s="84"/>
      <c r="N600" s="84"/>
      <c r="O600" s="84"/>
      <c r="P600" s="84"/>
      <c r="Q600" s="84"/>
      <c r="R600" s="84"/>
      <c r="S600" s="84"/>
      <c r="T600" s="84"/>
      <c r="U600" s="84"/>
      <c r="V600" s="84"/>
      <c r="W600" s="84"/>
      <c r="X600" s="84"/>
      <c r="Y600" s="84"/>
      <c r="Z600" s="84"/>
      <c r="AA600" s="84"/>
      <c r="AB600" s="84"/>
      <c r="AC600" s="84"/>
      <c r="AD600" s="84"/>
      <c r="AE600" s="10"/>
      <c r="AF600" s="10"/>
      <c r="AG600" s="10"/>
      <c r="AH600" s="10"/>
      <c r="AI600" s="10"/>
      <c r="AJ600" s="13"/>
      <c r="AK600" s="10"/>
      <c r="AL600" s="10"/>
      <c r="AM600" s="10"/>
      <c r="AN600" s="10"/>
      <c r="AO600" s="10"/>
      <c r="AP600" s="10"/>
      <c r="AQ600" s="10"/>
      <c r="AR600" s="10"/>
    </row>
    <row r="601" spans="1:44" s="159" customFormat="1">
      <c r="A601" s="2"/>
      <c r="B601"/>
      <c r="C601" s="356"/>
      <c r="D601" s="355"/>
      <c r="E601" s="132"/>
      <c r="F601" s="141"/>
      <c r="G601" s="365"/>
      <c r="H601" s="10"/>
      <c r="I601" s="10"/>
      <c r="J601" s="10"/>
      <c r="K601" s="10"/>
      <c r="L601" s="84"/>
      <c r="M601" s="84"/>
      <c r="N601" s="84"/>
      <c r="O601" s="84"/>
      <c r="P601" s="84"/>
      <c r="Q601" s="84"/>
      <c r="R601" s="84"/>
      <c r="S601" s="84"/>
      <c r="T601" s="84"/>
      <c r="U601" s="84"/>
      <c r="V601" s="84"/>
      <c r="W601" s="84"/>
      <c r="X601" s="84"/>
      <c r="Y601" s="84"/>
      <c r="Z601" s="84"/>
      <c r="AA601" s="84"/>
      <c r="AB601" s="84"/>
      <c r="AC601" s="84"/>
      <c r="AD601" s="84"/>
      <c r="AE601" s="10"/>
      <c r="AF601" s="10"/>
      <c r="AG601" s="10"/>
      <c r="AH601" s="10"/>
      <c r="AI601" s="10"/>
      <c r="AJ601" s="13"/>
      <c r="AK601" s="10"/>
      <c r="AL601" s="10"/>
      <c r="AM601" s="10"/>
      <c r="AN601" s="10"/>
      <c r="AO601" s="10"/>
      <c r="AP601" s="10"/>
      <c r="AQ601" s="10"/>
      <c r="AR601" s="10"/>
    </row>
    <row r="602" spans="1:44" s="159" customFormat="1">
      <c r="A602" s="2"/>
      <c r="B602"/>
      <c r="C602" s="356"/>
      <c r="D602" s="355"/>
      <c r="E602" s="132"/>
      <c r="F602" s="141"/>
      <c r="G602" s="365"/>
      <c r="H602" s="10"/>
      <c r="I602" s="10"/>
      <c r="J602" s="10"/>
      <c r="K602" s="10"/>
      <c r="L602" s="84"/>
      <c r="M602" s="84"/>
      <c r="N602" s="84"/>
      <c r="O602" s="84"/>
      <c r="P602" s="84"/>
      <c r="Q602" s="84"/>
      <c r="R602" s="84"/>
      <c r="S602" s="84"/>
      <c r="T602" s="84"/>
      <c r="U602" s="84"/>
      <c r="V602" s="84"/>
      <c r="W602" s="84"/>
      <c r="X602" s="84"/>
      <c r="Y602" s="84"/>
      <c r="Z602" s="84"/>
      <c r="AA602" s="84"/>
      <c r="AB602" s="84"/>
      <c r="AC602" s="84"/>
      <c r="AD602" s="84"/>
      <c r="AE602" s="10"/>
      <c r="AF602" s="10"/>
      <c r="AG602" s="10"/>
      <c r="AH602" s="10"/>
      <c r="AI602" s="10"/>
      <c r="AJ602" s="13"/>
      <c r="AK602" s="10"/>
      <c r="AL602" s="10"/>
      <c r="AM602" s="10"/>
      <c r="AN602" s="10"/>
      <c r="AO602" s="10"/>
      <c r="AP602" s="10"/>
      <c r="AQ602" s="10"/>
      <c r="AR602" s="10"/>
    </row>
    <row r="603" spans="1:44" s="159" customFormat="1">
      <c r="A603" s="2"/>
      <c r="B603"/>
      <c r="C603" s="356"/>
      <c r="D603" s="355"/>
      <c r="E603" s="132"/>
      <c r="F603" s="141"/>
      <c r="G603" s="365"/>
      <c r="H603" s="10"/>
      <c r="I603" s="10"/>
      <c r="J603" s="10"/>
      <c r="K603" s="10"/>
      <c r="L603" s="84"/>
      <c r="M603" s="84"/>
      <c r="N603" s="84"/>
      <c r="O603" s="84"/>
      <c r="P603" s="84"/>
      <c r="Q603" s="84"/>
      <c r="R603" s="84"/>
      <c r="S603" s="84"/>
      <c r="T603" s="84"/>
      <c r="U603" s="84"/>
      <c r="V603" s="84"/>
      <c r="W603" s="84"/>
      <c r="X603" s="84"/>
      <c r="Y603" s="84"/>
      <c r="Z603" s="84"/>
      <c r="AA603" s="84"/>
      <c r="AB603" s="84"/>
      <c r="AC603" s="84"/>
      <c r="AD603" s="84"/>
      <c r="AE603" s="10"/>
      <c r="AF603" s="10"/>
      <c r="AG603" s="10"/>
      <c r="AH603" s="10"/>
      <c r="AI603" s="10"/>
      <c r="AJ603" s="13"/>
      <c r="AK603" s="10"/>
      <c r="AL603" s="10"/>
      <c r="AM603" s="10"/>
      <c r="AN603" s="10"/>
      <c r="AO603" s="10"/>
      <c r="AP603" s="10"/>
      <c r="AQ603" s="10"/>
      <c r="AR603" s="10"/>
    </row>
    <row r="604" spans="1:44" s="159" customFormat="1">
      <c r="A604" s="2"/>
      <c r="B604"/>
      <c r="C604" s="356"/>
      <c r="D604" s="355"/>
      <c r="E604" s="132"/>
      <c r="F604" s="141"/>
      <c r="G604" s="365"/>
      <c r="H604" s="10"/>
      <c r="I604" s="10"/>
      <c r="J604" s="10"/>
      <c r="K604" s="10"/>
      <c r="L604" s="84"/>
      <c r="M604" s="84"/>
      <c r="N604" s="84"/>
      <c r="O604" s="84"/>
      <c r="P604" s="84"/>
      <c r="Q604" s="84"/>
      <c r="R604" s="84"/>
      <c r="S604" s="84"/>
      <c r="T604" s="84"/>
      <c r="U604" s="84"/>
      <c r="V604" s="84"/>
      <c r="W604" s="84"/>
      <c r="X604" s="84"/>
      <c r="Y604" s="84"/>
      <c r="Z604" s="84"/>
      <c r="AA604" s="84"/>
      <c r="AB604" s="84"/>
      <c r="AC604" s="84"/>
      <c r="AD604" s="84"/>
      <c r="AE604" s="10"/>
      <c r="AF604" s="10"/>
      <c r="AG604" s="10"/>
      <c r="AH604" s="10"/>
      <c r="AI604" s="10"/>
      <c r="AJ604" s="13"/>
      <c r="AK604" s="10"/>
      <c r="AL604" s="10"/>
      <c r="AM604" s="10"/>
      <c r="AN604" s="10"/>
      <c r="AO604" s="10"/>
      <c r="AP604" s="10"/>
      <c r="AQ604" s="10"/>
      <c r="AR604" s="10"/>
    </row>
    <row r="605" spans="1:44" s="159" customFormat="1">
      <c r="A605" s="2"/>
      <c r="B605"/>
      <c r="C605" s="356"/>
      <c r="D605" s="355"/>
      <c r="E605" s="132"/>
      <c r="F605" s="141"/>
      <c r="G605" s="365"/>
      <c r="H605" s="10"/>
      <c r="I605" s="10"/>
      <c r="J605" s="10"/>
      <c r="K605" s="10"/>
      <c r="L605" s="84"/>
      <c r="M605" s="84"/>
      <c r="N605" s="84"/>
      <c r="O605" s="84"/>
      <c r="P605" s="84"/>
      <c r="Q605" s="84"/>
      <c r="R605" s="84"/>
      <c r="S605" s="84"/>
      <c r="T605" s="84"/>
      <c r="U605" s="84"/>
      <c r="V605" s="84"/>
      <c r="W605" s="84"/>
      <c r="X605" s="84"/>
      <c r="Y605" s="84"/>
      <c r="Z605" s="84"/>
      <c r="AA605" s="84"/>
      <c r="AB605" s="84"/>
      <c r="AC605" s="84"/>
      <c r="AD605" s="84"/>
      <c r="AE605" s="10"/>
      <c r="AF605" s="10"/>
      <c r="AG605" s="10"/>
      <c r="AH605" s="10"/>
      <c r="AI605" s="10"/>
      <c r="AJ605" s="13"/>
      <c r="AK605" s="10"/>
      <c r="AL605" s="10"/>
      <c r="AM605" s="10"/>
      <c r="AN605" s="10"/>
      <c r="AO605" s="10"/>
      <c r="AP605" s="10"/>
      <c r="AQ605" s="10"/>
      <c r="AR605" s="10"/>
    </row>
    <row r="606" spans="1:44" s="159" customFormat="1">
      <c r="A606" s="2"/>
      <c r="B606"/>
      <c r="C606" s="356"/>
      <c r="D606" s="355"/>
      <c r="E606" s="132"/>
      <c r="F606" s="141"/>
      <c r="G606" s="365"/>
      <c r="H606" s="10"/>
      <c r="I606" s="10"/>
      <c r="J606" s="10"/>
      <c r="K606" s="10"/>
      <c r="L606" s="84"/>
      <c r="M606" s="84"/>
      <c r="N606" s="84"/>
      <c r="O606" s="84"/>
      <c r="P606" s="84"/>
      <c r="Q606" s="84"/>
      <c r="R606" s="84"/>
      <c r="S606" s="84"/>
      <c r="T606" s="84"/>
      <c r="U606" s="84"/>
      <c r="V606" s="84"/>
      <c r="W606" s="84"/>
      <c r="X606" s="84"/>
      <c r="Y606" s="84"/>
      <c r="Z606" s="84"/>
      <c r="AA606" s="84"/>
      <c r="AB606" s="84"/>
      <c r="AC606" s="84"/>
      <c r="AD606" s="84"/>
      <c r="AE606" s="10"/>
      <c r="AF606" s="10"/>
      <c r="AG606" s="10"/>
      <c r="AH606" s="10"/>
      <c r="AI606" s="10"/>
      <c r="AJ606" s="13"/>
      <c r="AK606" s="10"/>
      <c r="AL606" s="10"/>
      <c r="AM606" s="10"/>
      <c r="AN606" s="10"/>
      <c r="AO606" s="10"/>
      <c r="AP606" s="10"/>
      <c r="AQ606" s="10"/>
      <c r="AR606" s="10"/>
    </row>
    <row r="607" spans="1:44" s="159" customFormat="1">
      <c r="A607" s="2"/>
      <c r="B607"/>
      <c r="C607" s="356"/>
      <c r="D607" s="355"/>
      <c r="E607" s="132"/>
      <c r="F607" s="141"/>
      <c r="G607" s="365"/>
      <c r="H607" s="10"/>
      <c r="I607" s="10"/>
      <c r="J607" s="10"/>
      <c r="K607" s="10"/>
      <c r="L607" s="84"/>
      <c r="M607" s="84"/>
      <c r="N607" s="84"/>
      <c r="O607" s="84"/>
      <c r="P607" s="84"/>
      <c r="Q607" s="84"/>
      <c r="R607" s="84"/>
      <c r="S607" s="84"/>
      <c r="T607" s="84"/>
      <c r="U607" s="84"/>
      <c r="V607" s="84"/>
      <c r="W607" s="84"/>
      <c r="X607" s="84"/>
      <c r="Y607" s="84"/>
      <c r="Z607" s="84"/>
      <c r="AA607" s="84"/>
      <c r="AB607" s="84"/>
      <c r="AC607" s="84"/>
      <c r="AD607" s="84"/>
      <c r="AE607" s="10"/>
      <c r="AF607" s="10"/>
      <c r="AG607" s="10"/>
      <c r="AH607" s="10"/>
      <c r="AI607" s="10"/>
      <c r="AJ607" s="13"/>
      <c r="AK607" s="10"/>
      <c r="AL607" s="10"/>
      <c r="AM607" s="10"/>
      <c r="AN607" s="10"/>
      <c r="AO607" s="10"/>
      <c r="AP607" s="10"/>
      <c r="AQ607" s="10"/>
      <c r="AR607" s="10"/>
    </row>
    <row r="608" spans="1:44" s="159" customFormat="1">
      <c r="A608" s="2"/>
      <c r="B608"/>
      <c r="C608" s="356"/>
      <c r="D608" s="355"/>
      <c r="E608" s="132"/>
      <c r="F608" s="141"/>
      <c r="G608" s="365"/>
      <c r="H608" s="10"/>
      <c r="I608" s="10"/>
      <c r="J608" s="10"/>
      <c r="K608" s="10"/>
      <c r="L608" s="84"/>
      <c r="M608" s="84"/>
      <c r="N608" s="84"/>
      <c r="O608" s="84"/>
      <c r="P608" s="84"/>
      <c r="Q608" s="84"/>
      <c r="R608" s="84"/>
      <c r="S608" s="84"/>
      <c r="T608" s="84"/>
      <c r="U608" s="84"/>
      <c r="V608" s="84"/>
      <c r="W608" s="84"/>
      <c r="X608" s="84"/>
      <c r="Y608" s="84"/>
      <c r="Z608" s="84"/>
      <c r="AA608" s="84"/>
      <c r="AB608" s="84"/>
      <c r="AC608" s="84"/>
      <c r="AD608" s="84"/>
      <c r="AE608" s="10"/>
      <c r="AF608" s="10"/>
      <c r="AG608" s="10"/>
      <c r="AH608" s="10"/>
      <c r="AI608" s="10"/>
      <c r="AJ608" s="13"/>
      <c r="AK608" s="10"/>
      <c r="AL608" s="10"/>
      <c r="AM608" s="10"/>
      <c r="AN608" s="10"/>
      <c r="AO608" s="10"/>
      <c r="AP608" s="10"/>
      <c r="AQ608" s="10"/>
      <c r="AR608" s="10"/>
    </row>
    <row r="609" spans="1:44" s="159" customFormat="1">
      <c r="A609" s="2"/>
      <c r="B609"/>
      <c r="C609" s="356"/>
      <c r="D609" s="355"/>
      <c r="E609" s="132"/>
      <c r="F609" s="141"/>
      <c r="G609" s="365"/>
      <c r="H609" s="10"/>
      <c r="I609" s="10"/>
      <c r="J609" s="10"/>
      <c r="K609" s="10"/>
      <c r="L609" s="84"/>
      <c r="M609" s="84"/>
      <c r="N609" s="84"/>
      <c r="O609" s="84"/>
      <c r="P609" s="84"/>
      <c r="Q609" s="84"/>
      <c r="R609" s="84"/>
      <c r="S609" s="84"/>
      <c r="T609" s="84"/>
      <c r="U609" s="84"/>
      <c r="V609" s="84"/>
      <c r="W609" s="84"/>
      <c r="X609" s="84"/>
      <c r="Y609" s="84"/>
      <c r="Z609" s="84"/>
      <c r="AA609" s="84"/>
      <c r="AB609" s="84"/>
      <c r="AC609" s="84"/>
      <c r="AD609" s="84"/>
      <c r="AE609" s="10"/>
      <c r="AF609" s="10"/>
      <c r="AG609" s="10"/>
      <c r="AH609" s="10"/>
      <c r="AI609" s="10"/>
      <c r="AJ609" s="13"/>
      <c r="AK609" s="10"/>
      <c r="AL609" s="10"/>
      <c r="AM609" s="10"/>
      <c r="AN609" s="10"/>
      <c r="AO609" s="10"/>
      <c r="AP609" s="10"/>
      <c r="AQ609" s="10"/>
      <c r="AR609" s="10"/>
    </row>
    <row r="610" spans="1:44" s="159" customFormat="1">
      <c r="A610" s="2"/>
      <c r="B610"/>
      <c r="C610" s="356"/>
      <c r="D610" s="355"/>
      <c r="E610" s="132"/>
      <c r="F610" s="141"/>
      <c r="G610" s="365"/>
      <c r="H610" s="10"/>
      <c r="I610" s="10"/>
      <c r="J610" s="10"/>
      <c r="K610" s="10"/>
      <c r="L610" s="84"/>
      <c r="M610" s="84"/>
      <c r="N610" s="84"/>
      <c r="O610" s="84"/>
      <c r="P610" s="84"/>
      <c r="Q610" s="84"/>
      <c r="R610" s="84"/>
      <c r="S610" s="84"/>
      <c r="T610" s="84"/>
      <c r="U610" s="84"/>
      <c r="V610" s="84"/>
      <c r="W610" s="84"/>
      <c r="X610" s="84"/>
      <c r="Y610" s="84"/>
      <c r="Z610" s="84"/>
      <c r="AA610" s="84"/>
      <c r="AB610" s="84"/>
      <c r="AC610" s="84"/>
      <c r="AD610" s="84"/>
      <c r="AE610" s="10"/>
      <c r="AF610" s="10"/>
      <c r="AG610" s="10"/>
      <c r="AH610" s="10"/>
      <c r="AI610" s="10"/>
      <c r="AJ610" s="13"/>
      <c r="AK610" s="10"/>
      <c r="AL610" s="10"/>
      <c r="AM610" s="10"/>
      <c r="AN610" s="10"/>
      <c r="AO610" s="10"/>
      <c r="AP610" s="10"/>
      <c r="AQ610" s="10"/>
      <c r="AR610" s="10"/>
    </row>
    <row r="611" spans="1:44" s="159" customFormat="1">
      <c r="A611" s="2"/>
      <c r="B611"/>
      <c r="C611" s="356"/>
      <c r="D611" s="355"/>
      <c r="E611" s="132"/>
      <c r="F611" s="141"/>
      <c r="G611" s="365"/>
      <c r="H611" s="10"/>
      <c r="I611" s="10"/>
      <c r="J611" s="10"/>
      <c r="K611" s="10"/>
      <c r="L611" s="84"/>
      <c r="M611" s="84"/>
      <c r="N611" s="84"/>
      <c r="O611" s="84"/>
      <c r="P611" s="84"/>
      <c r="Q611" s="84"/>
      <c r="R611" s="84"/>
      <c r="S611" s="84"/>
      <c r="T611" s="84"/>
      <c r="U611" s="84"/>
      <c r="V611" s="84"/>
      <c r="W611" s="84"/>
      <c r="X611" s="84"/>
      <c r="Y611" s="84"/>
      <c r="Z611" s="84"/>
      <c r="AA611" s="84"/>
      <c r="AB611" s="84"/>
      <c r="AC611" s="84"/>
      <c r="AD611" s="84"/>
      <c r="AE611" s="10"/>
      <c r="AF611" s="10"/>
      <c r="AG611" s="10"/>
      <c r="AH611" s="10"/>
      <c r="AI611" s="10"/>
      <c r="AJ611" s="13"/>
      <c r="AK611" s="10"/>
      <c r="AL611" s="10"/>
      <c r="AM611" s="10"/>
      <c r="AN611" s="10"/>
      <c r="AO611" s="10"/>
      <c r="AP611" s="10"/>
      <c r="AQ611" s="10"/>
      <c r="AR611" s="10"/>
    </row>
    <row r="612" spans="1:44" s="159" customFormat="1">
      <c r="A612" s="2"/>
      <c r="B612"/>
      <c r="C612" s="356"/>
      <c r="D612" s="355"/>
      <c r="E612" s="132"/>
      <c r="F612" s="141"/>
      <c r="G612" s="365"/>
      <c r="H612" s="10"/>
      <c r="I612" s="10"/>
      <c r="J612" s="10"/>
      <c r="K612" s="10"/>
      <c r="L612" s="84"/>
      <c r="M612" s="84"/>
      <c r="N612" s="84"/>
      <c r="O612" s="84"/>
      <c r="P612" s="84"/>
      <c r="Q612" s="84"/>
      <c r="R612" s="84"/>
      <c r="S612" s="84"/>
      <c r="T612" s="84"/>
      <c r="U612" s="84"/>
      <c r="V612" s="84"/>
      <c r="W612" s="84"/>
      <c r="X612" s="84"/>
      <c r="Y612" s="84"/>
      <c r="Z612" s="84"/>
      <c r="AA612" s="84"/>
      <c r="AB612" s="84"/>
      <c r="AC612" s="84"/>
      <c r="AD612" s="84"/>
      <c r="AE612" s="10"/>
      <c r="AF612" s="10"/>
      <c r="AG612" s="10"/>
      <c r="AH612" s="10"/>
      <c r="AI612" s="10"/>
      <c r="AJ612" s="13"/>
      <c r="AK612" s="10"/>
      <c r="AL612" s="10"/>
      <c r="AM612" s="10"/>
      <c r="AN612" s="10"/>
      <c r="AO612" s="10"/>
      <c r="AP612" s="10"/>
      <c r="AQ612" s="10"/>
      <c r="AR612" s="10"/>
    </row>
    <row r="613" spans="1:44" s="159" customFormat="1">
      <c r="A613" s="2"/>
      <c r="B613"/>
      <c r="C613" s="356"/>
      <c r="D613" s="355"/>
      <c r="E613" s="132"/>
      <c r="F613" s="141"/>
      <c r="G613" s="365"/>
      <c r="H613" s="10"/>
      <c r="I613" s="10"/>
      <c r="J613" s="10"/>
      <c r="K613" s="10"/>
      <c r="L613" s="84"/>
      <c r="M613" s="84"/>
      <c r="N613" s="84"/>
      <c r="O613" s="84"/>
      <c r="P613" s="84"/>
      <c r="Q613" s="84"/>
      <c r="R613" s="84"/>
      <c r="S613" s="84"/>
      <c r="T613" s="84"/>
      <c r="U613" s="84"/>
      <c r="V613" s="84"/>
      <c r="W613" s="84"/>
      <c r="X613" s="84"/>
      <c r="Y613" s="84"/>
      <c r="Z613" s="84"/>
      <c r="AA613" s="84"/>
      <c r="AB613" s="84"/>
      <c r="AC613" s="84"/>
      <c r="AD613" s="84"/>
      <c r="AE613" s="10"/>
      <c r="AF613" s="10"/>
      <c r="AG613" s="10"/>
      <c r="AH613" s="10"/>
      <c r="AI613" s="10"/>
      <c r="AJ613" s="13"/>
      <c r="AK613" s="10"/>
      <c r="AL613" s="10"/>
      <c r="AM613" s="10"/>
      <c r="AN613" s="10"/>
      <c r="AO613" s="10"/>
      <c r="AP613" s="10"/>
      <c r="AQ613" s="10"/>
      <c r="AR613" s="10"/>
    </row>
    <row r="614" spans="1:44" s="159" customFormat="1">
      <c r="A614" s="2"/>
      <c r="B614"/>
      <c r="C614" s="356"/>
      <c r="D614" s="355"/>
      <c r="E614" s="132"/>
      <c r="F614" s="141"/>
      <c r="G614" s="365"/>
      <c r="H614" s="10"/>
      <c r="I614" s="10"/>
      <c r="J614" s="10"/>
      <c r="K614" s="10"/>
      <c r="L614" s="84"/>
      <c r="M614" s="84"/>
      <c r="N614" s="84"/>
      <c r="O614" s="84"/>
      <c r="P614" s="84"/>
      <c r="Q614" s="84"/>
      <c r="R614" s="84"/>
      <c r="S614" s="84"/>
      <c r="T614" s="84"/>
      <c r="U614" s="84"/>
      <c r="V614" s="84"/>
      <c r="W614" s="84"/>
      <c r="X614" s="84"/>
      <c r="Y614" s="84"/>
      <c r="Z614" s="84"/>
      <c r="AA614" s="84"/>
      <c r="AB614" s="84"/>
      <c r="AC614" s="84"/>
      <c r="AD614" s="84"/>
      <c r="AE614" s="10"/>
      <c r="AF614" s="10"/>
      <c r="AG614" s="10"/>
      <c r="AH614" s="10"/>
      <c r="AI614" s="10"/>
      <c r="AJ614" s="13"/>
      <c r="AK614" s="10"/>
      <c r="AL614" s="10"/>
      <c r="AM614" s="10"/>
      <c r="AN614" s="10"/>
      <c r="AO614" s="10"/>
      <c r="AP614" s="10"/>
      <c r="AQ614" s="10"/>
      <c r="AR614" s="10"/>
    </row>
    <row r="615" spans="1:44" s="159" customFormat="1">
      <c r="A615" s="2"/>
      <c r="B615"/>
      <c r="C615" s="356"/>
      <c r="D615" s="355"/>
      <c r="E615" s="132"/>
      <c r="F615" s="141"/>
      <c r="G615" s="365"/>
      <c r="H615" s="10"/>
      <c r="I615" s="10"/>
      <c r="J615" s="10"/>
      <c r="K615" s="10"/>
      <c r="L615" s="84"/>
      <c r="M615" s="84"/>
      <c r="N615" s="84"/>
      <c r="O615" s="84"/>
      <c r="P615" s="84"/>
      <c r="Q615" s="84"/>
      <c r="R615" s="84"/>
      <c r="S615" s="84"/>
      <c r="T615" s="84"/>
      <c r="U615" s="84"/>
      <c r="V615" s="84"/>
      <c r="W615" s="84"/>
      <c r="X615" s="84"/>
      <c r="Y615" s="84"/>
      <c r="Z615" s="84"/>
      <c r="AA615" s="84"/>
      <c r="AB615" s="84"/>
      <c r="AC615" s="84"/>
      <c r="AD615" s="84"/>
      <c r="AE615" s="10"/>
      <c r="AF615" s="10"/>
      <c r="AG615" s="10"/>
      <c r="AH615" s="10"/>
      <c r="AI615" s="10"/>
      <c r="AJ615" s="13"/>
      <c r="AK615" s="10"/>
      <c r="AL615" s="10"/>
      <c r="AM615" s="10"/>
      <c r="AN615" s="10"/>
      <c r="AO615" s="10"/>
      <c r="AP615" s="10"/>
      <c r="AQ615" s="10"/>
      <c r="AR615" s="10"/>
    </row>
    <row r="616" spans="1:44" s="159" customFormat="1">
      <c r="A616" s="2"/>
      <c r="B616"/>
      <c r="C616" s="356"/>
      <c r="D616" s="355"/>
      <c r="E616" s="132"/>
      <c r="F616" s="141"/>
      <c r="G616" s="365"/>
      <c r="H616" s="10"/>
      <c r="I616" s="10"/>
      <c r="J616" s="10"/>
      <c r="K616" s="10"/>
      <c r="L616" s="84"/>
      <c r="M616" s="84"/>
      <c r="N616" s="84"/>
      <c r="O616" s="84"/>
      <c r="P616" s="84"/>
      <c r="Q616" s="84"/>
      <c r="R616" s="84"/>
      <c r="S616" s="84"/>
      <c r="T616" s="84"/>
      <c r="U616" s="84"/>
      <c r="V616" s="84"/>
      <c r="W616" s="84"/>
      <c r="X616" s="84"/>
      <c r="Y616" s="84"/>
      <c r="Z616" s="84"/>
      <c r="AA616" s="84"/>
      <c r="AB616" s="84"/>
      <c r="AC616" s="84"/>
      <c r="AD616" s="84"/>
      <c r="AE616" s="10"/>
      <c r="AF616" s="10"/>
      <c r="AG616" s="10"/>
      <c r="AH616" s="10"/>
      <c r="AI616" s="10"/>
      <c r="AJ616" s="13"/>
      <c r="AK616" s="10"/>
      <c r="AL616" s="10"/>
      <c r="AM616" s="10"/>
      <c r="AN616" s="10"/>
      <c r="AO616" s="10"/>
      <c r="AP616" s="10"/>
      <c r="AQ616" s="10"/>
      <c r="AR616" s="10"/>
    </row>
    <row r="617" spans="1:44" s="159" customFormat="1">
      <c r="A617" s="2"/>
      <c r="B617"/>
      <c r="C617" s="356"/>
      <c r="D617" s="355"/>
      <c r="E617" s="132"/>
      <c r="F617" s="141"/>
      <c r="G617" s="365"/>
      <c r="H617" s="10"/>
      <c r="I617" s="10"/>
      <c r="J617" s="10"/>
      <c r="K617" s="10"/>
      <c r="L617" s="84"/>
      <c r="M617" s="84"/>
      <c r="N617" s="84"/>
      <c r="O617" s="84"/>
      <c r="P617" s="84"/>
      <c r="Q617" s="84"/>
      <c r="R617" s="84"/>
      <c r="S617" s="84"/>
      <c r="T617" s="84"/>
      <c r="U617" s="84"/>
      <c r="V617" s="84"/>
      <c r="W617" s="84"/>
      <c r="X617" s="84"/>
      <c r="Y617" s="84"/>
      <c r="Z617" s="84"/>
      <c r="AA617" s="84"/>
      <c r="AB617" s="84"/>
      <c r="AC617" s="84"/>
      <c r="AD617" s="84"/>
      <c r="AE617" s="10"/>
      <c r="AF617" s="10"/>
      <c r="AG617" s="10"/>
      <c r="AH617" s="10"/>
      <c r="AI617" s="10"/>
      <c r="AJ617" s="13"/>
      <c r="AK617" s="10"/>
      <c r="AL617" s="10"/>
      <c r="AM617" s="10"/>
      <c r="AN617" s="10"/>
      <c r="AO617" s="10"/>
      <c r="AP617" s="10"/>
      <c r="AQ617" s="10"/>
      <c r="AR617" s="10"/>
    </row>
    <row r="618" spans="1:44" s="159" customFormat="1">
      <c r="A618" s="2"/>
      <c r="B618"/>
      <c r="C618" s="356"/>
      <c r="D618" s="355"/>
      <c r="E618" s="132"/>
      <c r="F618" s="141"/>
      <c r="G618" s="365"/>
      <c r="H618" s="10"/>
      <c r="I618" s="10"/>
      <c r="J618" s="10"/>
      <c r="K618" s="10"/>
      <c r="L618" s="84"/>
      <c r="M618" s="84"/>
      <c r="N618" s="84"/>
      <c r="O618" s="84"/>
      <c r="P618" s="84"/>
      <c r="Q618" s="84"/>
      <c r="R618" s="84"/>
      <c r="S618" s="84"/>
      <c r="T618" s="84"/>
      <c r="U618" s="84"/>
      <c r="V618" s="84"/>
      <c r="W618" s="84"/>
      <c r="X618" s="84"/>
      <c r="Y618" s="84"/>
      <c r="Z618" s="84"/>
      <c r="AA618" s="84"/>
      <c r="AB618" s="84"/>
      <c r="AC618" s="84"/>
      <c r="AD618" s="84"/>
      <c r="AE618" s="10"/>
      <c r="AF618" s="10"/>
      <c r="AG618" s="10"/>
      <c r="AH618" s="10"/>
      <c r="AI618" s="10"/>
      <c r="AJ618" s="13"/>
      <c r="AK618" s="10"/>
      <c r="AL618" s="10"/>
      <c r="AM618" s="10"/>
      <c r="AN618" s="10"/>
      <c r="AO618" s="10"/>
      <c r="AP618" s="10"/>
      <c r="AQ618" s="10"/>
      <c r="AR618" s="10"/>
    </row>
    <row r="619" spans="1:44" s="159" customFormat="1">
      <c r="A619" s="2"/>
      <c r="B619"/>
      <c r="C619" s="356"/>
      <c r="D619" s="355"/>
      <c r="E619" s="132"/>
      <c r="F619" s="141"/>
      <c r="G619" s="365"/>
      <c r="H619" s="10"/>
      <c r="I619" s="10"/>
      <c r="J619" s="10"/>
      <c r="K619" s="10"/>
      <c r="L619" s="84"/>
      <c r="M619" s="84"/>
      <c r="N619" s="84"/>
      <c r="O619" s="84"/>
      <c r="P619" s="84"/>
      <c r="Q619" s="84"/>
      <c r="R619" s="84"/>
      <c r="S619" s="84"/>
      <c r="T619" s="84"/>
      <c r="U619" s="84"/>
      <c r="V619" s="84"/>
      <c r="W619" s="84"/>
      <c r="X619" s="84"/>
      <c r="Y619" s="84"/>
      <c r="Z619" s="84"/>
      <c r="AA619" s="84"/>
      <c r="AB619" s="84"/>
      <c r="AC619" s="84"/>
      <c r="AD619" s="84"/>
      <c r="AE619" s="10"/>
      <c r="AF619" s="10"/>
      <c r="AG619" s="10"/>
      <c r="AH619" s="10"/>
      <c r="AI619" s="10"/>
      <c r="AJ619" s="13"/>
      <c r="AK619" s="10"/>
      <c r="AL619" s="10"/>
      <c r="AM619" s="10"/>
      <c r="AN619" s="10"/>
      <c r="AO619" s="10"/>
      <c r="AP619" s="10"/>
      <c r="AQ619" s="10"/>
      <c r="AR619" s="10"/>
    </row>
    <row r="620" spans="1:44" s="159" customFormat="1">
      <c r="A620" s="2"/>
      <c r="B620"/>
      <c r="C620" s="356"/>
      <c r="D620" s="355"/>
      <c r="E620" s="132"/>
      <c r="F620" s="141"/>
      <c r="G620" s="365"/>
      <c r="H620" s="10"/>
      <c r="I620" s="10"/>
      <c r="J620" s="10"/>
      <c r="K620" s="10"/>
      <c r="L620" s="84"/>
      <c r="M620" s="84"/>
      <c r="N620" s="84"/>
      <c r="O620" s="84"/>
      <c r="P620" s="84"/>
      <c r="Q620" s="84"/>
      <c r="R620" s="84"/>
      <c r="S620" s="84"/>
      <c r="T620" s="84"/>
      <c r="U620" s="84"/>
      <c r="V620" s="84"/>
      <c r="W620" s="84"/>
      <c r="X620" s="84"/>
      <c r="Y620" s="84"/>
      <c r="Z620" s="84"/>
      <c r="AA620" s="84"/>
      <c r="AB620" s="84"/>
      <c r="AC620" s="84"/>
      <c r="AD620" s="84"/>
      <c r="AE620" s="10"/>
      <c r="AF620" s="10"/>
      <c r="AG620" s="10"/>
      <c r="AH620" s="10"/>
      <c r="AI620" s="10"/>
      <c r="AJ620" s="13"/>
      <c r="AK620" s="10"/>
      <c r="AL620" s="10"/>
      <c r="AM620" s="10"/>
      <c r="AN620" s="10"/>
      <c r="AO620" s="10"/>
      <c r="AP620" s="10"/>
      <c r="AQ620" s="10"/>
      <c r="AR620" s="10"/>
    </row>
    <row r="621" spans="1:44" s="159" customFormat="1">
      <c r="A621" s="2"/>
      <c r="B621"/>
      <c r="C621" s="356"/>
      <c r="D621" s="355"/>
      <c r="E621" s="132"/>
      <c r="F621" s="141"/>
      <c r="G621" s="365"/>
      <c r="H621" s="10"/>
      <c r="I621" s="10"/>
      <c r="J621" s="10"/>
      <c r="K621" s="10"/>
      <c r="L621" s="84"/>
      <c r="M621" s="84"/>
      <c r="N621" s="84"/>
      <c r="O621" s="84"/>
      <c r="P621" s="84"/>
      <c r="Q621" s="84"/>
      <c r="R621" s="84"/>
      <c r="S621" s="84"/>
      <c r="T621" s="84"/>
      <c r="U621" s="84"/>
      <c r="V621" s="84"/>
      <c r="W621" s="84"/>
      <c r="X621" s="84"/>
      <c r="Y621" s="84"/>
      <c r="Z621" s="84"/>
      <c r="AA621" s="84"/>
      <c r="AB621" s="84"/>
      <c r="AC621" s="84"/>
      <c r="AD621" s="84"/>
      <c r="AE621" s="10"/>
      <c r="AF621" s="10"/>
      <c r="AG621" s="10"/>
      <c r="AH621" s="10"/>
      <c r="AI621" s="10"/>
      <c r="AJ621" s="13"/>
      <c r="AK621" s="10"/>
      <c r="AL621" s="10"/>
      <c r="AM621" s="10"/>
      <c r="AN621" s="10"/>
      <c r="AO621" s="10"/>
      <c r="AP621" s="10"/>
      <c r="AQ621" s="10"/>
      <c r="AR621" s="10"/>
    </row>
    <row r="622" spans="1:44" s="159" customFormat="1">
      <c r="A622" s="2"/>
      <c r="B622"/>
      <c r="C622" s="356"/>
      <c r="D622" s="355"/>
      <c r="E622" s="132"/>
      <c r="F622" s="141"/>
      <c r="G622" s="365"/>
      <c r="H622" s="10"/>
      <c r="I622" s="10"/>
      <c r="J622" s="10"/>
      <c r="K622" s="10"/>
      <c r="L622" s="84"/>
      <c r="M622" s="84"/>
      <c r="N622" s="84"/>
      <c r="O622" s="84"/>
      <c r="P622" s="84"/>
      <c r="Q622" s="84"/>
      <c r="R622" s="84"/>
      <c r="S622" s="84"/>
      <c r="T622" s="84"/>
      <c r="U622" s="84"/>
      <c r="V622" s="84"/>
      <c r="W622" s="84"/>
      <c r="X622" s="84"/>
      <c r="Y622" s="84"/>
      <c r="Z622" s="84"/>
      <c r="AA622" s="84"/>
      <c r="AB622" s="84"/>
      <c r="AC622" s="84"/>
      <c r="AD622" s="84"/>
      <c r="AE622" s="10"/>
      <c r="AF622" s="10"/>
      <c r="AG622" s="10"/>
      <c r="AH622" s="10"/>
      <c r="AI622" s="10"/>
      <c r="AJ622" s="13"/>
      <c r="AK622" s="10"/>
      <c r="AL622" s="10"/>
      <c r="AM622" s="10"/>
      <c r="AN622" s="10"/>
      <c r="AO622" s="10"/>
      <c r="AP622" s="10"/>
      <c r="AQ622" s="10"/>
      <c r="AR622" s="10"/>
    </row>
    <row r="623" spans="1:44" s="159" customFormat="1">
      <c r="A623" s="2"/>
      <c r="B623"/>
      <c r="C623" s="356"/>
      <c r="D623" s="355"/>
      <c r="E623" s="132"/>
      <c r="F623" s="141"/>
      <c r="G623" s="365"/>
      <c r="H623" s="10"/>
      <c r="I623" s="10"/>
      <c r="J623" s="10"/>
      <c r="K623" s="10"/>
      <c r="L623" s="84"/>
      <c r="M623" s="84"/>
      <c r="N623" s="84"/>
      <c r="O623" s="84"/>
      <c r="P623" s="84"/>
      <c r="Q623" s="84"/>
      <c r="R623" s="84"/>
      <c r="S623" s="84"/>
      <c r="T623" s="84"/>
      <c r="U623" s="84"/>
      <c r="V623" s="84"/>
      <c r="W623" s="84"/>
      <c r="X623" s="84"/>
      <c r="Y623" s="84"/>
      <c r="Z623" s="84"/>
      <c r="AA623" s="84"/>
      <c r="AB623" s="84"/>
      <c r="AC623" s="84"/>
      <c r="AD623" s="84"/>
      <c r="AE623" s="10"/>
      <c r="AF623" s="10"/>
      <c r="AG623" s="10"/>
      <c r="AH623" s="10"/>
      <c r="AI623" s="10"/>
      <c r="AJ623" s="13"/>
      <c r="AK623" s="10"/>
      <c r="AL623" s="10"/>
      <c r="AM623" s="10"/>
      <c r="AN623" s="10"/>
      <c r="AO623" s="10"/>
      <c r="AP623" s="10"/>
      <c r="AQ623" s="10"/>
      <c r="AR623" s="10"/>
    </row>
    <row r="624" spans="1:44" s="159" customFormat="1">
      <c r="A624" s="2"/>
      <c r="B624"/>
      <c r="C624" s="356"/>
      <c r="D624" s="355"/>
      <c r="E624" s="132"/>
      <c r="F624" s="141"/>
      <c r="G624" s="365"/>
      <c r="H624" s="10"/>
      <c r="I624" s="10"/>
      <c r="J624" s="10"/>
      <c r="K624" s="10"/>
      <c r="L624" s="84"/>
      <c r="M624" s="84"/>
      <c r="N624" s="84"/>
      <c r="O624" s="84"/>
      <c r="P624" s="84"/>
      <c r="Q624" s="84"/>
      <c r="R624" s="84"/>
      <c r="S624" s="84"/>
      <c r="T624" s="84"/>
      <c r="U624" s="84"/>
      <c r="V624" s="84"/>
      <c r="W624" s="84"/>
      <c r="X624" s="84"/>
      <c r="Y624" s="84"/>
      <c r="Z624" s="84"/>
      <c r="AA624" s="84"/>
      <c r="AB624" s="84"/>
      <c r="AC624" s="84"/>
      <c r="AD624" s="84"/>
      <c r="AE624" s="10"/>
      <c r="AF624" s="10"/>
      <c r="AG624" s="10"/>
      <c r="AH624" s="10"/>
      <c r="AI624" s="10"/>
      <c r="AJ624" s="13"/>
      <c r="AK624" s="10"/>
      <c r="AL624" s="10"/>
      <c r="AM624" s="10"/>
      <c r="AN624" s="10"/>
      <c r="AO624" s="10"/>
      <c r="AP624" s="10"/>
      <c r="AQ624" s="10"/>
      <c r="AR624" s="10"/>
    </row>
    <row r="625" spans="1:44" s="159" customFormat="1">
      <c r="A625" s="2"/>
      <c r="B625"/>
      <c r="C625" s="356"/>
      <c r="D625" s="355"/>
      <c r="E625" s="132"/>
      <c r="F625" s="141"/>
      <c r="G625" s="365"/>
      <c r="H625" s="10"/>
      <c r="I625" s="10"/>
      <c r="J625" s="10"/>
      <c r="K625" s="10"/>
      <c r="L625" s="84"/>
      <c r="M625" s="84"/>
      <c r="N625" s="84"/>
      <c r="O625" s="84"/>
      <c r="P625" s="84"/>
      <c r="Q625" s="84"/>
      <c r="R625" s="84"/>
      <c r="S625" s="84"/>
      <c r="T625" s="84"/>
      <c r="U625" s="84"/>
      <c r="V625" s="84"/>
      <c r="W625" s="84"/>
      <c r="X625" s="84"/>
      <c r="Y625" s="84"/>
      <c r="Z625" s="84"/>
      <c r="AA625" s="84"/>
      <c r="AB625" s="84"/>
      <c r="AC625" s="84"/>
      <c r="AD625" s="84"/>
      <c r="AE625" s="10"/>
      <c r="AF625" s="10"/>
      <c r="AG625" s="10"/>
      <c r="AH625" s="10"/>
      <c r="AI625" s="10"/>
      <c r="AJ625" s="13"/>
      <c r="AK625" s="10"/>
      <c r="AL625" s="10"/>
      <c r="AM625" s="10"/>
      <c r="AN625" s="10"/>
      <c r="AO625" s="10"/>
      <c r="AP625" s="10"/>
      <c r="AQ625" s="10"/>
      <c r="AR625" s="10"/>
    </row>
    <row r="626" spans="1:44" s="159" customFormat="1">
      <c r="A626" s="2"/>
      <c r="B626"/>
      <c r="C626" s="356"/>
      <c r="D626" s="355"/>
      <c r="E626" s="132"/>
      <c r="F626" s="141"/>
      <c r="G626" s="365"/>
      <c r="H626" s="10"/>
      <c r="I626" s="10"/>
      <c r="J626" s="10"/>
      <c r="K626" s="10"/>
      <c r="L626" s="84"/>
      <c r="M626" s="84"/>
      <c r="N626" s="84"/>
      <c r="O626" s="84"/>
      <c r="P626" s="84"/>
      <c r="Q626" s="84"/>
      <c r="R626" s="84"/>
      <c r="S626" s="84"/>
      <c r="T626" s="84"/>
      <c r="U626" s="84"/>
      <c r="V626" s="84"/>
      <c r="W626" s="84"/>
      <c r="X626" s="84"/>
      <c r="Y626" s="84"/>
      <c r="Z626" s="84"/>
      <c r="AA626" s="84"/>
      <c r="AB626" s="84"/>
      <c r="AC626" s="84"/>
      <c r="AD626" s="84"/>
      <c r="AE626" s="10"/>
      <c r="AF626" s="10"/>
      <c r="AG626" s="10"/>
      <c r="AH626" s="10"/>
      <c r="AI626" s="10"/>
      <c r="AJ626" s="13"/>
      <c r="AK626" s="10"/>
      <c r="AL626" s="10"/>
      <c r="AM626" s="10"/>
      <c r="AN626" s="10"/>
      <c r="AO626" s="10"/>
      <c r="AP626" s="10"/>
      <c r="AQ626" s="10"/>
      <c r="AR626" s="10"/>
    </row>
    <row r="627" spans="1:44" s="159" customFormat="1">
      <c r="A627" s="2"/>
      <c r="B627"/>
      <c r="C627" s="356"/>
      <c r="D627" s="355"/>
      <c r="E627" s="132"/>
      <c r="F627" s="141"/>
      <c r="G627" s="365"/>
      <c r="H627" s="10"/>
      <c r="I627" s="10"/>
      <c r="J627" s="10"/>
      <c r="K627" s="10"/>
      <c r="L627" s="84"/>
      <c r="M627" s="84"/>
      <c r="N627" s="84"/>
      <c r="O627" s="84"/>
      <c r="P627" s="84"/>
      <c r="Q627" s="84"/>
      <c r="R627" s="84"/>
      <c r="S627" s="84"/>
      <c r="T627" s="84"/>
      <c r="U627" s="84"/>
      <c r="V627" s="84"/>
      <c r="W627" s="84"/>
      <c r="X627" s="84"/>
      <c r="Y627" s="84"/>
      <c r="Z627" s="84"/>
      <c r="AA627" s="84"/>
      <c r="AB627" s="84"/>
      <c r="AC627" s="84"/>
      <c r="AD627" s="84"/>
      <c r="AE627" s="10"/>
      <c r="AF627" s="10"/>
      <c r="AG627" s="10"/>
      <c r="AH627" s="10"/>
      <c r="AI627" s="10"/>
      <c r="AJ627" s="13"/>
      <c r="AK627" s="10"/>
      <c r="AL627" s="10"/>
      <c r="AM627" s="10"/>
      <c r="AN627" s="10"/>
      <c r="AO627" s="10"/>
      <c r="AP627" s="10"/>
      <c r="AQ627" s="10"/>
      <c r="AR627" s="10"/>
    </row>
    <row r="628" spans="1:44" s="159" customFormat="1">
      <c r="A628" s="2"/>
      <c r="B628"/>
      <c r="C628" s="356"/>
      <c r="D628" s="355"/>
      <c r="E628" s="132"/>
      <c r="F628" s="141"/>
      <c r="G628" s="365"/>
      <c r="H628" s="10"/>
      <c r="I628" s="10"/>
      <c r="J628" s="10"/>
      <c r="K628" s="10"/>
      <c r="L628" s="84"/>
      <c r="M628" s="84"/>
      <c r="N628" s="84"/>
      <c r="O628" s="84"/>
      <c r="P628" s="84"/>
      <c r="Q628" s="84"/>
      <c r="R628" s="84"/>
      <c r="S628" s="84"/>
      <c r="T628" s="84"/>
      <c r="U628" s="84"/>
      <c r="V628" s="84"/>
      <c r="W628" s="84"/>
      <c r="X628" s="84"/>
      <c r="Y628" s="84"/>
      <c r="Z628" s="84"/>
      <c r="AA628" s="84"/>
      <c r="AB628" s="84"/>
      <c r="AC628" s="84"/>
      <c r="AD628" s="84"/>
      <c r="AE628" s="10"/>
      <c r="AF628" s="10"/>
      <c r="AG628" s="10"/>
      <c r="AH628" s="10"/>
      <c r="AI628" s="10"/>
      <c r="AJ628" s="13"/>
      <c r="AK628" s="10"/>
      <c r="AL628" s="10"/>
      <c r="AM628" s="10"/>
      <c r="AN628" s="10"/>
      <c r="AO628" s="10"/>
      <c r="AP628" s="10"/>
      <c r="AQ628" s="10"/>
      <c r="AR628" s="10"/>
    </row>
    <row r="629" spans="1:44" s="159" customFormat="1">
      <c r="A629" s="2"/>
      <c r="B629"/>
      <c r="C629" s="356"/>
      <c r="D629" s="355"/>
      <c r="E629" s="132"/>
      <c r="F629" s="141"/>
      <c r="G629" s="365"/>
      <c r="H629" s="10"/>
      <c r="I629" s="10"/>
      <c r="J629" s="10"/>
      <c r="K629" s="10"/>
      <c r="L629" s="84"/>
      <c r="M629" s="84"/>
      <c r="N629" s="84"/>
      <c r="O629" s="84"/>
      <c r="P629" s="84"/>
      <c r="Q629" s="84"/>
      <c r="R629" s="84"/>
      <c r="S629" s="84"/>
      <c r="T629" s="84"/>
      <c r="U629" s="84"/>
      <c r="V629" s="84"/>
      <c r="W629" s="84"/>
      <c r="X629" s="84"/>
      <c r="Y629" s="84"/>
      <c r="Z629" s="84"/>
      <c r="AA629" s="84"/>
      <c r="AB629" s="84"/>
      <c r="AC629" s="84"/>
      <c r="AD629" s="84"/>
      <c r="AE629" s="10"/>
      <c r="AF629" s="10"/>
      <c r="AG629" s="10"/>
      <c r="AH629" s="10"/>
      <c r="AI629" s="10"/>
      <c r="AJ629" s="13"/>
      <c r="AK629" s="10"/>
      <c r="AL629" s="10"/>
      <c r="AM629" s="10"/>
      <c r="AN629" s="10"/>
      <c r="AO629" s="10"/>
      <c r="AP629" s="10"/>
      <c r="AQ629" s="10"/>
      <c r="AR629" s="10"/>
    </row>
    <row r="630" spans="1:44" s="159" customFormat="1">
      <c r="A630" s="2"/>
      <c r="B630"/>
      <c r="C630" s="356"/>
      <c r="D630" s="355"/>
      <c r="E630" s="132"/>
      <c r="F630" s="141"/>
      <c r="G630" s="365"/>
      <c r="H630" s="10"/>
      <c r="I630" s="10"/>
      <c r="J630" s="10"/>
      <c r="K630" s="10"/>
      <c r="L630" s="84"/>
      <c r="M630" s="84"/>
      <c r="N630" s="84"/>
      <c r="O630" s="84"/>
      <c r="P630" s="84"/>
      <c r="Q630" s="84"/>
      <c r="R630" s="84"/>
      <c r="S630" s="84"/>
      <c r="T630" s="84"/>
      <c r="U630" s="84"/>
      <c r="V630" s="84"/>
      <c r="W630" s="84"/>
      <c r="X630" s="84"/>
      <c r="Y630" s="84"/>
      <c r="Z630" s="84"/>
      <c r="AA630" s="84"/>
      <c r="AB630" s="84"/>
      <c r="AC630" s="84"/>
      <c r="AD630" s="84"/>
      <c r="AE630" s="10"/>
      <c r="AF630" s="10"/>
      <c r="AG630" s="10"/>
      <c r="AH630" s="10"/>
      <c r="AI630" s="10"/>
      <c r="AJ630" s="13"/>
      <c r="AK630" s="10"/>
      <c r="AL630" s="10"/>
      <c r="AM630" s="10"/>
      <c r="AN630" s="10"/>
      <c r="AO630" s="10"/>
      <c r="AP630" s="10"/>
      <c r="AQ630" s="10"/>
      <c r="AR630" s="10"/>
    </row>
    <row r="631" spans="1:44" s="159" customFormat="1">
      <c r="A631" s="2"/>
      <c r="B631"/>
      <c r="C631" s="356"/>
      <c r="D631" s="355"/>
      <c r="E631" s="132"/>
      <c r="F631" s="141"/>
      <c r="G631" s="365"/>
      <c r="H631" s="10"/>
      <c r="I631" s="10"/>
      <c r="J631" s="10"/>
      <c r="K631" s="10"/>
      <c r="L631" s="84"/>
      <c r="M631" s="84"/>
      <c r="N631" s="84"/>
      <c r="O631" s="84"/>
      <c r="P631" s="84"/>
      <c r="Q631" s="84"/>
      <c r="R631" s="84"/>
      <c r="S631" s="84"/>
      <c r="T631" s="84"/>
      <c r="U631" s="84"/>
      <c r="V631" s="84"/>
      <c r="W631" s="84"/>
      <c r="X631" s="84"/>
      <c r="Y631" s="84"/>
      <c r="Z631" s="84"/>
      <c r="AA631" s="84"/>
      <c r="AB631" s="84"/>
      <c r="AC631" s="84"/>
      <c r="AD631" s="84"/>
      <c r="AE631" s="10"/>
      <c r="AF631" s="10"/>
      <c r="AG631" s="10"/>
      <c r="AH631" s="10"/>
      <c r="AI631" s="10"/>
      <c r="AJ631" s="13"/>
      <c r="AK631" s="10"/>
      <c r="AL631" s="10"/>
      <c r="AM631" s="10"/>
      <c r="AN631" s="10"/>
      <c r="AO631" s="10"/>
      <c r="AP631" s="10"/>
      <c r="AQ631" s="10"/>
      <c r="AR631" s="10"/>
    </row>
    <row r="632" spans="1:44" s="159" customFormat="1">
      <c r="A632" s="2"/>
      <c r="B632"/>
      <c r="C632" s="356"/>
      <c r="D632" s="355"/>
      <c r="E632" s="132"/>
      <c r="F632" s="141"/>
      <c r="G632" s="365"/>
      <c r="H632" s="10"/>
      <c r="I632" s="10"/>
      <c r="J632" s="10"/>
      <c r="K632" s="10"/>
      <c r="L632" s="84"/>
      <c r="M632" s="84"/>
      <c r="N632" s="84"/>
      <c r="O632" s="84"/>
      <c r="P632" s="84"/>
      <c r="Q632" s="84"/>
      <c r="R632" s="84"/>
      <c r="S632" s="84"/>
      <c r="T632" s="84"/>
      <c r="U632" s="84"/>
      <c r="V632" s="84"/>
      <c r="W632" s="84"/>
      <c r="X632" s="84"/>
      <c r="Y632" s="84"/>
      <c r="Z632" s="84"/>
      <c r="AA632" s="84"/>
      <c r="AB632" s="84"/>
      <c r="AC632" s="84"/>
      <c r="AD632" s="84"/>
      <c r="AE632" s="10"/>
      <c r="AF632" s="10"/>
      <c r="AG632" s="10"/>
      <c r="AH632" s="10"/>
      <c r="AI632" s="10"/>
      <c r="AJ632" s="13"/>
      <c r="AK632" s="10"/>
      <c r="AL632" s="10"/>
      <c r="AM632" s="10"/>
      <c r="AN632" s="10"/>
      <c r="AO632" s="10"/>
      <c r="AP632" s="10"/>
      <c r="AQ632" s="10"/>
      <c r="AR632" s="10"/>
    </row>
    <row r="633" spans="1:44" s="159" customFormat="1">
      <c r="A633" s="2"/>
      <c r="B633"/>
      <c r="C633" s="356"/>
      <c r="D633" s="355"/>
      <c r="E633" s="132"/>
      <c r="F633" s="141"/>
      <c r="G633" s="365"/>
      <c r="H633" s="10"/>
      <c r="I633" s="10"/>
      <c r="J633" s="10"/>
      <c r="K633" s="10"/>
      <c r="L633" s="84"/>
      <c r="M633" s="84"/>
      <c r="N633" s="84"/>
      <c r="O633" s="84"/>
      <c r="P633" s="84"/>
      <c r="Q633" s="84"/>
      <c r="R633" s="84"/>
      <c r="S633" s="84"/>
      <c r="T633" s="84"/>
      <c r="U633" s="84"/>
      <c r="V633" s="84"/>
      <c r="W633" s="84"/>
      <c r="X633" s="84"/>
      <c r="Y633" s="84"/>
      <c r="Z633" s="84"/>
      <c r="AA633" s="84"/>
      <c r="AB633" s="84"/>
      <c r="AC633" s="84"/>
      <c r="AD633" s="84"/>
      <c r="AE633" s="10"/>
      <c r="AF633" s="10"/>
      <c r="AG633" s="10"/>
      <c r="AH633" s="10"/>
      <c r="AI633" s="10"/>
      <c r="AJ633" s="13"/>
      <c r="AK633" s="10"/>
      <c r="AL633" s="10"/>
      <c r="AM633" s="10"/>
      <c r="AN633" s="10"/>
      <c r="AO633" s="10"/>
      <c r="AP633" s="10"/>
      <c r="AQ633" s="10"/>
      <c r="AR633" s="10"/>
    </row>
    <row r="634" spans="1:44" s="159" customFormat="1">
      <c r="A634" s="2"/>
      <c r="B634"/>
      <c r="C634" s="356"/>
      <c r="D634" s="355"/>
      <c r="E634" s="132"/>
      <c r="F634" s="141"/>
      <c r="G634" s="365"/>
      <c r="H634" s="10"/>
      <c r="I634" s="10"/>
      <c r="J634" s="10"/>
      <c r="K634" s="10"/>
      <c r="L634" s="84"/>
      <c r="M634" s="84"/>
      <c r="N634" s="84"/>
      <c r="O634" s="84"/>
      <c r="P634" s="84"/>
      <c r="Q634" s="84"/>
      <c r="R634" s="84"/>
      <c r="S634" s="84"/>
      <c r="T634" s="84"/>
      <c r="U634" s="84"/>
      <c r="V634" s="84"/>
      <c r="W634" s="84"/>
      <c r="X634" s="84"/>
      <c r="Y634" s="84"/>
      <c r="Z634" s="84"/>
      <c r="AA634" s="84"/>
      <c r="AB634" s="84"/>
      <c r="AC634" s="84"/>
      <c r="AD634" s="84"/>
      <c r="AE634" s="10"/>
      <c r="AF634" s="10"/>
      <c r="AG634" s="10"/>
      <c r="AH634" s="10"/>
      <c r="AI634" s="10"/>
      <c r="AJ634" s="13"/>
      <c r="AK634" s="10"/>
      <c r="AL634" s="10"/>
      <c r="AM634" s="10"/>
      <c r="AN634" s="10"/>
      <c r="AO634" s="10"/>
      <c r="AP634" s="10"/>
      <c r="AQ634" s="10"/>
      <c r="AR634" s="10"/>
    </row>
    <row r="635" spans="1:44" s="159" customFormat="1">
      <c r="A635" s="2"/>
      <c r="B635"/>
      <c r="C635" s="356"/>
      <c r="D635" s="355"/>
      <c r="E635" s="132"/>
      <c r="F635" s="141"/>
      <c r="G635" s="365"/>
      <c r="H635" s="10"/>
      <c r="I635" s="10"/>
      <c r="J635" s="10"/>
      <c r="K635" s="10"/>
      <c r="L635" s="84"/>
      <c r="M635" s="84"/>
      <c r="N635" s="84"/>
      <c r="O635" s="84"/>
      <c r="P635" s="84"/>
      <c r="Q635" s="84"/>
      <c r="R635" s="84"/>
      <c r="S635" s="84"/>
      <c r="T635" s="84"/>
      <c r="U635" s="84"/>
      <c r="V635" s="84"/>
      <c r="W635" s="84"/>
      <c r="X635" s="84"/>
      <c r="Y635" s="84"/>
      <c r="Z635" s="84"/>
      <c r="AA635" s="84"/>
      <c r="AB635" s="84"/>
      <c r="AC635" s="84"/>
      <c r="AD635" s="84"/>
      <c r="AE635" s="10"/>
      <c r="AF635" s="10"/>
      <c r="AG635" s="10"/>
      <c r="AH635" s="10"/>
      <c r="AI635" s="10"/>
      <c r="AJ635" s="13"/>
      <c r="AK635" s="10"/>
      <c r="AL635" s="10"/>
      <c r="AM635" s="10"/>
      <c r="AN635" s="10"/>
      <c r="AO635" s="10"/>
      <c r="AP635" s="10"/>
      <c r="AQ635" s="10"/>
      <c r="AR635" s="10"/>
    </row>
    <row r="636" spans="1:44" s="159" customFormat="1">
      <c r="A636" s="2"/>
      <c r="B636"/>
      <c r="C636" s="356"/>
      <c r="D636" s="355"/>
      <c r="E636" s="132"/>
      <c r="F636" s="141"/>
      <c r="G636" s="365"/>
      <c r="H636" s="10"/>
      <c r="I636" s="10"/>
      <c r="J636" s="10"/>
      <c r="K636" s="10"/>
      <c r="L636" s="84"/>
      <c r="M636" s="84"/>
      <c r="N636" s="84"/>
      <c r="O636" s="84"/>
      <c r="P636" s="84"/>
      <c r="Q636" s="84"/>
      <c r="R636" s="84"/>
      <c r="S636" s="84"/>
      <c r="T636" s="84"/>
      <c r="U636" s="84"/>
      <c r="V636" s="84"/>
      <c r="W636" s="84"/>
      <c r="X636" s="84"/>
      <c r="Y636" s="84"/>
      <c r="Z636" s="84"/>
      <c r="AA636" s="84"/>
      <c r="AB636" s="84"/>
      <c r="AC636" s="84"/>
      <c r="AD636" s="84"/>
      <c r="AE636" s="10"/>
      <c r="AF636" s="10"/>
      <c r="AG636" s="10"/>
      <c r="AH636" s="10"/>
      <c r="AI636" s="10"/>
      <c r="AJ636" s="13"/>
      <c r="AK636" s="10"/>
      <c r="AL636" s="10"/>
      <c r="AM636" s="10"/>
      <c r="AN636" s="10"/>
      <c r="AO636" s="10"/>
      <c r="AP636" s="10"/>
      <c r="AQ636" s="10"/>
      <c r="AR636" s="10"/>
    </row>
    <row r="637" spans="1:44" s="159" customFormat="1">
      <c r="A637" s="2"/>
      <c r="B637"/>
      <c r="C637" s="356"/>
      <c r="D637" s="355"/>
      <c r="E637" s="132"/>
      <c r="F637" s="141"/>
      <c r="G637" s="365"/>
      <c r="H637" s="10"/>
      <c r="I637" s="10"/>
      <c r="J637" s="10"/>
      <c r="K637" s="10"/>
      <c r="L637" s="84"/>
      <c r="M637" s="84"/>
      <c r="N637" s="84"/>
      <c r="O637" s="84"/>
      <c r="P637" s="84"/>
      <c r="Q637" s="84"/>
      <c r="R637" s="84"/>
      <c r="S637" s="84"/>
      <c r="T637" s="84"/>
      <c r="U637" s="84"/>
      <c r="V637" s="84"/>
      <c r="W637" s="84"/>
      <c r="X637" s="84"/>
      <c r="Y637" s="84"/>
      <c r="Z637" s="84"/>
      <c r="AA637" s="84"/>
      <c r="AB637" s="84"/>
      <c r="AC637" s="84"/>
      <c r="AD637" s="84"/>
      <c r="AE637" s="10"/>
      <c r="AF637" s="10"/>
      <c r="AG637" s="10"/>
      <c r="AH637" s="10"/>
      <c r="AI637" s="10"/>
      <c r="AJ637" s="13"/>
      <c r="AK637" s="10"/>
      <c r="AL637" s="10"/>
      <c r="AM637" s="10"/>
      <c r="AN637" s="10"/>
      <c r="AO637" s="10"/>
      <c r="AP637" s="10"/>
      <c r="AQ637" s="10"/>
      <c r="AR637" s="10"/>
    </row>
    <row r="638" spans="1:44" s="159" customFormat="1">
      <c r="A638" s="2"/>
      <c r="B638"/>
      <c r="C638" s="356"/>
      <c r="D638" s="355"/>
      <c r="E638" s="132"/>
      <c r="F638" s="141"/>
      <c r="G638" s="365"/>
      <c r="H638" s="10"/>
      <c r="I638" s="10"/>
      <c r="J638" s="10"/>
      <c r="K638" s="10"/>
      <c r="L638" s="84"/>
      <c r="M638" s="84"/>
      <c r="N638" s="84"/>
      <c r="O638" s="84"/>
      <c r="P638" s="84"/>
      <c r="Q638" s="84"/>
      <c r="R638" s="84"/>
      <c r="S638" s="84"/>
      <c r="T638" s="84"/>
      <c r="U638" s="84"/>
      <c r="V638" s="84"/>
      <c r="W638" s="84"/>
      <c r="X638" s="84"/>
      <c r="Y638" s="84"/>
      <c r="Z638" s="84"/>
      <c r="AA638" s="84"/>
      <c r="AB638" s="84"/>
      <c r="AC638" s="84"/>
      <c r="AD638" s="84"/>
      <c r="AE638" s="10"/>
      <c r="AF638" s="10"/>
      <c r="AG638" s="10"/>
      <c r="AH638" s="10"/>
      <c r="AI638" s="10"/>
      <c r="AJ638" s="13"/>
      <c r="AK638" s="10"/>
      <c r="AL638" s="10"/>
      <c r="AM638" s="10"/>
      <c r="AN638" s="10"/>
      <c r="AO638" s="10"/>
      <c r="AP638" s="10"/>
      <c r="AQ638" s="10"/>
      <c r="AR638" s="10"/>
    </row>
    <row r="639" spans="1:44" s="159" customFormat="1">
      <c r="A639" s="2"/>
      <c r="B639"/>
      <c r="C639" s="356"/>
      <c r="D639" s="355"/>
      <c r="E639" s="132"/>
      <c r="F639" s="141"/>
      <c r="G639" s="365"/>
      <c r="H639" s="10"/>
      <c r="I639" s="10"/>
      <c r="J639" s="10"/>
      <c r="K639" s="10"/>
      <c r="L639" s="84"/>
      <c r="M639" s="84"/>
      <c r="N639" s="84"/>
      <c r="O639" s="84"/>
      <c r="P639" s="84"/>
      <c r="Q639" s="84"/>
      <c r="R639" s="84"/>
      <c r="S639" s="84"/>
      <c r="T639" s="84"/>
      <c r="U639" s="84"/>
      <c r="V639" s="84"/>
      <c r="W639" s="84"/>
      <c r="X639" s="84"/>
      <c r="Y639" s="84"/>
      <c r="Z639" s="84"/>
      <c r="AA639" s="84"/>
      <c r="AB639" s="84"/>
      <c r="AC639" s="84"/>
      <c r="AD639" s="84"/>
      <c r="AE639" s="10"/>
      <c r="AF639" s="10"/>
      <c r="AG639" s="10"/>
      <c r="AH639" s="10"/>
      <c r="AI639" s="10"/>
      <c r="AJ639" s="13"/>
      <c r="AK639" s="10"/>
      <c r="AL639" s="10"/>
      <c r="AM639" s="10"/>
      <c r="AN639" s="10"/>
      <c r="AO639" s="10"/>
      <c r="AP639" s="10"/>
      <c r="AQ639" s="10"/>
      <c r="AR639" s="10"/>
    </row>
    <row r="640" spans="1:44" s="159" customFormat="1">
      <c r="A640" s="2"/>
      <c r="B640"/>
      <c r="C640" s="356"/>
      <c r="D640" s="355"/>
      <c r="E640" s="132"/>
      <c r="F640" s="141"/>
      <c r="G640" s="365"/>
      <c r="H640" s="10"/>
      <c r="I640" s="10"/>
      <c r="J640" s="10"/>
      <c r="K640" s="10"/>
      <c r="L640" s="84"/>
      <c r="M640" s="84"/>
      <c r="N640" s="84"/>
      <c r="O640" s="84"/>
      <c r="P640" s="84"/>
      <c r="Q640" s="84"/>
      <c r="R640" s="84"/>
      <c r="S640" s="84"/>
      <c r="T640" s="84"/>
      <c r="U640" s="84"/>
      <c r="V640" s="84"/>
      <c r="W640" s="84"/>
      <c r="X640" s="84"/>
      <c r="Y640" s="84"/>
      <c r="Z640" s="84"/>
      <c r="AA640" s="84"/>
      <c r="AB640" s="84"/>
      <c r="AC640" s="84"/>
      <c r="AD640" s="84"/>
      <c r="AE640" s="10"/>
      <c r="AF640" s="10"/>
      <c r="AG640" s="10"/>
      <c r="AH640" s="10"/>
      <c r="AI640" s="10"/>
      <c r="AJ640" s="13"/>
      <c r="AK640" s="10"/>
      <c r="AL640" s="10"/>
      <c r="AM640" s="10"/>
      <c r="AN640" s="10"/>
      <c r="AO640" s="10"/>
      <c r="AP640" s="10"/>
      <c r="AQ640" s="10"/>
      <c r="AR640" s="10"/>
    </row>
    <row r="641" spans="1:44" s="159" customFormat="1">
      <c r="A641" s="2"/>
      <c r="B641"/>
      <c r="C641" s="356"/>
      <c r="D641" s="355"/>
      <c r="E641" s="132"/>
      <c r="F641" s="141"/>
      <c r="G641" s="365"/>
      <c r="H641" s="10"/>
      <c r="I641" s="10"/>
      <c r="J641" s="10"/>
      <c r="K641" s="10"/>
      <c r="L641" s="84"/>
      <c r="M641" s="84"/>
      <c r="N641" s="84"/>
      <c r="O641" s="84"/>
      <c r="P641" s="84"/>
      <c r="Q641" s="84"/>
      <c r="R641" s="84"/>
      <c r="S641" s="84"/>
      <c r="T641" s="84"/>
      <c r="U641" s="84"/>
      <c r="V641" s="84"/>
      <c r="W641" s="84"/>
      <c r="X641" s="84"/>
      <c r="Y641" s="84"/>
      <c r="Z641" s="84"/>
      <c r="AA641" s="84"/>
      <c r="AB641" s="84"/>
      <c r="AC641" s="84"/>
      <c r="AD641" s="84"/>
      <c r="AE641" s="10"/>
      <c r="AF641" s="10"/>
      <c r="AG641" s="10"/>
      <c r="AH641" s="10"/>
      <c r="AI641" s="10"/>
      <c r="AJ641" s="13"/>
      <c r="AK641" s="10"/>
      <c r="AL641" s="10"/>
      <c r="AM641" s="10"/>
      <c r="AN641" s="10"/>
      <c r="AO641" s="10"/>
      <c r="AP641" s="10"/>
      <c r="AQ641" s="10"/>
      <c r="AR641" s="10"/>
    </row>
    <row r="642" spans="1:44" s="159" customFormat="1">
      <c r="A642" s="2"/>
      <c r="B642"/>
      <c r="C642" s="356"/>
      <c r="D642" s="355"/>
      <c r="E642" s="132"/>
      <c r="F642" s="141"/>
      <c r="G642" s="365"/>
      <c r="H642" s="10"/>
      <c r="I642" s="10"/>
      <c r="J642" s="10"/>
      <c r="K642" s="10"/>
      <c r="L642" s="84"/>
      <c r="M642" s="84"/>
      <c r="N642" s="84"/>
      <c r="O642" s="84"/>
      <c r="P642" s="84"/>
      <c r="Q642" s="84"/>
      <c r="R642" s="84"/>
      <c r="S642" s="84"/>
      <c r="T642" s="84"/>
      <c r="U642" s="84"/>
      <c r="V642" s="84"/>
      <c r="W642" s="84"/>
      <c r="X642" s="84"/>
      <c r="Y642" s="84"/>
      <c r="Z642" s="84"/>
      <c r="AA642" s="84"/>
      <c r="AB642" s="84"/>
      <c r="AC642" s="84"/>
      <c r="AD642" s="84"/>
      <c r="AE642" s="10"/>
      <c r="AF642" s="10"/>
      <c r="AG642" s="10"/>
      <c r="AH642" s="10"/>
      <c r="AI642" s="10"/>
      <c r="AJ642" s="13"/>
      <c r="AK642" s="10"/>
      <c r="AL642" s="10"/>
      <c r="AM642" s="10"/>
      <c r="AN642" s="10"/>
      <c r="AO642" s="10"/>
      <c r="AP642" s="10"/>
      <c r="AQ642" s="10"/>
      <c r="AR642" s="10"/>
    </row>
    <row r="643" spans="1:44" s="159" customFormat="1">
      <c r="A643" s="2"/>
      <c r="B643"/>
      <c r="C643" s="356"/>
      <c r="D643" s="355"/>
      <c r="E643" s="132"/>
      <c r="F643" s="141"/>
      <c r="G643" s="365"/>
      <c r="H643" s="10"/>
      <c r="I643" s="10"/>
      <c r="J643" s="10"/>
      <c r="K643" s="10"/>
      <c r="L643" s="84"/>
      <c r="M643" s="84"/>
      <c r="N643" s="84"/>
      <c r="O643" s="84"/>
      <c r="P643" s="84"/>
      <c r="Q643" s="84"/>
      <c r="R643" s="84"/>
      <c r="S643" s="84"/>
      <c r="T643" s="84"/>
      <c r="U643" s="84"/>
      <c r="V643" s="84"/>
      <c r="W643" s="84"/>
      <c r="X643" s="84"/>
      <c r="Y643" s="84"/>
      <c r="Z643" s="84"/>
      <c r="AA643" s="84"/>
      <c r="AB643" s="84"/>
      <c r="AC643" s="84"/>
      <c r="AD643" s="84"/>
      <c r="AE643" s="10"/>
      <c r="AF643" s="10"/>
      <c r="AG643" s="10"/>
      <c r="AH643" s="10"/>
      <c r="AI643" s="10"/>
      <c r="AJ643" s="13"/>
      <c r="AK643" s="10"/>
      <c r="AL643" s="10"/>
      <c r="AM643" s="10"/>
      <c r="AN643" s="10"/>
      <c r="AO643" s="10"/>
      <c r="AP643" s="10"/>
      <c r="AQ643" s="10"/>
      <c r="AR643" s="10"/>
    </row>
    <row r="644" spans="1:44" s="159" customFormat="1">
      <c r="A644" s="2"/>
      <c r="B644"/>
      <c r="C644" s="356"/>
      <c r="D644" s="355"/>
      <c r="E644" s="132"/>
      <c r="F644" s="141"/>
      <c r="G644" s="365"/>
      <c r="H644" s="10"/>
      <c r="I644" s="10"/>
      <c r="J644" s="10"/>
      <c r="K644" s="10"/>
      <c r="L644" s="84"/>
      <c r="M644" s="84"/>
      <c r="N644" s="84"/>
      <c r="O644" s="84"/>
      <c r="P644" s="84"/>
      <c r="Q644" s="84"/>
      <c r="R644" s="84"/>
      <c r="S644" s="84"/>
      <c r="T644" s="84"/>
      <c r="U644" s="84"/>
      <c r="V644" s="84"/>
      <c r="W644" s="84"/>
      <c r="X644" s="84"/>
      <c r="Y644" s="84"/>
      <c r="Z644" s="84"/>
      <c r="AA644" s="84"/>
      <c r="AB644" s="84"/>
      <c r="AC644" s="84"/>
      <c r="AD644" s="84"/>
      <c r="AE644" s="10"/>
      <c r="AF644" s="10"/>
      <c r="AG644" s="10"/>
      <c r="AH644" s="10"/>
      <c r="AI644" s="10"/>
      <c r="AJ644" s="13"/>
      <c r="AK644" s="10"/>
      <c r="AL644" s="10"/>
      <c r="AM644" s="10"/>
      <c r="AN644" s="10"/>
      <c r="AO644" s="10"/>
      <c r="AP644" s="10"/>
      <c r="AQ644" s="10"/>
      <c r="AR644" s="10"/>
    </row>
    <row r="645" spans="1:44" s="159" customFormat="1">
      <c r="A645" s="2"/>
      <c r="B645"/>
      <c r="C645" s="356"/>
      <c r="D645" s="355"/>
      <c r="E645" s="132"/>
      <c r="F645" s="141"/>
      <c r="G645" s="365"/>
      <c r="H645" s="10"/>
      <c r="I645" s="10"/>
      <c r="J645" s="10"/>
      <c r="K645" s="10"/>
      <c r="L645" s="84"/>
      <c r="M645" s="84"/>
      <c r="N645" s="84"/>
      <c r="O645" s="84"/>
      <c r="P645" s="84"/>
      <c r="Q645" s="84"/>
      <c r="R645" s="84"/>
      <c r="S645" s="84"/>
      <c r="T645" s="84"/>
      <c r="U645" s="84"/>
      <c r="V645" s="84"/>
      <c r="W645" s="84"/>
      <c r="X645" s="84"/>
      <c r="Y645" s="84"/>
      <c r="Z645" s="84"/>
      <c r="AA645" s="84"/>
      <c r="AB645" s="84"/>
      <c r="AC645" s="84"/>
      <c r="AD645" s="84"/>
      <c r="AE645" s="10"/>
      <c r="AF645" s="10"/>
      <c r="AG645" s="10"/>
      <c r="AH645" s="10"/>
      <c r="AI645" s="10"/>
      <c r="AJ645" s="13"/>
      <c r="AK645" s="10"/>
      <c r="AL645" s="10"/>
      <c r="AM645" s="10"/>
      <c r="AN645" s="10"/>
      <c r="AO645" s="10"/>
      <c r="AP645" s="10"/>
      <c r="AQ645" s="10"/>
      <c r="AR645" s="10"/>
    </row>
    <row r="646" spans="1:44" s="159" customFormat="1">
      <c r="A646" s="2"/>
      <c r="B646"/>
      <c r="C646" s="356"/>
      <c r="D646" s="355"/>
      <c r="E646" s="132"/>
      <c r="F646" s="141"/>
      <c r="G646" s="365"/>
      <c r="H646" s="10"/>
      <c r="I646" s="10"/>
      <c r="J646" s="10"/>
      <c r="K646" s="10"/>
      <c r="L646" s="84"/>
      <c r="M646" s="84"/>
      <c r="N646" s="84"/>
      <c r="O646" s="84"/>
      <c r="P646" s="84"/>
      <c r="Q646" s="84"/>
      <c r="R646" s="84"/>
      <c r="S646" s="84"/>
      <c r="T646" s="84"/>
      <c r="U646" s="84"/>
      <c r="V646" s="84"/>
      <c r="W646" s="84"/>
      <c r="X646" s="84"/>
      <c r="Y646" s="84"/>
      <c r="Z646" s="84"/>
      <c r="AA646" s="84"/>
      <c r="AB646" s="84"/>
      <c r="AC646" s="84"/>
      <c r="AD646" s="84"/>
      <c r="AE646" s="10"/>
      <c r="AF646" s="10"/>
      <c r="AG646" s="10"/>
      <c r="AH646" s="10"/>
      <c r="AI646" s="10"/>
      <c r="AJ646" s="13"/>
      <c r="AK646" s="10"/>
      <c r="AL646" s="10"/>
      <c r="AM646" s="10"/>
      <c r="AN646" s="10"/>
      <c r="AO646" s="10"/>
      <c r="AP646" s="10"/>
      <c r="AQ646" s="10"/>
      <c r="AR646" s="10"/>
    </row>
    <row r="647" spans="1:44" s="159" customFormat="1">
      <c r="A647" s="2"/>
      <c r="B647"/>
      <c r="C647" s="356"/>
      <c r="D647" s="355"/>
      <c r="E647" s="132"/>
      <c r="F647" s="141"/>
      <c r="G647" s="365"/>
      <c r="H647" s="10"/>
      <c r="I647" s="10"/>
      <c r="J647" s="10"/>
      <c r="K647" s="10"/>
      <c r="L647" s="84"/>
      <c r="M647" s="84"/>
      <c r="N647" s="84"/>
      <c r="O647" s="84"/>
      <c r="P647" s="84"/>
      <c r="Q647" s="84"/>
      <c r="R647" s="84"/>
      <c r="S647" s="84"/>
      <c r="T647" s="84"/>
      <c r="U647" s="84"/>
      <c r="V647" s="84"/>
      <c r="W647" s="84"/>
      <c r="X647" s="84"/>
      <c r="Y647" s="84"/>
      <c r="Z647" s="84"/>
      <c r="AA647" s="84"/>
      <c r="AB647" s="84"/>
      <c r="AC647" s="84"/>
      <c r="AD647" s="84"/>
      <c r="AE647" s="10"/>
      <c r="AF647" s="10"/>
      <c r="AG647" s="10"/>
      <c r="AH647" s="10"/>
      <c r="AI647" s="10"/>
      <c r="AJ647" s="13"/>
      <c r="AK647" s="10"/>
      <c r="AL647" s="10"/>
      <c r="AM647" s="10"/>
      <c r="AN647" s="10"/>
      <c r="AO647" s="10"/>
      <c r="AP647" s="10"/>
      <c r="AQ647" s="10"/>
      <c r="AR647" s="10"/>
    </row>
    <row r="648" spans="1:44" s="159" customFormat="1">
      <c r="A648" s="2"/>
      <c r="B648"/>
      <c r="C648" s="356"/>
      <c r="D648" s="355"/>
      <c r="E648" s="132"/>
      <c r="F648" s="141"/>
      <c r="G648" s="365"/>
      <c r="H648" s="10"/>
      <c r="I648" s="10"/>
      <c r="J648" s="10"/>
      <c r="K648" s="10"/>
      <c r="L648" s="84"/>
      <c r="M648" s="84"/>
      <c r="N648" s="84"/>
      <c r="O648" s="84"/>
      <c r="P648" s="84"/>
      <c r="Q648" s="84"/>
      <c r="R648" s="84"/>
      <c r="S648" s="84"/>
      <c r="T648" s="84"/>
      <c r="U648" s="84"/>
      <c r="V648" s="84"/>
      <c r="W648" s="84"/>
      <c r="X648" s="84"/>
      <c r="Y648" s="84"/>
      <c r="Z648" s="84"/>
      <c r="AA648" s="84"/>
      <c r="AB648" s="84"/>
      <c r="AC648" s="84"/>
      <c r="AD648" s="84"/>
      <c r="AE648" s="10"/>
      <c r="AF648" s="10"/>
      <c r="AG648" s="10"/>
      <c r="AH648" s="10"/>
      <c r="AI648" s="10"/>
      <c r="AJ648" s="13"/>
      <c r="AK648" s="10"/>
      <c r="AL648" s="10"/>
      <c r="AM648" s="10"/>
      <c r="AN648" s="10"/>
      <c r="AO648" s="10"/>
      <c r="AP648" s="10"/>
      <c r="AQ648" s="10"/>
      <c r="AR648" s="10"/>
    </row>
    <row r="649" spans="1:44" s="159" customFormat="1">
      <c r="A649" s="2"/>
      <c r="B649"/>
      <c r="C649" s="356"/>
      <c r="D649" s="355"/>
      <c r="E649" s="132"/>
      <c r="F649" s="141"/>
      <c r="G649" s="365"/>
      <c r="H649" s="10"/>
      <c r="I649" s="10"/>
      <c r="J649" s="10"/>
      <c r="K649" s="10"/>
      <c r="L649" s="84"/>
      <c r="M649" s="84"/>
      <c r="N649" s="84"/>
      <c r="O649" s="84"/>
      <c r="P649" s="84"/>
      <c r="Q649" s="84"/>
      <c r="R649" s="84"/>
      <c r="S649" s="84"/>
      <c r="T649" s="84"/>
      <c r="U649" s="84"/>
      <c r="V649" s="84"/>
      <c r="W649" s="84"/>
      <c r="X649" s="84"/>
      <c r="Y649" s="84"/>
      <c r="Z649" s="84"/>
      <c r="AA649" s="84"/>
      <c r="AB649" s="84"/>
      <c r="AC649" s="84"/>
      <c r="AD649" s="84"/>
      <c r="AE649" s="10"/>
      <c r="AF649" s="10"/>
      <c r="AG649" s="10"/>
      <c r="AH649" s="10"/>
      <c r="AI649" s="10"/>
      <c r="AJ649" s="13"/>
      <c r="AK649" s="10"/>
      <c r="AL649" s="10"/>
      <c r="AM649" s="10"/>
      <c r="AN649" s="10"/>
      <c r="AO649" s="10"/>
      <c r="AP649" s="10"/>
      <c r="AQ649" s="10"/>
      <c r="AR649" s="10"/>
    </row>
    <row r="650" spans="1:44" s="159" customFormat="1">
      <c r="A650" s="2"/>
      <c r="B650"/>
      <c r="C650" s="356"/>
      <c r="D650" s="355"/>
      <c r="E650" s="132"/>
      <c r="F650" s="141"/>
      <c r="G650" s="365"/>
      <c r="H650" s="10"/>
      <c r="I650" s="10"/>
      <c r="J650" s="10"/>
      <c r="K650" s="10"/>
      <c r="L650" s="84"/>
      <c r="M650" s="84"/>
      <c r="N650" s="84"/>
      <c r="O650" s="84"/>
      <c r="P650" s="84"/>
      <c r="Q650" s="84"/>
      <c r="R650" s="84"/>
      <c r="S650" s="84"/>
      <c r="T650" s="84"/>
      <c r="U650" s="84"/>
      <c r="V650" s="84"/>
      <c r="W650" s="84"/>
      <c r="X650" s="84"/>
      <c r="Y650" s="84"/>
      <c r="Z650" s="84"/>
      <c r="AA650" s="84"/>
      <c r="AB650" s="84"/>
      <c r="AC650" s="84"/>
      <c r="AD650" s="84"/>
      <c r="AE650" s="10"/>
      <c r="AF650" s="10"/>
      <c r="AG650" s="10"/>
      <c r="AH650" s="10"/>
      <c r="AI650" s="10"/>
      <c r="AJ650" s="13"/>
      <c r="AK650" s="10"/>
      <c r="AL650" s="10"/>
      <c r="AM650" s="10"/>
      <c r="AN650" s="10"/>
      <c r="AO650" s="10"/>
      <c r="AP650" s="10"/>
      <c r="AQ650" s="10"/>
      <c r="AR650" s="10"/>
    </row>
    <row r="651" spans="1:44" s="159" customFormat="1">
      <c r="A651" s="2"/>
      <c r="B651"/>
      <c r="C651" s="356"/>
      <c r="D651" s="355"/>
      <c r="E651" s="132"/>
      <c r="F651" s="141"/>
      <c r="G651" s="365"/>
      <c r="H651" s="10"/>
      <c r="I651" s="10"/>
      <c r="J651" s="10"/>
      <c r="K651" s="10"/>
      <c r="L651" s="84"/>
      <c r="M651" s="84"/>
      <c r="N651" s="84"/>
      <c r="O651" s="84"/>
      <c r="P651" s="84"/>
      <c r="Q651" s="84"/>
      <c r="R651" s="84"/>
      <c r="S651" s="84"/>
      <c r="T651" s="84"/>
      <c r="U651" s="84"/>
      <c r="V651" s="84"/>
      <c r="W651" s="84"/>
      <c r="X651" s="84"/>
      <c r="Y651" s="84"/>
      <c r="Z651" s="84"/>
      <c r="AA651" s="84"/>
      <c r="AB651" s="84"/>
      <c r="AC651" s="84"/>
      <c r="AD651" s="84"/>
      <c r="AE651" s="10"/>
      <c r="AF651" s="10"/>
      <c r="AG651" s="10"/>
      <c r="AH651" s="10"/>
      <c r="AI651" s="10"/>
      <c r="AJ651" s="13"/>
      <c r="AK651" s="10"/>
      <c r="AL651" s="10"/>
      <c r="AM651" s="10"/>
      <c r="AN651" s="10"/>
      <c r="AO651" s="10"/>
      <c r="AP651" s="10"/>
      <c r="AQ651" s="10"/>
      <c r="AR651" s="10"/>
    </row>
    <row r="652" spans="1:44" s="159" customFormat="1">
      <c r="A652" s="2"/>
      <c r="B652"/>
      <c r="C652" s="356"/>
      <c r="D652" s="355"/>
      <c r="E652" s="132"/>
      <c r="F652" s="141"/>
      <c r="G652" s="365"/>
      <c r="H652" s="10"/>
      <c r="I652" s="10"/>
      <c r="J652" s="10"/>
      <c r="K652" s="10"/>
      <c r="L652" s="84"/>
      <c r="M652" s="84"/>
      <c r="N652" s="84"/>
      <c r="O652" s="84"/>
      <c r="P652" s="84"/>
      <c r="Q652" s="84"/>
      <c r="R652" s="84"/>
      <c r="S652" s="84"/>
      <c r="T652" s="84"/>
      <c r="U652" s="84"/>
      <c r="V652" s="84"/>
      <c r="W652" s="84"/>
      <c r="X652" s="84"/>
      <c r="Y652" s="84"/>
      <c r="Z652" s="84"/>
      <c r="AA652" s="84"/>
      <c r="AB652" s="84"/>
      <c r="AC652" s="84"/>
      <c r="AD652" s="84"/>
      <c r="AE652" s="10"/>
      <c r="AF652" s="10"/>
      <c r="AG652" s="10"/>
      <c r="AH652" s="10"/>
      <c r="AI652" s="10"/>
      <c r="AJ652" s="13"/>
      <c r="AK652" s="10"/>
      <c r="AL652" s="10"/>
      <c r="AM652" s="10"/>
      <c r="AN652" s="10"/>
      <c r="AO652" s="10"/>
      <c r="AP652" s="10"/>
      <c r="AQ652" s="10"/>
      <c r="AR652" s="10"/>
    </row>
    <row r="653" spans="1:44" s="159" customFormat="1">
      <c r="A653" s="2"/>
      <c r="B653"/>
      <c r="C653" s="356"/>
      <c r="D653" s="355"/>
      <c r="E653" s="132"/>
      <c r="F653" s="141"/>
      <c r="G653" s="365"/>
      <c r="H653" s="10"/>
      <c r="I653" s="10"/>
      <c r="J653" s="10"/>
      <c r="K653" s="10"/>
      <c r="L653" s="84"/>
      <c r="M653" s="84"/>
      <c r="N653" s="84"/>
      <c r="O653" s="84"/>
      <c r="P653" s="84"/>
      <c r="Q653" s="84"/>
      <c r="R653" s="84"/>
      <c r="S653" s="84"/>
      <c r="T653" s="84"/>
      <c r="U653" s="84"/>
      <c r="V653" s="84"/>
      <c r="W653" s="84"/>
      <c r="X653" s="84"/>
      <c r="Y653" s="84"/>
      <c r="Z653" s="84"/>
      <c r="AA653" s="84"/>
      <c r="AB653" s="84"/>
      <c r="AC653" s="84"/>
      <c r="AD653" s="84"/>
      <c r="AE653" s="10"/>
      <c r="AF653" s="10"/>
      <c r="AG653" s="10"/>
      <c r="AH653" s="10"/>
      <c r="AI653" s="10"/>
      <c r="AJ653" s="13"/>
      <c r="AK653" s="10"/>
      <c r="AL653" s="10"/>
      <c r="AM653" s="10"/>
      <c r="AN653" s="10"/>
      <c r="AO653" s="10"/>
      <c r="AP653" s="10"/>
      <c r="AQ653" s="10"/>
      <c r="AR653" s="10"/>
    </row>
    <row r="654" spans="1:44" s="159" customFormat="1">
      <c r="A654" s="2"/>
      <c r="B654"/>
      <c r="C654" s="356"/>
      <c r="D654" s="355"/>
      <c r="E654" s="132"/>
      <c r="F654" s="141"/>
      <c r="G654" s="365"/>
      <c r="H654" s="10"/>
      <c r="I654" s="10"/>
      <c r="J654" s="10"/>
      <c r="K654" s="10"/>
      <c r="L654" s="84"/>
      <c r="M654" s="84"/>
      <c r="N654" s="84"/>
      <c r="O654" s="84"/>
      <c r="P654" s="84"/>
      <c r="Q654" s="84"/>
      <c r="R654" s="84"/>
      <c r="S654" s="84"/>
      <c r="T654" s="84"/>
      <c r="U654" s="84"/>
      <c r="V654" s="84"/>
      <c r="W654" s="84"/>
      <c r="X654" s="84"/>
      <c r="Y654" s="84"/>
      <c r="Z654" s="84"/>
      <c r="AA654" s="84"/>
      <c r="AB654" s="84"/>
      <c r="AC654" s="84"/>
      <c r="AD654" s="84"/>
      <c r="AE654" s="10"/>
      <c r="AF654" s="10"/>
      <c r="AG654" s="10"/>
      <c r="AH654" s="10"/>
      <c r="AI654" s="10"/>
      <c r="AJ654" s="13"/>
      <c r="AK654" s="10"/>
      <c r="AL654" s="10"/>
      <c r="AM654" s="10"/>
      <c r="AN654" s="10"/>
      <c r="AO654" s="10"/>
      <c r="AP654" s="10"/>
      <c r="AQ654" s="10"/>
      <c r="AR654" s="10"/>
    </row>
    <row r="655" spans="1:44" s="159" customFormat="1">
      <c r="A655" s="2"/>
      <c r="B655"/>
      <c r="C655" s="356"/>
      <c r="D655" s="355"/>
      <c r="E655" s="132"/>
      <c r="F655" s="141"/>
      <c r="G655" s="365"/>
      <c r="H655" s="10"/>
      <c r="I655" s="10"/>
      <c r="J655" s="10"/>
      <c r="K655" s="10"/>
      <c r="L655" s="84"/>
      <c r="M655" s="84"/>
      <c r="N655" s="84"/>
      <c r="O655" s="84"/>
      <c r="P655" s="84"/>
      <c r="Q655" s="84"/>
      <c r="R655" s="84"/>
      <c r="S655" s="84"/>
      <c r="T655" s="84"/>
      <c r="U655" s="84"/>
      <c r="V655" s="84"/>
      <c r="W655" s="84"/>
      <c r="X655" s="84"/>
      <c r="Y655" s="84"/>
      <c r="Z655" s="84"/>
      <c r="AA655" s="84"/>
      <c r="AB655" s="84"/>
      <c r="AC655" s="84"/>
      <c r="AD655" s="84"/>
      <c r="AE655" s="10"/>
      <c r="AF655" s="10"/>
      <c r="AG655" s="10"/>
      <c r="AH655" s="10"/>
      <c r="AI655" s="10"/>
      <c r="AJ655" s="13"/>
      <c r="AK655" s="10"/>
      <c r="AL655" s="10"/>
      <c r="AM655" s="10"/>
      <c r="AN655" s="10"/>
      <c r="AO655" s="10"/>
      <c r="AP655" s="10"/>
      <c r="AQ655" s="10"/>
      <c r="AR655" s="10"/>
    </row>
    <row r="656" spans="1:44" s="159" customFormat="1">
      <c r="A656" s="2"/>
      <c r="B656"/>
      <c r="C656" s="356"/>
      <c r="D656" s="355"/>
      <c r="E656" s="132"/>
      <c r="F656" s="141"/>
      <c r="G656" s="365"/>
      <c r="H656" s="10"/>
      <c r="I656" s="10"/>
      <c r="J656" s="10"/>
      <c r="K656" s="10"/>
      <c r="L656" s="84"/>
      <c r="M656" s="84"/>
      <c r="N656" s="84"/>
      <c r="O656" s="84"/>
      <c r="P656" s="84"/>
      <c r="Q656" s="84"/>
      <c r="R656" s="84"/>
      <c r="S656" s="84"/>
      <c r="T656" s="84"/>
      <c r="U656" s="84"/>
      <c r="V656" s="84"/>
      <c r="W656" s="84"/>
      <c r="X656" s="84"/>
      <c r="Y656" s="84"/>
      <c r="Z656" s="84"/>
      <c r="AA656" s="84"/>
      <c r="AB656" s="84"/>
      <c r="AC656" s="84"/>
      <c r="AD656" s="84"/>
      <c r="AE656" s="10"/>
      <c r="AF656" s="10"/>
      <c r="AG656" s="10"/>
      <c r="AH656" s="10"/>
      <c r="AI656" s="10"/>
      <c r="AJ656" s="13"/>
      <c r="AK656" s="10"/>
      <c r="AL656" s="10"/>
      <c r="AM656" s="10"/>
      <c r="AN656" s="10"/>
      <c r="AO656" s="10"/>
      <c r="AP656" s="10"/>
      <c r="AQ656" s="10"/>
      <c r="AR656" s="10"/>
    </row>
    <row r="657" spans="1:44" s="159" customFormat="1">
      <c r="A657" s="2"/>
      <c r="B657"/>
      <c r="C657" s="356"/>
      <c r="D657" s="355"/>
      <c r="E657" s="132"/>
      <c r="F657" s="141"/>
      <c r="G657" s="365"/>
      <c r="H657" s="10"/>
      <c r="I657" s="10"/>
      <c r="J657" s="10"/>
      <c r="K657" s="10"/>
      <c r="L657" s="84"/>
      <c r="M657" s="84"/>
      <c r="N657" s="84"/>
      <c r="O657" s="84"/>
      <c r="P657" s="84"/>
      <c r="Q657" s="84"/>
      <c r="R657" s="84"/>
      <c r="S657" s="84"/>
      <c r="T657" s="84"/>
      <c r="U657" s="84"/>
      <c r="V657" s="84"/>
      <c r="W657" s="84"/>
      <c r="X657" s="84"/>
      <c r="Y657" s="84"/>
      <c r="Z657" s="84"/>
      <c r="AA657" s="84"/>
      <c r="AB657" s="84"/>
      <c r="AC657" s="84"/>
      <c r="AD657" s="84"/>
      <c r="AE657" s="10"/>
      <c r="AF657" s="10"/>
      <c r="AG657" s="10"/>
      <c r="AH657" s="10"/>
      <c r="AI657" s="10"/>
      <c r="AJ657" s="13"/>
      <c r="AK657" s="10"/>
      <c r="AL657" s="10"/>
      <c r="AM657" s="10"/>
      <c r="AN657" s="10"/>
      <c r="AO657" s="10"/>
      <c r="AP657" s="10"/>
      <c r="AQ657" s="10"/>
      <c r="AR657" s="10"/>
    </row>
    <row r="658" spans="1:44" s="159" customFormat="1">
      <c r="A658" s="2"/>
      <c r="B658"/>
      <c r="C658" s="356"/>
      <c r="D658" s="355"/>
      <c r="E658" s="132"/>
      <c r="F658" s="141"/>
      <c r="G658" s="365"/>
      <c r="H658" s="10"/>
      <c r="I658" s="10"/>
      <c r="J658" s="10"/>
      <c r="K658" s="10"/>
      <c r="L658" s="84"/>
      <c r="M658" s="84"/>
      <c r="N658" s="84"/>
      <c r="O658" s="84"/>
      <c r="P658" s="84"/>
      <c r="Q658" s="84"/>
      <c r="R658" s="84"/>
      <c r="S658" s="84"/>
      <c r="T658" s="84"/>
      <c r="U658" s="84"/>
      <c r="V658" s="84"/>
      <c r="W658" s="84"/>
      <c r="X658" s="84"/>
      <c r="Y658" s="84"/>
      <c r="Z658" s="84"/>
      <c r="AA658" s="84"/>
      <c r="AB658" s="84"/>
      <c r="AC658" s="84"/>
      <c r="AD658" s="84"/>
      <c r="AE658" s="10"/>
      <c r="AF658" s="10"/>
      <c r="AG658" s="10"/>
      <c r="AH658" s="10"/>
      <c r="AI658" s="10"/>
      <c r="AJ658" s="13"/>
      <c r="AK658" s="10"/>
      <c r="AL658" s="10"/>
      <c r="AM658" s="10"/>
      <c r="AN658" s="10"/>
      <c r="AO658" s="10"/>
      <c r="AP658" s="10"/>
      <c r="AQ658" s="10"/>
      <c r="AR658" s="10"/>
    </row>
    <row r="659" spans="1:44" s="159" customFormat="1">
      <c r="A659" s="2"/>
      <c r="B659"/>
      <c r="C659" s="356"/>
      <c r="D659" s="355"/>
      <c r="E659" s="132"/>
      <c r="F659" s="141"/>
      <c r="G659" s="365"/>
      <c r="H659" s="10"/>
      <c r="I659" s="10"/>
      <c r="J659" s="10"/>
      <c r="K659" s="10"/>
      <c r="L659" s="84"/>
      <c r="M659" s="84"/>
      <c r="N659" s="84"/>
      <c r="O659" s="84"/>
      <c r="P659" s="84"/>
      <c r="Q659" s="84"/>
      <c r="R659" s="84"/>
      <c r="S659" s="84"/>
      <c r="T659" s="84"/>
      <c r="U659" s="84"/>
      <c r="V659" s="84"/>
      <c r="W659" s="84"/>
      <c r="X659" s="84"/>
      <c r="Y659" s="84"/>
      <c r="Z659" s="84"/>
      <c r="AA659" s="84"/>
      <c r="AB659" s="84"/>
      <c r="AC659" s="84"/>
      <c r="AD659" s="84"/>
      <c r="AE659" s="10"/>
      <c r="AF659" s="10"/>
      <c r="AG659" s="10"/>
      <c r="AH659" s="10"/>
      <c r="AI659" s="10"/>
      <c r="AJ659" s="13"/>
      <c r="AK659" s="10"/>
      <c r="AL659" s="10"/>
      <c r="AM659" s="10"/>
      <c r="AN659" s="10"/>
      <c r="AO659" s="10"/>
      <c r="AP659" s="10"/>
      <c r="AQ659" s="10"/>
      <c r="AR659" s="10"/>
    </row>
    <row r="660" spans="1:44" s="159" customFormat="1">
      <c r="A660" s="2"/>
      <c r="B660"/>
      <c r="C660" s="356"/>
      <c r="D660" s="355"/>
      <c r="E660" s="132"/>
      <c r="F660" s="141"/>
      <c r="G660" s="365"/>
      <c r="H660" s="10"/>
      <c r="I660" s="10"/>
      <c r="J660" s="10"/>
      <c r="K660" s="10"/>
      <c r="L660" s="84"/>
      <c r="M660" s="84"/>
      <c r="N660" s="84"/>
      <c r="O660" s="84"/>
      <c r="P660" s="84"/>
      <c r="Q660" s="84"/>
      <c r="R660" s="84"/>
      <c r="S660" s="84"/>
      <c r="T660" s="84"/>
      <c r="U660" s="84"/>
      <c r="V660" s="84"/>
      <c r="W660" s="84"/>
      <c r="X660" s="84"/>
      <c r="Y660" s="84"/>
      <c r="Z660" s="84"/>
      <c r="AA660" s="84"/>
      <c r="AB660" s="84"/>
      <c r="AC660" s="84"/>
      <c r="AD660" s="84"/>
      <c r="AE660" s="10"/>
      <c r="AF660" s="10"/>
      <c r="AG660" s="10"/>
      <c r="AH660" s="10"/>
      <c r="AI660" s="10"/>
      <c r="AJ660" s="13"/>
      <c r="AK660" s="10"/>
      <c r="AL660" s="10"/>
      <c r="AM660" s="10"/>
      <c r="AN660" s="10"/>
      <c r="AO660" s="10"/>
      <c r="AP660" s="10"/>
      <c r="AQ660" s="10"/>
      <c r="AR660" s="10"/>
    </row>
    <row r="661" spans="1:44" s="159" customFormat="1">
      <c r="A661" s="2"/>
      <c r="B661"/>
      <c r="C661" s="356"/>
      <c r="D661" s="355"/>
      <c r="E661" s="132"/>
      <c r="F661" s="141"/>
      <c r="G661" s="365"/>
      <c r="H661" s="10"/>
      <c r="I661" s="10"/>
      <c r="J661" s="10"/>
      <c r="K661" s="10"/>
      <c r="L661" s="84"/>
      <c r="M661" s="84"/>
      <c r="N661" s="84"/>
      <c r="O661" s="84"/>
      <c r="P661" s="84"/>
      <c r="Q661" s="84"/>
      <c r="R661" s="84"/>
      <c r="S661" s="84"/>
      <c r="T661" s="84"/>
      <c r="U661" s="84"/>
      <c r="V661" s="84"/>
      <c r="W661" s="84"/>
      <c r="X661" s="84"/>
      <c r="Y661" s="84"/>
      <c r="Z661" s="84"/>
      <c r="AA661" s="84"/>
      <c r="AB661" s="84"/>
      <c r="AC661" s="84"/>
      <c r="AD661" s="84"/>
      <c r="AE661" s="10"/>
      <c r="AF661" s="10"/>
      <c r="AG661" s="10"/>
      <c r="AH661" s="10"/>
      <c r="AI661" s="10"/>
      <c r="AJ661" s="13"/>
      <c r="AK661" s="10"/>
      <c r="AL661" s="10"/>
      <c r="AM661" s="10"/>
      <c r="AN661" s="10"/>
      <c r="AO661" s="10"/>
      <c r="AP661" s="10"/>
      <c r="AQ661" s="10"/>
      <c r="AR661" s="10"/>
    </row>
    <row r="662" spans="1:44" s="159" customFormat="1">
      <c r="A662" s="2"/>
      <c r="B662"/>
      <c r="C662" s="356"/>
      <c r="D662" s="355"/>
      <c r="E662" s="132"/>
      <c r="F662" s="141"/>
      <c r="G662" s="365"/>
      <c r="H662" s="10"/>
      <c r="I662" s="10"/>
      <c r="J662" s="10"/>
      <c r="K662" s="10"/>
      <c r="L662" s="84"/>
      <c r="M662" s="84"/>
      <c r="N662" s="84"/>
      <c r="O662" s="84"/>
      <c r="P662" s="84"/>
      <c r="Q662" s="84"/>
      <c r="R662" s="84"/>
      <c r="S662" s="84"/>
      <c r="T662" s="84"/>
      <c r="U662" s="84"/>
      <c r="V662" s="84"/>
      <c r="W662" s="84"/>
      <c r="X662" s="84"/>
      <c r="Y662" s="84"/>
      <c r="Z662" s="84"/>
      <c r="AA662" s="84"/>
      <c r="AB662" s="84"/>
      <c r="AC662" s="84"/>
      <c r="AD662" s="84"/>
      <c r="AE662" s="10"/>
      <c r="AF662" s="10"/>
      <c r="AG662" s="10"/>
      <c r="AH662" s="10"/>
      <c r="AI662" s="10"/>
      <c r="AJ662" s="13"/>
      <c r="AK662" s="10"/>
      <c r="AL662" s="10"/>
      <c r="AM662" s="10"/>
      <c r="AN662" s="10"/>
      <c r="AO662" s="10"/>
      <c r="AP662" s="10"/>
      <c r="AQ662" s="10"/>
      <c r="AR662" s="10"/>
    </row>
    <row r="663" spans="1:44" s="159" customFormat="1">
      <c r="A663" s="2"/>
      <c r="B663"/>
      <c r="C663" s="356"/>
      <c r="D663" s="355"/>
      <c r="E663" s="132"/>
      <c r="F663" s="141"/>
      <c r="G663" s="365"/>
      <c r="H663" s="10"/>
      <c r="I663" s="10"/>
      <c r="J663" s="10"/>
      <c r="K663" s="10"/>
      <c r="L663" s="84"/>
      <c r="M663" s="84"/>
      <c r="N663" s="84"/>
      <c r="O663" s="84"/>
      <c r="P663" s="84"/>
      <c r="Q663" s="84"/>
      <c r="R663" s="84"/>
      <c r="S663" s="84"/>
      <c r="T663" s="84"/>
      <c r="U663" s="84"/>
      <c r="V663" s="84"/>
      <c r="W663" s="84"/>
      <c r="X663" s="84"/>
      <c r="Y663" s="84"/>
      <c r="Z663" s="84"/>
      <c r="AA663" s="84"/>
      <c r="AB663" s="84"/>
      <c r="AC663" s="84"/>
      <c r="AD663" s="84"/>
      <c r="AE663" s="10"/>
      <c r="AF663" s="10"/>
      <c r="AG663" s="10"/>
      <c r="AH663" s="10"/>
      <c r="AI663" s="10"/>
      <c r="AJ663" s="13"/>
      <c r="AK663" s="10"/>
      <c r="AL663" s="10"/>
      <c r="AM663" s="10"/>
      <c r="AN663" s="10"/>
      <c r="AO663" s="10"/>
      <c r="AP663" s="10"/>
      <c r="AQ663" s="10"/>
      <c r="AR663" s="10"/>
    </row>
    <row r="664" spans="1:44" s="159" customFormat="1">
      <c r="A664" s="2"/>
      <c r="B664"/>
      <c r="C664" s="356"/>
      <c r="D664" s="355"/>
      <c r="E664" s="132"/>
      <c r="F664" s="141"/>
      <c r="G664" s="365"/>
      <c r="H664" s="10"/>
      <c r="I664" s="10"/>
      <c r="J664" s="10"/>
      <c r="K664" s="10"/>
      <c r="L664" s="84"/>
      <c r="M664" s="84"/>
      <c r="N664" s="84"/>
      <c r="O664" s="84"/>
      <c r="P664" s="84"/>
      <c r="Q664" s="84"/>
      <c r="R664" s="84"/>
      <c r="S664" s="84"/>
      <c r="T664" s="84"/>
      <c r="U664" s="84"/>
      <c r="V664" s="84"/>
      <c r="W664" s="84"/>
      <c r="X664" s="84"/>
      <c r="Y664" s="84"/>
      <c r="Z664" s="84"/>
      <c r="AA664" s="84"/>
      <c r="AB664" s="84"/>
      <c r="AC664" s="84"/>
      <c r="AD664" s="84"/>
      <c r="AE664" s="10"/>
      <c r="AF664" s="10"/>
      <c r="AG664" s="10"/>
      <c r="AH664" s="10"/>
      <c r="AI664" s="10"/>
      <c r="AJ664" s="13"/>
      <c r="AK664" s="10"/>
      <c r="AL664" s="10"/>
      <c r="AM664" s="10"/>
      <c r="AN664" s="10"/>
      <c r="AO664" s="10"/>
      <c r="AP664" s="10"/>
      <c r="AQ664" s="10"/>
      <c r="AR664" s="10"/>
    </row>
    <row r="665" spans="1:44" s="159" customFormat="1">
      <c r="A665" s="2"/>
      <c r="B665"/>
      <c r="C665" s="356"/>
      <c r="D665" s="355"/>
      <c r="E665" s="132"/>
      <c r="F665" s="141"/>
      <c r="G665" s="365"/>
      <c r="H665" s="10"/>
      <c r="I665" s="10"/>
      <c r="J665" s="10"/>
      <c r="K665" s="10"/>
      <c r="L665" s="84"/>
      <c r="M665" s="84"/>
      <c r="N665" s="84"/>
      <c r="O665" s="84"/>
      <c r="P665" s="84"/>
      <c r="Q665" s="84"/>
      <c r="R665" s="84"/>
      <c r="S665" s="84"/>
      <c r="T665" s="84"/>
      <c r="U665" s="84"/>
      <c r="V665" s="84"/>
      <c r="W665" s="84"/>
      <c r="X665" s="84"/>
      <c r="Y665" s="84"/>
      <c r="Z665" s="84"/>
      <c r="AA665" s="84"/>
      <c r="AB665" s="84"/>
      <c r="AC665" s="84"/>
      <c r="AD665" s="84"/>
      <c r="AE665" s="10"/>
      <c r="AF665" s="10"/>
      <c r="AG665" s="10"/>
      <c r="AH665" s="10"/>
      <c r="AI665" s="10"/>
      <c r="AJ665" s="13"/>
      <c r="AK665" s="10"/>
      <c r="AL665" s="10"/>
      <c r="AM665" s="10"/>
      <c r="AN665" s="10"/>
      <c r="AO665" s="10"/>
      <c r="AP665" s="10"/>
      <c r="AQ665" s="10"/>
      <c r="AR665" s="10"/>
    </row>
    <row r="666" spans="1:44" s="159" customFormat="1">
      <c r="A666" s="2"/>
      <c r="B666"/>
      <c r="C666" s="356"/>
      <c r="D666" s="355"/>
      <c r="E666" s="132"/>
      <c r="F666" s="141"/>
      <c r="G666" s="365"/>
      <c r="H666" s="10"/>
      <c r="I666" s="10"/>
      <c r="J666" s="10"/>
      <c r="K666" s="10"/>
      <c r="L666" s="84"/>
      <c r="M666" s="84"/>
      <c r="N666" s="84"/>
      <c r="O666" s="84"/>
      <c r="P666" s="84"/>
      <c r="Q666" s="84"/>
      <c r="R666" s="84"/>
      <c r="S666" s="84"/>
      <c r="T666" s="84"/>
      <c r="U666" s="84"/>
      <c r="V666" s="84"/>
      <c r="W666" s="84"/>
      <c r="X666" s="84"/>
      <c r="Y666" s="84"/>
      <c r="Z666" s="84"/>
      <c r="AA666" s="84"/>
      <c r="AB666" s="84"/>
      <c r="AC666" s="84"/>
      <c r="AD666" s="84"/>
      <c r="AE666" s="10"/>
      <c r="AF666" s="10"/>
      <c r="AG666" s="10"/>
      <c r="AH666" s="10"/>
      <c r="AI666" s="10"/>
      <c r="AJ666" s="13"/>
      <c r="AK666" s="10"/>
      <c r="AL666" s="10"/>
      <c r="AM666" s="10"/>
      <c r="AN666" s="10"/>
      <c r="AO666" s="10"/>
      <c r="AP666" s="10"/>
      <c r="AQ666" s="10"/>
      <c r="AR666" s="10"/>
    </row>
    <row r="667" spans="1:44" s="159" customFormat="1">
      <c r="A667" s="2"/>
      <c r="B667"/>
      <c r="C667" s="356"/>
      <c r="D667" s="355"/>
      <c r="E667" s="132"/>
      <c r="F667" s="141"/>
      <c r="G667" s="365"/>
      <c r="H667" s="10"/>
      <c r="I667" s="10"/>
      <c r="J667" s="10"/>
      <c r="K667" s="10"/>
      <c r="L667" s="84"/>
      <c r="M667" s="84"/>
      <c r="N667" s="84"/>
      <c r="O667" s="84"/>
      <c r="P667" s="84"/>
      <c r="Q667" s="84"/>
      <c r="R667" s="84"/>
      <c r="S667" s="84"/>
      <c r="T667" s="84"/>
      <c r="U667" s="84"/>
      <c r="V667" s="84"/>
      <c r="W667" s="84"/>
      <c r="X667" s="84"/>
      <c r="Y667" s="84"/>
      <c r="Z667" s="84"/>
      <c r="AA667" s="84"/>
      <c r="AB667" s="84"/>
      <c r="AC667" s="84"/>
      <c r="AD667" s="84"/>
      <c r="AE667" s="10"/>
      <c r="AF667" s="10"/>
      <c r="AG667" s="10"/>
      <c r="AH667" s="10"/>
      <c r="AI667" s="10"/>
      <c r="AJ667" s="13"/>
      <c r="AK667" s="10"/>
      <c r="AL667" s="10"/>
      <c r="AM667" s="10"/>
      <c r="AN667" s="10"/>
      <c r="AO667" s="10"/>
      <c r="AP667" s="10"/>
      <c r="AQ667" s="10"/>
      <c r="AR667" s="10"/>
    </row>
    <row r="668" spans="1:44" s="159" customFormat="1">
      <c r="A668" s="2"/>
      <c r="B668"/>
      <c r="C668" s="356"/>
      <c r="D668" s="355"/>
      <c r="E668" s="132"/>
      <c r="F668" s="141"/>
      <c r="G668" s="365"/>
      <c r="H668" s="10"/>
      <c r="I668" s="10"/>
      <c r="J668" s="10"/>
      <c r="K668" s="10"/>
      <c r="L668" s="84"/>
      <c r="M668" s="84"/>
      <c r="N668" s="84"/>
      <c r="O668" s="84"/>
      <c r="P668" s="84"/>
      <c r="Q668" s="84"/>
      <c r="R668" s="84"/>
      <c r="S668" s="84"/>
      <c r="T668" s="84"/>
      <c r="U668" s="84"/>
      <c r="V668" s="84"/>
      <c r="W668" s="84"/>
      <c r="X668" s="84"/>
      <c r="Y668" s="84"/>
      <c r="Z668" s="84"/>
      <c r="AA668" s="84"/>
      <c r="AB668" s="84"/>
      <c r="AC668" s="84"/>
      <c r="AD668" s="84"/>
      <c r="AE668" s="10"/>
      <c r="AF668" s="10"/>
      <c r="AG668" s="10"/>
      <c r="AH668" s="10"/>
      <c r="AI668" s="10"/>
      <c r="AJ668" s="13"/>
      <c r="AK668" s="10"/>
      <c r="AL668" s="10"/>
      <c r="AM668" s="10"/>
      <c r="AN668" s="10"/>
      <c r="AO668" s="10"/>
      <c r="AP668" s="10"/>
      <c r="AQ668" s="10"/>
      <c r="AR668" s="10"/>
    </row>
    <row r="669" spans="1:44" s="159" customFormat="1">
      <c r="A669" s="2"/>
      <c r="B669"/>
      <c r="C669" s="356"/>
      <c r="D669" s="355"/>
      <c r="E669" s="132"/>
      <c r="F669" s="141"/>
      <c r="G669" s="365"/>
      <c r="H669" s="10"/>
      <c r="I669" s="10"/>
      <c r="J669" s="10"/>
      <c r="K669" s="10"/>
      <c r="L669" s="84"/>
      <c r="M669" s="84"/>
      <c r="N669" s="84"/>
      <c r="O669" s="84"/>
      <c r="P669" s="84"/>
      <c r="Q669" s="84"/>
      <c r="R669" s="84"/>
      <c r="S669" s="84"/>
      <c r="T669" s="84"/>
      <c r="U669" s="84"/>
      <c r="V669" s="84"/>
      <c r="W669" s="84"/>
      <c r="X669" s="84"/>
      <c r="Y669" s="84"/>
      <c r="Z669" s="84"/>
      <c r="AA669" s="84"/>
      <c r="AB669" s="84"/>
      <c r="AC669" s="84"/>
      <c r="AD669" s="84"/>
      <c r="AE669" s="10"/>
      <c r="AF669" s="10"/>
      <c r="AG669" s="10"/>
      <c r="AH669" s="10"/>
      <c r="AI669" s="10"/>
      <c r="AJ669" s="13"/>
      <c r="AK669" s="10"/>
      <c r="AL669" s="10"/>
      <c r="AM669" s="10"/>
      <c r="AN669" s="10"/>
      <c r="AO669" s="10"/>
      <c r="AP669" s="10"/>
      <c r="AQ669" s="10"/>
      <c r="AR669" s="10"/>
    </row>
    <row r="670" spans="1:44" s="159" customFormat="1">
      <c r="A670" s="2"/>
      <c r="B670"/>
      <c r="C670" s="356"/>
      <c r="D670" s="355"/>
      <c r="E670" s="132"/>
      <c r="F670" s="141"/>
      <c r="G670" s="365"/>
      <c r="H670" s="10"/>
      <c r="I670" s="10"/>
      <c r="J670" s="10"/>
      <c r="K670" s="10"/>
      <c r="L670" s="84"/>
      <c r="M670" s="84"/>
      <c r="N670" s="84"/>
      <c r="O670" s="84"/>
      <c r="P670" s="84"/>
      <c r="Q670" s="84"/>
      <c r="R670" s="84"/>
      <c r="S670" s="84"/>
      <c r="T670" s="84"/>
      <c r="U670" s="84"/>
      <c r="V670" s="84"/>
      <c r="W670" s="84"/>
      <c r="X670" s="84"/>
      <c r="Y670" s="84"/>
      <c r="Z670" s="84"/>
      <c r="AA670" s="84"/>
      <c r="AB670" s="84"/>
      <c r="AC670" s="84"/>
      <c r="AD670" s="84"/>
      <c r="AE670" s="10"/>
      <c r="AF670" s="10"/>
      <c r="AG670" s="10"/>
      <c r="AH670" s="10"/>
      <c r="AI670" s="10"/>
      <c r="AJ670" s="13"/>
      <c r="AK670" s="10"/>
      <c r="AL670" s="10"/>
      <c r="AM670" s="10"/>
      <c r="AN670" s="10"/>
      <c r="AO670" s="10"/>
      <c r="AP670" s="10"/>
      <c r="AQ670" s="10"/>
      <c r="AR670" s="10"/>
    </row>
    <row r="671" spans="1:44" s="159" customFormat="1">
      <c r="A671" s="2"/>
      <c r="B671"/>
      <c r="C671" s="356"/>
      <c r="D671" s="355"/>
      <c r="E671" s="132"/>
      <c r="F671" s="141"/>
      <c r="G671" s="365"/>
      <c r="H671" s="10"/>
      <c r="I671" s="10"/>
      <c r="J671" s="10"/>
      <c r="K671" s="10"/>
      <c r="L671" s="84"/>
      <c r="M671" s="84"/>
      <c r="N671" s="84"/>
      <c r="O671" s="84"/>
      <c r="P671" s="84"/>
      <c r="Q671" s="84"/>
      <c r="R671" s="84"/>
      <c r="S671" s="84"/>
      <c r="T671" s="84"/>
      <c r="U671" s="84"/>
      <c r="V671" s="84"/>
      <c r="W671" s="84"/>
      <c r="X671" s="84"/>
      <c r="Y671" s="84"/>
      <c r="Z671" s="84"/>
      <c r="AA671" s="84"/>
      <c r="AB671" s="84"/>
      <c r="AC671" s="84"/>
      <c r="AD671" s="84"/>
      <c r="AE671" s="10"/>
      <c r="AF671" s="10"/>
      <c r="AG671" s="10"/>
      <c r="AH671" s="10"/>
      <c r="AI671" s="10"/>
      <c r="AJ671" s="13"/>
      <c r="AK671" s="10"/>
      <c r="AL671" s="10"/>
      <c r="AM671" s="10"/>
      <c r="AN671" s="10"/>
      <c r="AO671" s="10"/>
      <c r="AP671" s="10"/>
      <c r="AQ671" s="10"/>
      <c r="AR671" s="10"/>
    </row>
    <row r="672" spans="1:44" s="159" customFormat="1">
      <c r="A672" s="2"/>
      <c r="B672"/>
      <c r="C672" s="356"/>
      <c r="D672" s="355"/>
      <c r="E672" s="132"/>
      <c r="F672" s="141"/>
      <c r="G672" s="365"/>
      <c r="H672" s="10"/>
      <c r="I672" s="10"/>
      <c r="J672" s="10"/>
      <c r="K672" s="10"/>
      <c r="L672" s="84"/>
      <c r="M672" s="84"/>
      <c r="N672" s="84"/>
      <c r="O672" s="84"/>
      <c r="P672" s="84"/>
      <c r="Q672" s="84"/>
      <c r="R672" s="84"/>
      <c r="S672" s="84"/>
      <c r="T672" s="84"/>
      <c r="U672" s="84"/>
      <c r="V672" s="84"/>
      <c r="W672" s="84"/>
      <c r="X672" s="84"/>
      <c r="Y672" s="84"/>
      <c r="Z672" s="84"/>
      <c r="AA672" s="84"/>
      <c r="AB672" s="84"/>
      <c r="AC672" s="84"/>
      <c r="AD672" s="84"/>
      <c r="AE672" s="10"/>
      <c r="AF672" s="10"/>
      <c r="AG672" s="10"/>
      <c r="AH672" s="10"/>
      <c r="AI672" s="10"/>
      <c r="AJ672" s="13"/>
      <c r="AK672" s="10"/>
      <c r="AL672" s="10"/>
      <c r="AM672" s="10"/>
      <c r="AN672" s="10"/>
      <c r="AO672" s="10"/>
      <c r="AP672" s="10"/>
      <c r="AQ672" s="10"/>
      <c r="AR672" s="10"/>
    </row>
    <row r="673" spans="1:44" s="159" customFormat="1">
      <c r="A673" s="2"/>
      <c r="B673"/>
      <c r="C673" s="356"/>
      <c r="D673" s="355"/>
      <c r="E673" s="132"/>
      <c r="F673" s="141"/>
      <c r="G673" s="365"/>
      <c r="H673" s="10"/>
      <c r="I673" s="10"/>
      <c r="J673" s="10"/>
      <c r="K673" s="10"/>
      <c r="L673" s="84"/>
      <c r="M673" s="84"/>
      <c r="N673" s="84"/>
      <c r="O673" s="84"/>
      <c r="P673" s="84"/>
      <c r="Q673" s="84"/>
      <c r="R673" s="84"/>
      <c r="S673" s="84"/>
      <c r="T673" s="84"/>
      <c r="U673" s="84"/>
      <c r="V673" s="84"/>
      <c r="W673" s="84"/>
      <c r="X673" s="84"/>
      <c r="Y673" s="84"/>
      <c r="Z673" s="84"/>
      <c r="AA673" s="84"/>
      <c r="AB673" s="84"/>
      <c r="AC673" s="84"/>
      <c r="AD673" s="84"/>
      <c r="AE673" s="10"/>
      <c r="AF673" s="10"/>
      <c r="AG673" s="10"/>
      <c r="AH673" s="10"/>
      <c r="AI673" s="10"/>
      <c r="AJ673" s="13"/>
      <c r="AK673" s="10"/>
      <c r="AL673" s="10"/>
      <c r="AM673" s="10"/>
      <c r="AN673" s="10"/>
      <c r="AO673" s="10"/>
      <c r="AP673" s="10"/>
      <c r="AQ673" s="10"/>
      <c r="AR673" s="10"/>
    </row>
    <row r="674" spans="1:44" s="159" customFormat="1">
      <c r="A674" s="2"/>
      <c r="B674"/>
      <c r="C674" s="356"/>
      <c r="D674" s="355"/>
      <c r="E674" s="132"/>
      <c r="F674" s="141"/>
      <c r="G674" s="365"/>
      <c r="H674" s="10"/>
      <c r="I674" s="10"/>
      <c r="J674" s="10"/>
      <c r="K674" s="10"/>
      <c r="L674" s="84"/>
      <c r="M674" s="84"/>
      <c r="N674" s="84"/>
      <c r="O674" s="84"/>
      <c r="P674" s="84"/>
      <c r="Q674" s="84"/>
      <c r="R674" s="84"/>
      <c r="S674" s="84"/>
      <c r="T674" s="84"/>
      <c r="U674" s="84"/>
      <c r="V674" s="84"/>
      <c r="W674" s="84"/>
      <c r="X674" s="84"/>
      <c r="Y674" s="84"/>
      <c r="Z674" s="84"/>
      <c r="AA674" s="84"/>
      <c r="AB674" s="84"/>
      <c r="AC674" s="84"/>
      <c r="AD674" s="84"/>
      <c r="AE674" s="10"/>
      <c r="AF674" s="10"/>
      <c r="AG674" s="10"/>
      <c r="AH674" s="10"/>
      <c r="AI674" s="10"/>
      <c r="AJ674" s="13"/>
      <c r="AK674" s="10"/>
      <c r="AL674" s="10"/>
      <c r="AM674" s="10"/>
      <c r="AN674" s="10"/>
      <c r="AO674" s="10"/>
      <c r="AP674" s="10"/>
      <c r="AQ674" s="10"/>
      <c r="AR674" s="10"/>
    </row>
    <row r="675" spans="1:44" s="159" customFormat="1">
      <c r="A675" s="2"/>
      <c r="B675"/>
      <c r="C675" s="356"/>
      <c r="D675" s="355"/>
      <c r="E675" s="132"/>
      <c r="F675" s="141"/>
      <c r="G675" s="365"/>
      <c r="H675" s="10"/>
      <c r="I675" s="10"/>
      <c r="J675" s="10"/>
      <c r="K675" s="10"/>
      <c r="L675" s="84"/>
      <c r="M675" s="84"/>
      <c r="N675" s="84"/>
      <c r="O675" s="84"/>
      <c r="P675" s="84"/>
      <c r="Q675" s="84"/>
      <c r="R675" s="84"/>
      <c r="S675" s="84"/>
      <c r="T675" s="84"/>
      <c r="U675" s="84"/>
      <c r="V675" s="84"/>
      <c r="W675" s="84"/>
      <c r="X675" s="84"/>
      <c r="Y675" s="84"/>
      <c r="Z675" s="84"/>
      <c r="AA675" s="84"/>
      <c r="AB675" s="84"/>
      <c r="AC675" s="84"/>
      <c r="AD675" s="84"/>
      <c r="AE675" s="10"/>
      <c r="AF675" s="10"/>
      <c r="AG675" s="10"/>
      <c r="AH675" s="10"/>
      <c r="AI675" s="10"/>
      <c r="AJ675" s="13"/>
      <c r="AK675" s="10"/>
      <c r="AL675" s="10"/>
      <c r="AM675" s="10"/>
      <c r="AN675" s="10"/>
      <c r="AO675" s="10"/>
      <c r="AP675" s="10"/>
      <c r="AQ675" s="10"/>
      <c r="AR675" s="10"/>
    </row>
    <row r="676" spans="1:44" s="159" customFormat="1">
      <c r="A676" s="2"/>
      <c r="B676"/>
      <c r="C676" s="356"/>
      <c r="D676" s="355"/>
      <c r="E676" s="132"/>
      <c r="F676" s="141"/>
      <c r="G676" s="365"/>
      <c r="H676" s="10"/>
      <c r="I676" s="10"/>
      <c r="J676" s="10"/>
      <c r="K676" s="10"/>
      <c r="L676" s="84"/>
      <c r="M676" s="84"/>
      <c r="N676" s="84"/>
      <c r="O676" s="84"/>
      <c r="P676" s="84"/>
      <c r="Q676" s="84"/>
      <c r="R676" s="84"/>
      <c r="S676" s="84"/>
      <c r="T676" s="84"/>
      <c r="U676" s="84"/>
      <c r="V676" s="84"/>
      <c r="W676" s="84"/>
      <c r="X676" s="84"/>
      <c r="Y676" s="84"/>
      <c r="Z676" s="84"/>
      <c r="AA676" s="84"/>
      <c r="AB676" s="84"/>
      <c r="AC676" s="84"/>
      <c r="AD676" s="84"/>
      <c r="AE676" s="10"/>
      <c r="AF676" s="10"/>
      <c r="AG676" s="10"/>
      <c r="AH676" s="10"/>
      <c r="AI676" s="10"/>
      <c r="AJ676" s="13"/>
      <c r="AK676" s="10"/>
      <c r="AL676" s="10"/>
      <c r="AM676" s="10"/>
      <c r="AN676" s="10"/>
      <c r="AO676" s="10"/>
      <c r="AP676" s="10"/>
      <c r="AQ676" s="10"/>
      <c r="AR676" s="10"/>
    </row>
    <row r="677" spans="1:44" s="159" customFormat="1">
      <c r="A677" s="2"/>
      <c r="B677"/>
      <c r="C677" s="356"/>
      <c r="D677" s="355"/>
      <c r="E677" s="132"/>
      <c r="F677" s="141"/>
      <c r="G677" s="365"/>
      <c r="H677" s="10"/>
      <c r="I677" s="10"/>
      <c r="J677" s="10"/>
      <c r="K677" s="10"/>
      <c r="L677" s="84"/>
      <c r="M677" s="84"/>
      <c r="N677" s="84"/>
      <c r="O677" s="84"/>
      <c r="P677" s="84"/>
      <c r="Q677" s="84"/>
      <c r="R677" s="84"/>
      <c r="S677" s="84"/>
      <c r="T677" s="84"/>
      <c r="U677" s="84"/>
      <c r="V677" s="84"/>
      <c r="W677" s="84"/>
      <c r="X677" s="84"/>
      <c r="Y677" s="84"/>
      <c r="Z677" s="84"/>
      <c r="AA677" s="84"/>
      <c r="AB677" s="84"/>
      <c r="AC677" s="84"/>
      <c r="AD677" s="84"/>
      <c r="AE677" s="10"/>
      <c r="AF677" s="10"/>
      <c r="AG677" s="10"/>
      <c r="AH677" s="10"/>
      <c r="AI677" s="10"/>
      <c r="AJ677" s="13"/>
      <c r="AK677" s="10"/>
      <c r="AL677" s="10"/>
      <c r="AM677" s="10"/>
      <c r="AN677" s="10"/>
      <c r="AO677" s="10"/>
      <c r="AP677" s="10"/>
      <c r="AQ677" s="10"/>
      <c r="AR677" s="10"/>
    </row>
    <row r="678" spans="1:44" s="159" customFormat="1">
      <c r="A678" s="2"/>
      <c r="B678"/>
      <c r="C678" s="356"/>
      <c r="D678" s="355"/>
      <c r="E678" s="132"/>
      <c r="F678" s="141"/>
      <c r="G678" s="365"/>
      <c r="H678" s="10"/>
      <c r="I678" s="10"/>
      <c r="J678" s="10"/>
      <c r="K678" s="10"/>
      <c r="L678" s="84"/>
      <c r="M678" s="84"/>
      <c r="N678" s="84"/>
      <c r="O678" s="84"/>
      <c r="P678" s="84"/>
      <c r="Q678" s="84"/>
      <c r="R678" s="84"/>
      <c r="S678" s="84"/>
      <c r="T678" s="84"/>
      <c r="U678" s="84"/>
      <c r="V678" s="84"/>
      <c r="W678" s="84"/>
      <c r="X678" s="84"/>
      <c r="Y678" s="84"/>
      <c r="Z678" s="84"/>
      <c r="AA678" s="84"/>
      <c r="AB678" s="84"/>
      <c r="AC678" s="84"/>
      <c r="AD678" s="84"/>
      <c r="AE678" s="10"/>
      <c r="AF678" s="10"/>
      <c r="AG678" s="10"/>
      <c r="AH678" s="10"/>
      <c r="AI678" s="10"/>
      <c r="AJ678" s="13"/>
      <c r="AK678" s="10"/>
      <c r="AL678" s="10"/>
      <c r="AM678" s="10"/>
      <c r="AN678" s="10"/>
      <c r="AO678" s="10"/>
      <c r="AP678" s="10"/>
      <c r="AQ678" s="10"/>
      <c r="AR678" s="10"/>
    </row>
    <row r="679" spans="1:44" s="159" customFormat="1">
      <c r="A679" s="2"/>
      <c r="B679"/>
      <c r="C679" s="356"/>
      <c r="D679" s="355"/>
      <c r="E679" s="132"/>
      <c r="F679" s="141"/>
      <c r="G679" s="365"/>
      <c r="H679" s="10"/>
      <c r="I679" s="10"/>
      <c r="J679" s="10"/>
      <c r="K679" s="10"/>
      <c r="L679" s="84"/>
      <c r="M679" s="84"/>
      <c r="N679" s="84"/>
      <c r="O679" s="84"/>
      <c r="P679" s="84"/>
      <c r="Q679" s="84"/>
      <c r="R679" s="84"/>
      <c r="S679" s="84"/>
      <c r="T679" s="84"/>
      <c r="U679" s="84"/>
      <c r="V679" s="84"/>
      <c r="W679" s="84"/>
      <c r="X679" s="84"/>
      <c r="Y679" s="84"/>
      <c r="Z679" s="84"/>
      <c r="AA679" s="84"/>
      <c r="AB679" s="84"/>
      <c r="AC679" s="84"/>
      <c r="AD679" s="84"/>
      <c r="AE679" s="10"/>
      <c r="AF679" s="10"/>
      <c r="AG679" s="10"/>
      <c r="AH679" s="10"/>
      <c r="AI679" s="10"/>
      <c r="AJ679" s="13"/>
      <c r="AK679" s="10"/>
      <c r="AL679" s="10"/>
      <c r="AM679" s="10"/>
      <c r="AN679" s="10"/>
      <c r="AO679" s="10"/>
      <c r="AP679" s="10"/>
      <c r="AQ679" s="10"/>
      <c r="AR679" s="10"/>
    </row>
    <row r="680" spans="1:44" s="159" customFormat="1">
      <c r="A680" s="2"/>
      <c r="B680"/>
      <c r="C680" s="356"/>
      <c r="D680" s="355"/>
      <c r="E680" s="132"/>
      <c r="F680" s="141"/>
      <c r="G680" s="365"/>
      <c r="H680" s="10"/>
      <c r="I680" s="10"/>
      <c r="J680" s="10"/>
      <c r="K680" s="10"/>
      <c r="L680" s="84"/>
      <c r="M680" s="84"/>
      <c r="N680" s="84"/>
      <c r="O680" s="84"/>
      <c r="P680" s="84"/>
      <c r="Q680" s="84"/>
      <c r="R680" s="84"/>
      <c r="S680" s="84"/>
      <c r="T680" s="84"/>
      <c r="U680" s="84"/>
      <c r="V680" s="84"/>
      <c r="W680" s="84"/>
      <c r="X680" s="84"/>
      <c r="Y680" s="84"/>
      <c r="Z680" s="84"/>
      <c r="AA680" s="84"/>
      <c r="AB680" s="84"/>
      <c r="AC680" s="84"/>
      <c r="AD680" s="84"/>
      <c r="AE680" s="10"/>
      <c r="AF680" s="10"/>
      <c r="AG680" s="10"/>
      <c r="AH680" s="10"/>
      <c r="AI680" s="10"/>
      <c r="AJ680" s="13"/>
      <c r="AK680" s="10"/>
      <c r="AL680" s="10"/>
      <c r="AM680" s="10"/>
      <c r="AN680" s="10"/>
      <c r="AO680" s="10"/>
      <c r="AP680" s="10"/>
      <c r="AQ680" s="10"/>
      <c r="AR680" s="10"/>
    </row>
    <row r="681" spans="1:44" s="159" customFormat="1">
      <c r="A681" s="2"/>
      <c r="B681"/>
      <c r="C681" s="356"/>
      <c r="D681" s="355"/>
      <c r="E681" s="132"/>
      <c r="F681" s="141"/>
      <c r="G681" s="365"/>
      <c r="H681" s="10"/>
      <c r="I681" s="10"/>
      <c r="J681" s="10"/>
      <c r="K681" s="10"/>
      <c r="L681" s="84"/>
      <c r="M681" s="84"/>
      <c r="N681" s="84"/>
      <c r="O681" s="84"/>
      <c r="P681" s="84"/>
      <c r="Q681" s="84"/>
      <c r="R681" s="84"/>
      <c r="S681" s="84"/>
      <c r="T681" s="84"/>
      <c r="U681" s="84"/>
      <c r="V681" s="84"/>
      <c r="W681" s="84"/>
      <c r="X681" s="84"/>
      <c r="Y681" s="84"/>
      <c r="Z681" s="84"/>
      <c r="AA681" s="84"/>
      <c r="AB681" s="84"/>
      <c r="AC681" s="84"/>
      <c r="AD681" s="84"/>
      <c r="AE681" s="10"/>
      <c r="AF681" s="10"/>
      <c r="AG681" s="10"/>
      <c r="AH681" s="10"/>
      <c r="AI681" s="10"/>
      <c r="AJ681" s="13"/>
      <c r="AK681" s="10"/>
      <c r="AL681" s="10"/>
      <c r="AM681" s="10"/>
      <c r="AN681" s="10"/>
      <c r="AO681" s="10"/>
      <c r="AP681" s="10"/>
      <c r="AQ681" s="10"/>
      <c r="AR681" s="10"/>
    </row>
    <row r="682" spans="1:44" s="159" customFormat="1">
      <c r="A682" s="2"/>
      <c r="B682"/>
      <c r="C682" s="356"/>
      <c r="D682" s="355"/>
      <c r="E682" s="132"/>
      <c r="F682" s="141"/>
      <c r="G682" s="365"/>
      <c r="H682" s="10"/>
      <c r="I682" s="10"/>
      <c r="J682" s="10"/>
      <c r="K682" s="10"/>
      <c r="L682" s="84"/>
      <c r="M682" s="84"/>
      <c r="N682" s="84"/>
      <c r="O682" s="84"/>
      <c r="P682" s="84"/>
      <c r="Q682" s="84"/>
      <c r="R682" s="84"/>
      <c r="S682" s="84"/>
      <c r="T682" s="84"/>
      <c r="U682" s="84"/>
      <c r="V682" s="84"/>
      <c r="W682" s="84"/>
      <c r="X682" s="84"/>
      <c r="Y682" s="84"/>
      <c r="Z682" s="84"/>
      <c r="AA682" s="84"/>
      <c r="AB682" s="84"/>
      <c r="AC682" s="84"/>
      <c r="AD682" s="84"/>
      <c r="AE682" s="10"/>
      <c r="AF682" s="10"/>
      <c r="AG682" s="10"/>
      <c r="AH682" s="10"/>
      <c r="AI682" s="10"/>
      <c r="AJ682" s="13"/>
      <c r="AK682" s="10"/>
      <c r="AL682" s="10"/>
      <c r="AM682" s="10"/>
      <c r="AN682" s="10"/>
      <c r="AO682" s="10"/>
      <c r="AP682" s="10"/>
      <c r="AQ682" s="10"/>
      <c r="AR682" s="10"/>
    </row>
    <row r="683" spans="1:44" s="159" customFormat="1">
      <c r="A683" s="2"/>
      <c r="B683"/>
      <c r="C683" s="356"/>
      <c r="D683" s="355"/>
      <c r="E683" s="132"/>
      <c r="F683" s="141"/>
      <c r="G683" s="365"/>
      <c r="H683" s="10"/>
      <c r="I683" s="10"/>
      <c r="J683" s="10"/>
      <c r="K683" s="10"/>
      <c r="L683" s="84"/>
      <c r="M683" s="84"/>
      <c r="N683" s="84"/>
      <c r="O683" s="84"/>
      <c r="P683" s="84"/>
      <c r="Q683" s="84"/>
      <c r="R683" s="84"/>
      <c r="S683" s="84"/>
      <c r="T683" s="84"/>
      <c r="U683" s="84"/>
      <c r="V683" s="84"/>
      <c r="W683" s="84"/>
      <c r="X683" s="84"/>
      <c r="Y683" s="84"/>
      <c r="Z683" s="84"/>
      <c r="AA683" s="84"/>
      <c r="AB683" s="84"/>
      <c r="AC683" s="84"/>
      <c r="AD683" s="84"/>
      <c r="AE683" s="10"/>
      <c r="AF683" s="10"/>
      <c r="AG683" s="10"/>
      <c r="AH683" s="10"/>
      <c r="AI683" s="10"/>
      <c r="AJ683" s="13"/>
      <c r="AK683" s="10"/>
      <c r="AL683" s="10"/>
      <c r="AM683" s="10"/>
      <c r="AN683" s="10"/>
      <c r="AO683" s="10"/>
      <c r="AP683" s="10"/>
      <c r="AQ683" s="10"/>
      <c r="AR683" s="10"/>
    </row>
    <row r="684" spans="1:44" s="159" customFormat="1">
      <c r="A684" s="2"/>
      <c r="B684"/>
      <c r="C684" s="356"/>
      <c r="D684" s="355"/>
      <c r="E684" s="132"/>
      <c r="F684" s="141"/>
      <c r="G684" s="365"/>
      <c r="H684" s="10"/>
      <c r="I684" s="10"/>
      <c r="J684" s="10"/>
      <c r="K684" s="10"/>
      <c r="L684" s="84"/>
      <c r="M684" s="84"/>
      <c r="N684" s="84"/>
      <c r="O684" s="84"/>
      <c r="P684" s="84"/>
      <c r="Q684" s="84"/>
      <c r="R684" s="84"/>
      <c r="S684" s="84"/>
      <c r="T684" s="84"/>
      <c r="U684" s="84"/>
      <c r="V684" s="84"/>
      <c r="W684" s="84"/>
      <c r="X684" s="84"/>
      <c r="Y684" s="84"/>
      <c r="Z684" s="84"/>
      <c r="AA684" s="84"/>
      <c r="AB684" s="84"/>
      <c r="AC684" s="84"/>
      <c r="AD684" s="84"/>
      <c r="AE684" s="10"/>
      <c r="AF684" s="10"/>
      <c r="AG684" s="10"/>
      <c r="AH684" s="10"/>
      <c r="AI684" s="10"/>
      <c r="AJ684" s="13"/>
      <c r="AK684" s="10"/>
      <c r="AL684" s="10"/>
      <c r="AM684" s="10"/>
      <c r="AN684" s="10"/>
      <c r="AO684" s="10"/>
      <c r="AP684" s="10"/>
      <c r="AQ684" s="10"/>
      <c r="AR684" s="10"/>
    </row>
    <row r="685" spans="1:44" s="159" customFormat="1">
      <c r="A685" s="2"/>
      <c r="B685"/>
      <c r="C685" s="356"/>
      <c r="D685" s="355"/>
      <c r="E685" s="132"/>
      <c r="F685" s="141"/>
      <c r="G685" s="365"/>
      <c r="H685" s="10"/>
      <c r="I685" s="10"/>
      <c r="J685" s="10"/>
      <c r="K685" s="10"/>
      <c r="L685" s="84"/>
      <c r="M685" s="84"/>
      <c r="N685" s="84"/>
      <c r="O685" s="84"/>
      <c r="P685" s="84"/>
      <c r="Q685" s="84"/>
      <c r="R685" s="84"/>
      <c r="S685" s="84"/>
      <c r="T685" s="84"/>
      <c r="U685" s="84"/>
      <c r="V685" s="84"/>
      <c r="W685" s="84"/>
      <c r="X685" s="84"/>
      <c r="Y685" s="84"/>
      <c r="Z685" s="84"/>
      <c r="AA685" s="84"/>
      <c r="AB685" s="84"/>
      <c r="AC685" s="84"/>
      <c r="AD685" s="84"/>
      <c r="AE685" s="10"/>
      <c r="AF685" s="10"/>
      <c r="AG685" s="10"/>
      <c r="AH685" s="10"/>
      <c r="AI685" s="10"/>
      <c r="AJ685" s="13"/>
      <c r="AK685" s="10"/>
      <c r="AL685" s="10"/>
      <c r="AM685" s="10"/>
      <c r="AN685" s="10"/>
      <c r="AO685" s="10"/>
      <c r="AP685" s="10"/>
      <c r="AQ685" s="10"/>
      <c r="AR685" s="10"/>
    </row>
    <row r="686" spans="1:44" s="159" customFormat="1">
      <c r="A686" s="2"/>
      <c r="B686"/>
      <c r="C686" s="356"/>
      <c r="D686" s="355"/>
      <c r="E686" s="132"/>
      <c r="F686" s="141"/>
      <c r="G686" s="365"/>
      <c r="H686" s="10"/>
      <c r="I686" s="10"/>
      <c r="J686" s="10"/>
      <c r="K686" s="10"/>
      <c r="L686" s="84"/>
      <c r="M686" s="84"/>
      <c r="N686" s="84"/>
      <c r="O686" s="84"/>
      <c r="P686" s="84"/>
      <c r="Q686" s="84"/>
      <c r="R686" s="84"/>
      <c r="S686" s="84"/>
      <c r="T686" s="84"/>
      <c r="U686" s="84"/>
      <c r="V686" s="84"/>
      <c r="W686" s="84"/>
      <c r="X686" s="84"/>
      <c r="Y686" s="84"/>
      <c r="Z686" s="84"/>
      <c r="AA686" s="84"/>
      <c r="AB686" s="84"/>
      <c r="AC686" s="84"/>
      <c r="AD686" s="84"/>
      <c r="AE686" s="10"/>
      <c r="AF686" s="10"/>
      <c r="AG686" s="10"/>
      <c r="AH686" s="10"/>
      <c r="AI686" s="10"/>
      <c r="AJ686" s="13"/>
      <c r="AK686" s="10"/>
      <c r="AL686" s="10"/>
      <c r="AM686" s="10"/>
      <c r="AN686" s="10"/>
      <c r="AO686" s="10"/>
      <c r="AP686" s="10"/>
      <c r="AQ686" s="10"/>
      <c r="AR686" s="10"/>
    </row>
    <row r="687" spans="1:44" s="159" customFormat="1">
      <c r="A687" s="2"/>
      <c r="B687"/>
      <c r="C687" s="356"/>
      <c r="D687" s="355"/>
      <c r="E687" s="132"/>
      <c r="F687" s="141"/>
      <c r="G687" s="365"/>
      <c r="H687" s="10"/>
      <c r="I687" s="10"/>
      <c r="J687" s="10"/>
      <c r="K687" s="10"/>
      <c r="L687" s="84"/>
      <c r="M687" s="84"/>
      <c r="N687" s="84"/>
      <c r="O687" s="84"/>
      <c r="P687" s="84"/>
      <c r="Q687" s="84"/>
      <c r="R687" s="84"/>
      <c r="S687" s="84"/>
      <c r="T687" s="84"/>
      <c r="U687" s="84"/>
      <c r="V687" s="84"/>
      <c r="W687" s="84"/>
      <c r="X687" s="84"/>
      <c r="Y687" s="84"/>
      <c r="Z687" s="84"/>
      <c r="AA687" s="84"/>
      <c r="AB687" s="84"/>
      <c r="AC687" s="84"/>
      <c r="AD687" s="84"/>
      <c r="AE687" s="10"/>
      <c r="AF687" s="10"/>
      <c r="AG687" s="10"/>
      <c r="AH687" s="10"/>
      <c r="AI687" s="10"/>
      <c r="AJ687" s="13"/>
      <c r="AK687" s="10"/>
      <c r="AL687" s="10"/>
      <c r="AM687" s="10"/>
      <c r="AN687" s="10"/>
      <c r="AO687" s="10"/>
      <c r="AP687" s="10"/>
      <c r="AQ687" s="10"/>
      <c r="AR687" s="10"/>
    </row>
    <row r="688" spans="1:44" s="159" customFormat="1">
      <c r="A688" s="2"/>
      <c r="B688"/>
      <c r="C688" s="356"/>
      <c r="D688" s="355"/>
      <c r="E688" s="132"/>
      <c r="F688" s="141"/>
      <c r="G688" s="365"/>
      <c r="H688" s="10"/>
      <c r="I688" s="10"/>
      <c r="J688" s="10"/>
      <c r="K688" s="10"/>
      <c r="L688" s="84"/>
      <c r="M688" s="84"/>
      <c r="N688" s="84"/>
      <c r="O688" s="84"/>
      <c r="P688" s="84"/>
      <c r="Q688" s="84"/>
      <c r="R688" s="84"/>
      <c r="S688" s="84"/>
      <c r="T688" s="84"/>
      <c r="U688" s="84"/>
      <c r="V688" s="84"/>
      <c r="W688" s="84"/>
      <c r="X688" s="84"/>
      <c r="Y688" s="84"/>
      <c r="Z688" s="84"/>
      <c r="AA688" s="84"/>
      <c r="AB688" s="84"/>
      <c r="AC688" s="84"/>
      <c r="AD688" s="84"/>
      <c r="AE688" s="10"/>
      <c r="AF688" s="10"/>
      <c r="AG688" s="10"/>
      <c r="AH688" s="10"/>
      <c r="AI688" s="10"/>
      <c r="AJ688" s="13"/>
      <c r="AK688" s="10"/>
      <c r="AL688" s="10"/>
      <c r="AM688" s="10"/>
      <c r="AN688" s="10"/>
      <c r="AO688" s="10"/>
      <c r="AP688" s="10"/>
      <c r="AQ688" s="10"/>
      <c r="AR688" s="10"/>
    </row>
    <row r="689" spans="1:44" s="159" customFormat="1">
      <c r="A689" s="2"/>
      <c r="B689"/>
      <c r="C689" s="356"/>
      <c r="D689" s="355"/>
      <c r="E689" s="132"/>
      <c r="F689" s="141"/>
      <c r="G689" s="365"/>
      <c r="H689" s="10"/>
      <c r="I689" s="10"/>
      <c r="J689" s="10"/>
      <c r="K689" s="10"/>
      <c r="L689" s="84"/>
      <c r="M689" s="84"/>
      <c r="N689" s="84"/>
      <c r="O689" s="84"/>
      <c r="P689" s="84"/>
      <c r="Q689" s="84"/>
      <c r="R689" s="84"/>
      <c r="S689" s="84"/>
      <c r="T689" s="84"/>
      <c r="U689" s="84"/>
      <c r="V689" s="84"/>
      <c r="W689" s="84"/>
      <c r="X689" s="84"/>
      <c r="Y689" s="84"/>
      <c r="Z689" s="84"/>
      <c r="AA689" s="84"/>
      <c r="AB689" s="84"/>
      <c r="AC689" s="84"/>
      <c r="AD689" s="84"/>
      <c r="AE689" s="10"/>
      <c r="AF689" s="10"/>
      <c r="AG689" s="10"/>
      <c r="AH689" s="10"/>
      <c r="AI689" s="10"/>
      <c r="AJ689" s="13"/>
      <c r="AK689" s="10"/>
      <c r="AL689" s="10"/>
      <c r="AM689" s="10"/>
      <c r="AN689" s="10"/>
      <c r="AO689" s="10"/>
      <c r="AP689" s="10"/>
      <c r="AQ689" s="10"/>
      <c r="AR689" s="10"/>
    </row>
    <row r="690" spans="1:44" s="159" customFormat="1">
      <c r="A690" s="2"/>
      <c r="B690"/>
      <c r="C690" s="356"/>
      <c r="D690" s="355"/>
      <c r="E690" s="132"/>
      <c r="F690" s="141"/>
      <c r="G690" s="365"/>
      <c r="H690" s="10"/>
      <c r="I690" s="10"/>
      <c r="J690" s="10"/>
      <c r="K690" s="10"/>
      <c r="L690" s="84"/>
      <c r="M690" s="84"/>
      <c r="N690" s="84"/>
      <c r="O690" s="84"/>
      <c r="P690" s="84"/>
      <c r="Q690" s="84"/>
      <c r="R690" s="84"/>
      <c r="S690" s="84"/>
      <c r="T690" s="84"/>
      <c r="U690" s="84"/>
      <c r="V690" s="84"/>
      <c r="W690" s="84"/>
      <c r="X690" s="84"/>
      <c r="Y690" s="84"/>
      <c r="Z690" s="84"/>
      <c r="AA690" s="84"/>
      <c r="AB690" s="84"/>
      <c r="AC690" s="84"/>
      <c r="AD690" s="84"/>
      <c r="AE690" s="10"/>
      <c r="AF690" s="10"/>
      <c r="AG690" s="10"/>
      <c r="AH690" s="10"/>
      <c r="AI690" s="10"/>
      <c r="AJ690" s="13"/>
      <c r="AK690" s="10"/>
      <c r="AL690" s="10"/>
      <c r="AM690" s="10"/>
      <c r="AN690" s="10"/>
      <c r="AO690" s="10"/>
      <c r="AP690" s="10"/>
      <c r="AQ690" s="10"/>
      <c r="AR690" s="10"/>
    </row>
    <row r="691" spans="1:44" s="159" customFormat="1">
      <c r="A691" s="2"/>
      <c r="B691"/>
      <c r="C691" s="356"/>
      <c r="D691" s="355"/>
      <c r="E691" s="132"/>
      <c r="F691" s="141"/>
      <c r="G691" s="365"/>
      <c r="H691" s="10"/>
      <c r="I691" s="10"/>
      <c r="J691" s="10"/>
      <c r="K691" s="10"/>
      <c r="L691" s="84"/>
      <c r="M691" s="84"/>
      <c r="N691" s="84"/>
      <c r="O691" s="84"/>
      <c r="P691" s="84"/>
      <c r="Q691" s="84"/>
      <c r="R691" s="84"/>
      <c r="S691" s="84"/>
      <c r="T691" s="84"/>
      <c r="U691" s="84"/>
      <c r="V691" s="84"/>
      <c r="W691" s="84"/>
      <c r="X691" s="84"/>
      <c r="Y691" s="84"/>
      <c r="Z691" s="84"/>
      <c r="AA691" s="84"/>
      <c r="AB691" s="84"/>
      <c r="AC691" s="84"/>
      <c r="AD691" s="84"/>
      <c r="AE691" s="10"/>
      <c r="AF691" s="10"/>
      <c r="AG691" s="10"/>
      <c r="AH691" s="10"/>
      <c r="AI691" s="10"/>
      <c r="AJ691" s="13"/>
      <c r="AK691" s="10"/>
      <c r="AL691" s="10"/>
      <c r="AM691" s="10"/>
      <c r="AN691" s="10"/>
      <c r="AO691" s="10"/>
      <c r="AP691" s="10"/>
      <c r="AQ691" s="10"/>
      <c r="AR691" s="10"/>
    </row>
    <row r="692" spans="1:44" s="159" customFormat="1">
      <c r="A692" s="2"/>
      <c r="B692"/>
      <c r="C692" s="356"/>
      <c r="D692" s="355"/>
      <c r="E692" s="132"/>
      <c r="F692" s="141"/>
      <c r="G692" s="365"/>
      <c r="H692" s="10"/>
      <c r="I692" s="10"/>
      <c r="J692" s="10"/>
      <c r="K692" s="10"/>
      <c r="L692" s="84"/>
      <c r="M692" s="84"/>
      <c r="N692" s="84"/>
      <c r="O692" s="84"/>
      <c r="P692" s="84"/>
      <c r="Q692" s="84"/>
      <c r="R692" s="84"/>
      <c r="S692" s="84"/>
      <c r="T692" s="84"/>
      <c r="U692" s="84"/>
      <c r="V692" s="84"/>
      <c r="W692" s="84"/>
      <c r="X692" s="84"/>
      <c r="Y692" s="84"/>
      <c r="Z692" s="84"/>
      <c r="AA692" s="84"/>
      <c r="AB692" s="84"/>
      <c r="AC692" s="84"/>
      <c r="AD692" s="84"/>
      <c r="AE692" s="10"/>
      <c r="AF692" s="10"/>
      <c r="AG692" s="10"/>
      <c r="AH692" s="10"/>
      <c r="AI692" s="10"/>
      <c r="AJ692" s="13"/>
      <c r="AK692" s="10"/>
      <c r="AL692" s="10"/>
      <c r="AM692" s="10"/>
      <c r="AN692" s="10"/>
      <c r="AO692" s="10"/>
      <c r="AP692" s="10"/>
      <c r="AQ692" s="10"/>
      <c r="AR692" s="10"/>
    </row>
    <row r="693" spans="1:44" s="159" customFormat="1">
      <c r="A693" s="2"/>
      <c r="B693"/>
      <c r="C693" s="356"/>
      <c r="D693" s="355"/>
      <c r="E693" s="132"/>
      <c r="F693" s="141"/>
      <c r="G693" s="365"/>
      <c r="H693" s="10"/>
      <c r="I693" s="10"/>
      <c r="J693" s="10"/>
      <c r="K693" s="10"/>
      <c r="L693" s="84"/>
      <c r="M693" s="84"/>
      <c r="N693" s="84"/>
      <c r="O693" s="84"/>
      <c r="P693" s="84"/>
      <c r="Q693" s="84"/>
      <c r="R693" s="84"/>
      <c r="S693" s="84"/>
      <c r="T693" s="84"/>
      <c r="U693" s="84"/>
      <c r="V693" s="84"/>
      <c r="W693" s="84"/>
      <c r="X693" s="84"/>
      <c r="Y693" s="84"/>
      <c r="Z693" s="84"/>
      <c r="AA693" s="84"/>
      <c r="AB693" s="84"/>
      <c r="AC693" s="84"/>
      <c r="AD693" s="84"/>
      <c r="AE693" s="10"/>
      <c r="AF693" s="10"/>
      <c r="AG693" s="10"/>
      <c r="AH693" s="10"/>
      <c r="AI693" s="10"/>
      <c r="AJ693" s="13"/>
      <c r="AK693" s="10"/>
      <c r="AL693" s="10"/>
      <c r="AM693" s="10"/>
      <c r="AN693" s="10"/>
      <c r="AO693" s="10"/>
      <c r="AP693" s="10"/>
      <c r="AQ693" s="10"/>
      <c r="AR693" s="10"/>
    </row>
    <row r="694" spans="1:44" s="159" customFormat="1">
      <c r="A694" s="2"/>
      <c r="B694"/>
      <c r="C694" s="356"/>
      <c r="D694" s="355"/>
      <c r="E694" s="132"/>
      <c r="F694" s="141"/>
      <c r="G694" s="365"/>
      <c r="H694" s="10"/>
      <c r="I694" s="10"/>
      <c r="J694" s="10"/>
      <c r="K694" s="10"/>
      <c r="L694" s="84"/>
      <c r="M694" s="84"/>
      <c r="N694" s="84"/>
      <c r="O694" s="84"/>
      <c r="P694" s="84"/>
      <c r="Q694" s="84"/>
      <c r="R694" s="84"/>
      <c r="S694" s="84"/>
      <c r="T694" s="84"/>
      <c r="U694" s="84"/>
      <c r="V694" s="84"/>
      <c r="W694" s="84"/>
      <c r="X694" s="84"/>
      <c r="Y694" s="84"/>
      <c r="Z694" s="84"/>
      <c r="AA694" s="84"/>
      <c r="AB694" s="84"/>
      <c r="AC694" s="84"/>
      <c r="AD694" s="84"/>
      <c r="AE694" s="10"/>
      <c r="AF694" s="10"/>
      <c r="AG694" s="10"/>
      <c r="AH694" s="10"/>
      <c r="AI694" s="10"/>
      <c r="AJ694" s="13"/>
      <c r="AK694" s="10"/>
      <c r="AL694" s="10"/>
      <c r="AM694" s="10"/>
      <c r="AN694" s="10"/>
      <c r="AO694" s="10"/>
      <c r="AP694" s="10"/>
      <c r="AQ694" s="10"/>
      <c r="AR694" s="10"/>
    </row>
    <row r="695" spans="1:44" s="159" customFormat="1">
      <c r="A695" s="2"/>
      <c r="B695"/>
      <c r="C695" s="356"/>
      <c r="D695" s="355"/>
      <c r="E695" s="132"/>
      <c r="F695" s="141"/>
      <c r="G695" s="365"/>
      <c r="H695" s="10"/>
      <c r="I695" s="10"/>
      <c r="J695" s="10"/>
      <c r="K695" s="10"/>
      <c r="L695" s="84"/>
      <c r="M695" s="84"/>
      <c r="N695" s="84"/>
      <c r="O695" s="84"/>
      <c r="P695" s="84"/>
      <c r="Q695" s="84"/>
      <c r="R695" s="84"/>
      <c r="S695" s="84"/>
      <c r="T695" s="84"/>
      <c r="U695" s="84"/>
      <c r="V695" s="84"/>
      <c r="W695" s="84"/>
      <c r="X695" s="84"/>
      <c r="Y695" s="84"/>
      <c r="Z695" s="84"/>
      <c r="AA695" s="84"/>
      <c r="AB695" s="84"/>
      <c r="AC695" s="84"/>
      <c r="AD695" s="84"/>
      <c r="AE695" s="10"/>
      <c r="AF695" s="10"/>
      <c r="AG695" s="10"/>
      <c r="AH695" s="10"/>
      <c r="AI695" s="10"/>
      <c r="AJ695" s="13"/>
      <c r="AK695" s="10"/>
      <c r="AL695" s="10"/>
      <c r="AM695" s="10"/>
      <c r="AN695" s="10"/>
      <c r="AO695" s="10"/>
      <c r="AP695" s="10"/>
      <c r="AQ695" s="10"/>
      <c r="AR695" s="10"/>
    </row>
    <row r="696" spans="1:44" s="159" customFormat="1">
      <c r="A696" s="2"/>
      <c r="B696"/>
      <c r="C696" s="356"/>
      <c r="D696" s="355"/>
      <c r="E696" s="132"/>
      <c r="F696" s="141"/>
      <c r="G696" s="365"/>
      <c r="H696" s="10"/>
      <c r="I696" s="10"/>
      <c r="J696" s="10"/>
      <c r="K696" s="10"/>
      <c r="L696" s="84"/>
      <c r="M696" s="84"/>
      <c r="N696" s="84"/>
      <c r="O696" s="84"/>
      <c r="P696" s="84"/>
      <c r="Q696" s="84"/>
      <c r="R696" s="84"/>
      <c r="S696" s="84"/>
      <c r="T696" s="84"/>
      <c r="U696" s="84"/>
      <c r="V696" s="84"/>
      <c r="W696" s="84"/>
      <c r="X696" s="84"/>
      <c r="Y696" s="84"/>
      <c r="Z696" s="84"/>
      <c r="AA696" s="84"/>
      <c r="AB696" s="84"/>
      <c r="AC696" s="84"/>
      <c r="AD696" s="84"/>
      <c r="AE696" s="10"/>
      <c r="AF696" s="10"/>
      <c r="AG696" s="10"/>
      <c r="AH696" s="10"/>
      <c r="AI696" s="10"/>
      <c r="AJ696" s="13"/>
      <c r="AK696" s="10"/>
      <c r="AL696" s="10"/>
      <c r="AM696" s="10"/>
      <c r="AN696" s="10"/>
      <c r="AO696" s="10"/>
      <c r="AP696" s="10"/>
      <c r="AQ696" s="10"/>
      <c r="AR696" s="10"/>
    </row>
    <row r="697" spans="1:44" s="159" customFormat="1">
      <c r="A697" s="2"/>
      <c r="B697"/>
      <c r="C697" s="356"/>
      <c r="D697" s="355"/>
      <c r="E697" s="132"/>
      <c r="F697" s="141"/>
      <c r="G697" s="365"/>
      <c r="H697" s="10"/>
      <c r="I697" s="10"/>
      <c r="J697" s="10"/>
      <c r="K697" s="10"/>
      <c r="L697" s="84"/>
      <c r="M697" s="84"/>
      <c r="N697" s="84"/>
      <c r="O697" s="84"/>
      <c r="P697" s="84"/>
      <c r="Q697" s="84"/>
      <c r="R697" s="84"/>
      <c r="S697" s="84"/>
      <c r="T697" s="84"/>
      <c r="U697" s="84"/>
      <c r="V697" s="84"/>
      <c r="W697" s="84"/>
      <c r="X697" s="84"/>
      <c r="Y697" s="84"/>
      <c r="Z697" s="84"/>
      <c r="AA697" s="84"/>
      <c r="AB697" s="84"/>
      <c r="AC697" s="84"/>
      <c r="AD697" s="84"/>
      <c r="AE697" s="10"/>
      <c r="AF697" s="10"/>
      <c r="AG697" s="10"/>
      <c r="AH697" s="10"/>
      <c r="AI697" s="10"/>
      <c r="AJ697" s="13"/>
      <c r="AK697" s="10"/>
      <c r="AL697" s="10"/>
      <c r="AM697" s="10"/>
      <c r="AN697" s="10"/>
      <c r="AO697" s="10"/>
      <c r="AP697" s="10"/>
      <c r="AQ697" s="10"/>
      <c r="AR697" s="10"/>
    </row>
    <row r="698" spans="1:44" s="159" customFormat="1">
      <c r="A698" s="2"/>
      <c r="B698"/>
      <c r="C698" s="356"/>
      <c r="D698" s="355"/>
      <c r="E698" s="132"/>
      <c r="F698" s="141"/>
      <c r="G698" s="365"/>
      <c r="H698" s="10"/>
      <c r="I698" s="10"/>
      <c r="J698" s="10"/>
      <c r="K698" s="10"/>
      <c r="L698" s="84"/>
      <c r="M698" s="84"/>
      <c r="N698" s="84"/>
      <c r="O698" s="84"/>
      <c r="P698" s="84"/>
      <c r="Q698" s="84"/>
      <c r="R698" s="84"/>
      <c r="S698" s="84"/>
      <c r="T698" s="84"/>
      <c r="U698" s="84"/>
      <c r="V698" s="84"/>
      <c r="W698" s="84"/>
      <c r="X698" s="84"/>
      <c r="Y698" s="84"/>
      <c r="Z698" s="84"/>
      <c r="AA698" s="84"/>
      <c r="AB698" s="84"/>
      <c r="AC698" s="84"/>
      <c r="AD698" s="84"/>
      <c r="AE698" s="10"/>
      <c r="AF698" s="10"/>
      <c r="AG698" s="10"/>
      <c r="AH698" s="10"/>
      <c r="AI698" s="10"/>
      <c r="AJ698" s="13"/>
      <c r="AK698" s="10"/>
      <c r="AL698" s="10"/>
      <c r="AM698" s="10"/>
      <c r="AN698" s="10"/>
      <c r="AO698" s="10"/>
      <c r="AP698" s="10"/>
      <c r="AQ698" s="10"/>
      <c r="AR698" s="10"/>
    </row>
    <row r="699" spans="1:44" s="159" customFormat="1">
      <c r="A699" s="2"/>
      <c r="B699"/>
      <c r="C699" s="356"/>
      <c r="D699" s="355"/>
      <c r="E699" s="132"/>
      <c r="F699" s="141"/>
      <c r="G699" s="365"/>
      <c r="H699" s="10"/>
      <c r="I699" s="10"/>
      <c r="J699" s="10"/>
      <c r="K699" s="10"/>
      <c r="L699" s="84"/>
      <c r="M699" s="84"/>
      <c r="N699" s="84"/>
      <c r="O699" s="84"/>
      <c r="P699" s="84"/>
      <c r="Q699" s="84"/>
      <c r="R699" s="84"/>
      <c r="S699" s="84"/>
      <c r="T699" s="84"/>
      <c r="U699" s="84"/>
      <c r="V699" s="84"/>
      <c r="W699" s="84"/>
      <c r="X699" s="84"/>
      <c r="Y699" s="84"/>
      <c r="Z699" s="84"/>
      <c r="AA699" s="84"/>
      <c r="AB699" s="84"/>
      <c r="AC699" s="84"/>
      <c r="AD699" s="84"/>
      <c r="AE699" s="10"/>
      <c r="AF699" s="10"/>
      <c r="AG699" s="10"/>
      <c r="AH699" s="10"/>
      <c r="AI699" s="10"/>
      <c r="AJ699" s="13"/>
      <c r="AK699" s="10"/>
      <c r="AL699" s="10"/>
      <c r="AM699" s="10"/>
      <c r="AN699" s="10"/>
      <c r="AO699" s="10"/>
      <c r="AP699" s="10"/>
      <c r="AQ699" s="10"/>
      <c r="AR699" s="10"/>
    </row>
    <row r="700" spans="1:44" s="159" customFormat="1">
      <c r="A700" s="2"/>
      <c r="B700"/>
      <c r="C700" s="356"/>
      <c r="D700" s="355"/>
      <c r="E700" s="132"/>
      <c r="F700" s="141"/>
      <c r="G700" s="365"/>
      <c r="H700" s="10"/>
      <c r="I700" s="10"/>
      <c r="J700" s="10"/>
      <c r="K700" s="10"/>
      <c r="L700" s="84"/>
      <c r="M700" s="84"/>
      <c r="N700" s="84"/>
      <c r="O700" s="84"/>
      <c r="P700" s="84"/>
      <c r="Q700" s="84"/>
      <c r="R700" s="84"/>
      <c r="S700" s="84"/>
      <c r="T700" s="84"/>
      <c r="U700" s="84"/>
      <c r="V700" s="84"/>
      <c r="W700" s="84"/>
      <c r="X700" s="84"/>
      <c r="Y700" s="84"/>
      <c r="Z700" s="84"/>
      <c r="AA700" s="84"/>
      <c r="AB700" s="84"/>
      <c r="AC700" s="84"/>
      <c r="AD700" s="84"/>
      <c r="AE700" s="10"/>
      <c r="AF700" s="10"/>
      <c r="AG700" s="10"/>
      <c r="AH700" s="10"/>
      <c r="AI700" s="10"/>
      <c r="AJ700" s="13"/>
      <c r="AK700" s="10"/>
      <c r="AL700" s="10"/>
      <c r="AM700" s="10"/>
      <c r="AN700" s="10"/>
      <c r="AO700" s="10"/>
      <c r="AP700" s="10"/>
      <c r="AQ700" s="10"/>
      <c r="AR700" s="10"/>
    </row>
    <row r="701" spans="1:44" s="159" customFormat="1">
      <c r="A701" s="2"/>
      <c r="B701"/>
      <c r="C701" s="356"/>
      <c r="D701" s="355"/>
      <c r="E701" s="132"/>
      <c r="F701" s="141"/>
      <c r="G701" s="365"/>
      <c r="H701" s="10"/>
      <c r="I701" s="10"/>
      <c r="J701" s="10"/>
      <c r="K701" s="10"/>
      <c r="L701" s="84"/>
      <c r="M701" s="84"/>
      <c r="N701" s="84"/>
      <c r="O701" s="84"/>
      <c r="P701" s="84"/>
      <c r="Q701" s="84"/>
      <c r="R701" s="84"/>
      <c r="S701" s="84"/>
      <c r="T701" s="84"/>
      <c r="U701" s="84"/>
      <c r="V701" s="84"/>
      <c r="W701" s="84"/>
      <c r="X701" s="84"/>
      <c r="Y701" s="84"/>
      <c r="Z701" s="84"/>
      <c r="AA701" s="84"/>
      <c r="AB701" s="84"/>
      <c r="AC701" s="84"/>
      <c r="AD701" s="84"/>
      <c r="AE701" s="10"/>
      <c r="AF701" s="10"/>
      <c r="AG701" s="10"/>
      <c r="AH701" s="10"/>
      <c r="AI701" s="10"/>
      <c r="AJ701" s="13"/>
      <c r="AK701" s="10"/>
      <c r="AL701" s="10"/>
      <c r="AM701" s="10"/>
      <c r="AN701" s="10"/>
      <c r="AO701" s="10"/>
      <c r="AP701" s="10"/>
      <c r="AQ701" s="10"/>
      <c r="AR701" s="10"/>
    </row>
    <row r="702" spans="1:44" s="159" customFormat="1">
      <c r="A702" s="2"/>
      <c r="B702"/>
      <c r="C702" s="356"/>
      <c r="D702" s="355"/>
      <c r="E702" s="132"/>
      <c r="F702" s="141"/>
      <c r="G702" s="365"/>
      <c r="H702" s="10"/>
      <c r="I702" s="10"/>
      <c r="J702" s="10"/>
      <c r="K702" s="10"/>
      <c r="L702" s="84"/>
      <c r="M702" s="84"/>
      <c r="N702" s="84"/>
      <c r="O702" s="84"/>
      <c r="P702" s="84"/>
      <c r="Q702" s="84"/>
      <c r="R702" s="84"/>
      <c r="S702" s="84"/>
      <c r="T702" s="84"/>
      <c r="U702" s="84"/>
      <c r="V702" s="84"/>
      <c r="W702" s="84"/>
      <c r="X702" s="84"/>
      <c r="Y702" s="84"/>
      <c r="Z702" s="84"/>
      <c r="AA702" s="84"/>
      <c r="AB702" s="84"/>
      <c r="AC702" s="84"/>
      <c r="AD702" s="84"/>
      <c r="AE702" s="10"/>
      <c r="AF702" s="10"/>
      <c r="AG702" s="10"/>
      <c r="AH702" s="10"/>
      <c r="AI702" s="10"/>
      <c r="AJ702" s="13"/>
      <c r="AK702" s="10"/>
      <c r="AL702" s="10"/>
      <c r="AM702" s="10"/>
      <c r="AN702" s="10"/>
      <c r="AO702" s="10"/>
      <c r="AP702" s="10"/>
      <c r="AQ702" s="10"/>
      <c r="AR702" s="10"/>
    </row>
    <row r="703" spans="1:44" s="159" customFormat="1">
      <c r="A703" s="2"/>
      <c r="B703"/>
      <c r="C703" s="356"/>
      <c r="D703" s="355"/>
      <c r="E703" s="132"/>
      <c r="F703" s="141"/>
      <c r="G703" s="365"/>
      <c r="H703" s="10"/>
      <c r="I703" s="10"/>
      <c r="J703" s="10"/>
      <c r="K703" s="10"/>
      <c r="L703" s="84"/>
      <c r="M703" s="84"/>
      <c r="N703" s="84"/>
      <c r="O703" s="84"/>
      <c r="P703" s="84"/>
      <c r="Q703" s="84"/>
      <c r="R703" s="84"/>
      <c r="S703" s="84"/>
      <c r="T703" s="84"/>
      <c r="U703" s="84"/>
      <c r="V703" s="84"/>
      <c r="W703" s="84"/>
      <c r="X703" s="84"/>
      <c r="Y703" s="84"/>
      <c r="Z703" s="84"/>
      <c r="AA703" s="84"/>
      <c r="AB703" s="84"/>
      <c r="AC703" s="84"/>
      <c r="AD703" s="84"/>
      <c r="AE703" s="10"/>
      <c r="AF703" s="10"/>
      <c r="AG703" s="10"/>
      <c r="AH703" s="10"/>
      <c r="AI703" s="10"/>
      <c r="AJ703" s="13"/>
      <c r="AK703" s="10"/>
      <c r="AL703" s="10"/>
      <c r="AM703" s="10"/>
      <c r="AN703" s="10"/>
      <c r="AO703" s="10"/>
      <c r="AP703" s="10"/>
      <c r="AQ703" s="10"/>
      <c r="AR703" s="10"/>
    </row>
    <row r="704" spans="1:44" s="159" customFormat="1">
      <c r="A704" s="2"/>
      <c r="B704"/>
      <c r="C704" s="356"/>
      <c r="D704" s="355"/>
      <c r="E704" s="132"/>
      <c r="F704" s="141"/>
      <c r="G704" s="365"/>
      <c r="H704" s="10"/>
      <c r="I704" s="10"/>
      <c r="J704" s="10"/>
      <c r="K704" s="10"/>
      <c r="L704" s="84"/>
      <c r="M704" s="84"/>
      <c r="N704" s="84"/>
      <c r="O704" s="84"/>
      <c r="P704" s="84"/>
      <c r="Q704" s="84"/>
      <c r="R704" s="84"/>
      <c r="S704" s="84"/>
      <c r="T704" s="84"/>
      <c r="U704" s="84"/>
      <c r="V704" s="84"/>
      <c r="W704" s="84"/>
      <c r="X704" s="84"/>
      <c r="Y704" s="84"/>
      <c r="Z704" s="84"/>
      <c r="AA704" s="84"/>
      <c r="AB704" s="84"/>
      <c r="AC704" s="84"/>
      <c r="AD704" s="84"/>
      <c r="AE704" s="10"/>
      <c r="AF704" s="10"/>
      <c r="AG704" s="10"/>
      <c r="AH704" s="10"/>
      <c r="AI704" s="10"/>
      <c r="AJ704" s="13"/>
      <c r="AK704" s="10"/>
      <c r="AL704" s="10"/>
      <c r="AM704" s="10"/>
      <c r="AN704" s="10"/>
      <c r="AO704" s="10"/>
      <c r="AP704" s="10"/>
      <c r="AQ704" s="10"/>
      <c r="AR704" s="10"/>
    </row>
    <row r="705" spans="1:44" s="159" customFormat="1">
      <c r="A705" s="2"/>
      <c r="B705"/>
      <c r="C705" s="356"/>
      <c r="D705" s="355"/>
      <c r="E705" s="132"/>
      <c r="F705" s="141"/>
      <c r="G705" s="365"/>
      <c r="H705" s="10"/>
      <c r="I705" s="10"/>
      <c r="J705" s="10"/>
      <c r="K705" s="10"/>
      <c r="L705" s="84"/>
      <c r="M705" s="84"/>
      <c r="N705" s="84"/>
      <c r="O705" s="84"/>
      <c r="P705" s="84"/>
      <c r="Q705" s="84"/>
      <c r="R705" s="84"/>
      <c r="S705" s="84"/>
      <c r="T705" s="84"/>
      <c r="U705" s="84"/>
      <c r="V705" s="84"/>
      <c r="W705" s="84"/>
      <c r="X705" s="84"/>
      <c r="Y705" s="84"/>
      <c r="Z705" s="84"/>
      <c r="AA705" s="84"/>
      <c r="AB705" s="84"/>
      <c r="AC705" s="84"/>
      <c r="AD705" s="84"/>
      <c r="AE705" s="10"/>
      <c r="AF705" s="10"/>
      <c r="AG705" s="10"/>
      <c r="AH705" s="10"/>
      <c r="AI705" s="10"/>
      <c r="AJ705" s="13"/>
      <c r="AK705" s="10"/>
      <c r="AL705" s="10"/>
      <c r="AM705" s="10"/>
      <c r="AN705" s="10"/>
      <c r="AO705" s="10"/>
      <c r="AP705" s="10"/>
      <c r="AQ705" s="10"/>
      <c r="AR705" s="10"/>
    </row>
    <row r="706" spans="1:44" s="159" customFormat="1">
      <c r="A706" s="2"/>
      <c r="B706"/>
      <c r="C706" s="356"/>
      <c r="D706" s="355"/>
      <c r="E706" s="132"/>
      <c r="F706" s="141"/>
      <c r="G706" s="365"/>
      <c r="H706" s="10"/>
      <c r="I706" s="10"/>
      <c r="J706" s="10"/>
      <c r="K706" s="10"/>
      <c r="L706" s="84"/>
      <c r="M706" s="84"/>
      <c r="N706" s="84"/>
      <c r="O706" s="84"/>
      <c r="P706" s="84"/>
      <c r="Q706" s="84"/>
      <c r="R706" s="84"/>
      <c r="S706" s="84"/>
      <c r="T706" s="84"/>
      <c r="U706" s="84"/>
      <c r="V706" s="84"/>
      <c r="W706" s="84"/>
      <c r="X706" s="84"/>
      <c r="Y706" s="84"/>
      <c r="Z706" s="84"/>
      <c r="AA706" s="84"/>
      <c r="AB706" s="84"/>
      <c r="AC706" s="84"/>
      <c r="AD706" s="84"/>
      <c r="AE706" s="10"/>
      <c r="AF706" s="10"/>
      <c r="AG706" s="10"/>
      <c r="AH706" s="10"/>
      <c r="AI706" s="10"/>
      <c r="AJ706" s="13"/>
      <c r="AK706" s="10"/>
      <c r="AL706" s="10"/>
      <c r="AM706" s="10"/>
      <c r="AN706" s="10"/>
      <c r="AO706" s="10"/>
      <c r="AP706" s="10"/>
      <c r="AQ706" s="10"/>
      <c r="AR706" s="10"/>
    </row>
    <row r="707" spans="1:44" s="159" customFormat="1">
      <c r="A707" s="2"/>
      <c r="B707"/>
      <c r="C707" s="356"/>
      <c r="D707" s="355"/>
      <c r="E707" s="132"/>
      <c r="F707" s="141"/>
      <c r="G707" s="365"/>
      <c r="H707" s="10"/>
      <c r="I707" s="10"/>
      <c r="J707" s="10"/>
      <c r="K707" s="10"/>
      <c r="L707" s="84"/>
      <c r="M707" s="84"/>
      <c r="N707" s="84"/>
      <c r="O707" s="84"/>
      <c r="P707" s="84"/>
      <c r="Q707" s="84"/>
      <c r="R707" s="84"/>
      <c r="S707" s="84"/>
      <c r="T707" s="84"/>
      <c r="U707" s="84"/>
      <c r="V707" s="84"/>
      <c r="W707" s="84"/>
      <c r="X707" s="84"/>
      <c r="Y707" s="84"/>
      <c r="Z707" s="84"/>
      <c r="AA707" s="84"/>
      <c r="AB707" s="84"/>
      <c r="AC707" s="84"/>
      <c r="AD707" s="84"/>
      <c r="AE707" s="10"/>
      <c r="AF707" s="10"/>
      <c r="AG707" s="10"/>
      <c r="AH707" s="10"/>
      <c r="AI707" s="10"/>
      <c r="AJ707" s="13"/>
      <c r="AK707" s="10"/>
      <c r="AL707" s="10"/>
      <c r="AM707" s="10"/>
      <c r="AN707" s="10"/>
      <c r="AO707" s="10"/>
      <c r="AP707" s="10"/>
      <c r="AQ707" s="10"/>
      <c r="AR707" s="10"/>
    </row>
    <row r="708" spans="1:44" s="159" customFormat="1">
      <c r="A708" s="2"/>
      <c r="B708"/>
      <c r="C708" s="356"/>
      <c r="D708" s="355"/>
      <c r="E708" s="132"/>
      <c r="F708" s="141"/>
      <c r="G708" s="365"/>
      <c r="H708" s="10"/>
      <c r="I708" s="10"/>
      <c r="J708" s="10"/>
      <c r="K708" s="10"/>
      <c r="L708" s="84"/>
      <c r="M708" s="84"/>
      <c r="N708" s="84"/>
      <c r="O708" s="84"/>
      <c r="P708" s="84"/>
      <c r="Q708" s="84"/>
      <c r="R708" s="84"/>
      <c r="S708" s="84"/>
      <c r="T708" s="84"/>
      <c r="U708" s="84"/>
      <c r="V708" s="84"/>
      <c r="W708" s="84"/>
      <c r="X708" s="84"/>
      <c r="Y708" s="84"/>
      <c r="Z708" s="84"/>
      <c r="AA708" s="84"/>
      <c r="AB708" s="84"/>
      <c r="AC708" s="84"/>
      <c r="AD708" s="84"/>
      <c r="AE708" s="10"/>
      <c r="AF708" s="10"/>
      <c r="AG708" s="10"/>
      <c r="AH708" s="10"/>
      <c r="AI708" s="10"/>
      <c r="AJ708" s="13"/>
      <c r="AK708" s="10"/>
      <c r="AL708" s="10"/>
      <c r="AM708" s="10"/>
      <c r="AN708" s="10"/>
      <c r="AO708" s="10"/>
      <c r="AP708" s="10"/>
      <c r="AQ708" s="10"/>
      <c r="AR708" s="10"/>
    </row>
    <row r="709" spans="1:44" s="159" customFormat="1">
      <c r="A709" s="2"/>
      <c r="B709"/>
      <c r="C709" s="356"/>
      <c r="D709" s="355"/>
      <c r="E709" s="132"/>
      <c r="F709" s="141"/>
      <c r="G709" s="365"/>
      <c r="H709" s="10"/>
      <c r="I709" s="10"/>
      <c r="J709" s="10"/>
      <c r="K709" s="10"/>
      <c r="L709" s="84"/>
      <c r="M709" s="84"/>
      <c r="N709" s="84"/>
      <c r="O709" s="84"/>
      <c r="P709" s="84"/>
      <c r="Q709" s="84"/>
      <c r="R709" s="84"/>
      <c r="S709" s="84"/>
      <c r="T709" s="84"/>
      <c r="U709" s="84"/>
      <c r="V709" s="84"/>
      <c r="W709" s="84"/>
      <c r="X709" s="84"/>
      <c r="Y709" s="84"/>
      <c r="Z709" s="84"/>
      <c r="AA709" s="84"/>
      <c r="AB709" s="84"/>
      <c r="AC709" s="84"/>
      <c r="AD709" s="84"/>
      <c r="AE709" s="10"/>
      <c r="AF709" s="10"/>
      <c r="AG709" s="10"/>
      <c r="AH709" s="10"/>
      <c r="AI709" s="10"/>
      <c r="AJ709" s="13"/>
      <c r="AK709" s="10"/>
      <c r="AL709" s="10"/>
      <c r="AM709" s="10"/>
      <c r="AN709" s="10"/>
      <c r="AO709" s="10"/>
      <c r="AP709" s="10"/>
      <c r="AQ709" s="10"/>
      <c r="AR709" s="10"/>
    </row>
    <row r="710" spans="1:44" s="159" customFormat="1">
      <c r="A710" s="2"/>
      <c r="B710"/>
      <c r="C710" s="356"/>
      <c r="D710" s="355"/>
      <c r="E710" s="132"/>
      <c r="F710" s="141"/>
      <c r="G710" s="365"/>
      <c r="H710" s="10"/>
      <c r="I710" s="10"/>
      <c r="J710" s="10"/>
      <c r="K710" s="10"/>
      <c r="L710" s="84"/>
      <c r="M710" s="84"/>
      <c r="N710" s="84"/>
      <c r="O710" s="84"/>
      <c r="P710" s="84"/>
      <c r="Q710" s="84"/>
      <c r="R710" s="84"/>
      <c r="S710" s="84"/>
      <c r="T710" s="84"/>
      <c r="U710" s="84"/>
      <c r="V710" s="84"/>
      <c r="W710" s="84"/>
      <c r="X710" s="84"/>
      <c r="Y710" s="84"/>
      <c r="Z710" s="84"/>
      <c r="AA710" s="84"/>
      <c r="AB710" s="84"/>
      <c r="AC710" s="84"/>
      <c r="AD710" s="84"/>
      <c r="AE710" s="10"/>
      <c r="AF710" s="10"/>
      <c r="AG710" s="10"/>
      <c r="AH710" s="10"/>
      <c r="AI710" s="10"/>
      <c r="AJ710" s="13"/>
      <c r="AK710" s="10"/>
      <c r="AL710" s="10"/>
      <c r="AM710" s="10"/>
      <c r="AN710" s="10"/>
      <c r="AO710" s="10"/>
      <c r="AP710" s="10"/>
      <c r="AQ710" s="10"/>
      <c r="AR710" s="10"/>
    </row>
    <row r="711" spans="1:44" s="159" customFormat="1">
      <c r="A711" s="2"/>
      <c r="B711"/>
      <c r="C711" s="356"/>
      <c r="D711" s="355"/>
      <c r="E711" s="132"/>
      <c r="F711" s="141"/>
      <c r="G711" s="365"/>
      <c r="H711" s="10"/>
      <c r="I711" s="10"/>
      <c r="J711" s="10"/>
      <c r="K711" s="10"/>
      <c r="L711" s="84"/>
      <c r="M711" s="84"/>
      <c r="N711" s="84"/>
      <c r="O711" s="84"/>
      <c r="P711" s="84"/>
      <c r="Q711" s="84"/>
      <c r="R711" s="84"/>
      <c r="S711" s="84"/>
      <c r="T711" s="84"/>
      <c r="U711" s="84"/>
      <c r="V711" s="84"/>
      <c r="W711" s="84"/>
      <c r="X711" s="84"/>
      <c r="Y711" s="84"/>
      <c r="Z711" s="84"/>
      <c r="AA711" s="84"/>
      <c r="AB711" s="84"/>
      <c r="AC711" s="84"/>
      <c r="AD711" s="84"/>
      <c r="AE711" s="10"/>
      <c r="AF711" s="10"/>
      <c r="AG711" s="10"/>
      <c r="AH711" s="10"/>
      <c r="AI711" s="10"/>
      <c r="AJ711" s="13"/>
      <c r="AK711" s="10"/>
      <c r="AL711" s="10"/>
      <c r="AM711" s="10"/>
      <c r="AN711" s="10"/>
      <c r="AO711" s="10"/>
      <c r="AP711" s="10"/>
      <c r="AQ711" s="10"/>
      <c r="AR711" s="10"/>
    </row>
    <row r="712" spans="1:44" s="159" customFormat="1">
      <c r="A712" s="2"/>
      <c r="B712"/>
      <c r="C712" s="356"/>
      <c r="D712" s="355"/>
      <c r="E712" s="132"/>
      <c r="F712" s="141"/>
      <c r="G712" s="365"/>
      <c r="H712" s="10"/>
      <c r="I712" s="10"/>
      <c r="J712" s="10"/>
      <c r="K712" s="10"/>
      <c r="L712" s="84"/>
      <c r="M712" s="84"/>
      <c r="N712" s="84"/>
      <c r="O712" s="84"/>
      <c r="P712" s="84"/>
      <c r="Q712" s="84"/>
      <c r="R712" s="84"/>
      <c r="S712" s="84"/>
      <c r="T712" s="84"/>
      <c r="U712" s="84"/>
      <c r="V712" s="84"/>
      <c r="W712" s="84"/>
      <c r="X712" s="84"/>
      <c r="Y712" s="84"/>
      <c r="Z712" s="84"/>
      <c r="AA712" s="84"/>
      <c r="AB712" s="84"/>
      <c r="AC712" s="84"/>
      <c r="AD712" s="84"/>
      <c r="AE712" s="10"/>
      <c r="AF712" s="10"/>
      <c r="AG712" s="10"/>
      <c r="AH712" s="10"/>
      <c r="AI712" s="10"/>
      <c r="AJ712" s="13"/>
      <c r="AK712" s="10"/>
      <c r="AL712" s="10"/>
      <c r="AM712" s="10"/>
      <c r="AN712" s="10"/>
      <c r="AO712" s="10"/>
      <c r="AP712" s="10"/>
      <c r="AQ712" s="10"/>
      <c r="AR712" s="10"/>
    </row>
    <row r="713" spans="1:44" s="159" customFormat="1">
      <c r="A713" s="2"/>
      <c r="B713"/>
      <c r="C713" s="356"/>
      <c r="D713" s="355"/>
      <c r="E713" s="132"/>
      <c r="F713" s="141"/>
      <c r="G713" s="365"/>
      <c r="H713" s="10"/>
      <c r="I713" s="10"/>
      <c r="J713" s="10"/>
      <c r="K713" s="10"/>
      <c r="L713" s="84"/>
      <c r="M713" s="84"/>
      <c r="N713" s="84"/>
      <c r="O713" s="84"/>
      <c r="P713" s="84"/>
      <c r="Q713" s="84"/>
      <c r="R713" s="84"/>
      <c r="S713" s="84"/>
      <c r="T713" s="84"/>
      <c r="U713" s="84"/>
      <c r="V713" s="84"/>
      <c r="W713" s="84"/>
      <c r="X713" s="84"/>
      <c r="Y713" s="84"/>
      <c r="Z713" s="84"/>
      <c r="AA713" s="84"/>
      <c r="AB713" s="84"/>
      <c r="AC713" s="84"/>
      <c r="AD713" s="84"/>
      <c r="AE713" s="10"/>
      <c r="AF713" s="10"/>
      <c r="AG713" s="10"/>
      <c r="AH713" s="10"/>
      <c r="AI713" s="10"/>
      <c r="AJ713" s="13"/>
      <c r="AK713" s="10"/>
      <c r="AL713" s="10"/>
      <c r="AM713" s="10"/>
      <c r="AN713" s="10"/>
      <c r="AO713" s="10"/>
      <c r="AP713" s="10"/>
      <c r="AQ713" s="10"/>
      <c r="AR713" s="10"/>
    </row>
    <row r="714" spans="1:44" s="159" customFormat="1">
      <c r="A714" s="2"/>
      <c r="B714"/>
      <c r="C714" s="356"/>
      <c r="D714" s="355"/>
      <c r="E714" s="132"/>
      <c r="F714" s="141"/>
      <c r="G714" s="365"/>
      <c r="H714" s="10"/>
      <c r="I714" s="10"/>
      <c r="J714" s="10"/>
      <c r="K714" s="10"/>
      <c r="L714" s="84"/>
      <c r="M714" s="84"/>
      <c r="N714" s="84"/>
      <c r="O714" s="84"/>
      <c r="P714" s="84"/>
      <c r="Q714" s="84"/>
      <c r="R714" s="84"/>
      <c r="S714" s="84"/>
      <c r="T714" s="84"/>
      <c r="U714" s="84"/>
      <c r="V714" s="84"/>
      <c r="W714" s="84"/>
      <c r="X714" s="84"/>
      <c r="Y714" s="84"/>
      <c r="Z714" s="84"/>
      <c r="AA714" s="84"/>
      <c r="AB714" s="84"/>
      <c r="AC714" s="84"/>
      <c r="AD714" s="84"/>
      <c r="AE714" s="10"/>
      <c r="AF714" s="10"/>
      <c r="AG714" s="10"/>
      <c r="AH714" s="10"/>
      <c r="AI714" s="10"/>
      <c r="AJ714" s="13"/>
      <c r="AK714" s="10"/>
      <c r="AL714" s="10"/>
      <c r="AM714" s="10"/>
      <c r="AN714" s="10"/>
      <c r="AO714" s="10"/>
      <c r="AP714" s="10"/>
      <c r="AQ714" s="10"/>
      <c r="AR714" s="10"/>
    </row>
    <row r="715" spans="1:44" s="159" customFormat="1">
      <c r="A715" s="2"/>
      <c r="B715"/>
      <c r="C715" s="356"/>
      <c r="D715" s="355"/>
      <c r="E715" s="132"/>
      <c r="F715" s="141"/>
      <c r="G715" s="365"/>
      <c r="H715" s="10"/>
      <c r="I715" s="10"/>
      <c r="J715" s="10"/>
      <c r="K715" s="10"/>
      <c r="L715" s="84"/>
      <c r="M715" s="84"/>
      <c r="N715" s="84"/>
      <c r="O715" s="84"/>
      <c r="P715" s="84"/>
      <c r="Q715" s="84"/>
      <c r="R715" s="84"/>
      <c r="S715" s="84"/>
      <c r="T715" s="84"/>
      <c r="U715" s="84"/>
      <c r="V715" s="84"/>
      <c r="W715" s="84"/>
      <c r="X715" s="84"/>
      <c r="Y715" s="84"/>
      <c r="Z715" s="84"/>
      <c r="AA715" s="84"/>
      <c r="AB715" s="84"/>
      <c r="AC715" s="84"/>
      <c r="AD715" s="84"/>
      <c r="AE715" s="10"/>
      <c r="AF715" s="10"/>
      <c r="AG715" s="10"/>
      <c r="AH715" s="10"/>
      <c r="AI715" s="10"/>
      <c r="AJ715" s="13"/>
      <c r="AK715" s="10"/>
      <c r="AL715" s="10"/>
      <c r="AM715" s="10"/>
      <c r="AN715" s="10"/>
      <c r="AO715" s="10"/>
      <c r="AP715" s="10"/>
      <c r="AQ715" s="10"/>
      <c r="AR715" s="10"/>
    </row>
    <row r="716" spans="1:44" s="159" customFormat="1">
      <c r="A716" s="2"/>
      <c r="B716"/>
      <c r="C716" s="356"/>
      <c r="D716" s="355"/>
      <c r="E716" s="132"/>
      <c r="F716" s="141"/>
      <c r="G716" s="365"/>
      <c r="H716" s="10"/>
      <c r="I716" s="10"/>
      <c r="J716" s="10"/>
      <c r="K716" s="10"/>
      <c r="L716" s="84"/>
      <c r="M716" s="84"/>
      <c r="N716" s="84"/>
      <c r="O716" s="84"/>
      <c r="P716" s="84"/>
      <c r="Q716" s="84"/>
      <c r="R716" s="84"/>
      <c r="S716" s="84"/>
      <c r="T716" s="84"/>
      <c r="U716" s="84"/>
      <c r="V716" s="84"/>
      <c r="W716" s="84"/>
      <c r="X716" s="84"/>
      <c r="Y716" s="84"/>
      <c r="Z716" s="84"/>
      <c r="AA716" s="84"/>
      <c r="AB716" s="84"/>
      <c r="AC716" s="84"/>
      <c r="AD716" s="84"/>
      <c r="AE716" s="10"/>
      <c r="AF716" s="10"/>
      <c r="AG716" s="10"/>
      <c r="AH716" s="10"/>
      <c r="AI716" s="10"/>
      <c r="AJ716" s="13"/>
      <c r="AK716" s="10"/>
      <c r="AL716" s="10"/>
      <c r="AM716" s="10"/>
      <c r="AN716" s="10"/>
      <c r="AO716" s="10"/>
      <c r="AP716" s="10"/>
      <c r="AQ716" s="10"/>
      <c r="AR716" s="10"/>
    </row>
    <row r="717" spans="1:44" s="159" customFormat="1">
      <c r="A717" s="2"/>
      <c r="B717"/>
      <c r="C717" s="356"/>
      <c r="D717" s="355"/>
      <c r="E717" s="132"/>
      <c r="F717" s="141"/>
      <c r="G717" s="365"/>
      <c r="H717" s="10"/>
      <c r="I717" s="10"/>
      <c r="J717" s="10"/>
      <c r="K717" s="10"/>
      <c r="L717" s="84"/>
      <c r="M717" s="84"/>
      <c r="N717" s="84"/>
      <c r="O717" s="84"/>
      <c r="P717" s="84"/>
      <c r="Q717" s="84"/>
      <c r="R717" s="84"/>
      <c r="S717" s="84"/>
      <c r="T717" s="84"/>
      <c r="U717" s="84"/>
      <c r="V717" s="84"/>
      <c r="W717" s="84"/>
      <c r="X717" s="84"/>
      <c r="Y717" s="84"/>
      <c r="Z717" s="84"/>
      <c r="AA717" s="84"/>
      <c r="AB717" s="84"/>
      <c r="AC717" s="84"/>
      <c r="AD717" s="84"/>
      <c r="AE717" s="10"/>
      <c r="AF717" s="10"/>
      <c r="AG717" s="10"/>
      <c r="AH717" s="10"/>
      <c r="AI717" s="10"/>
      <c r="AJ717" s="13"/>
      <c r="AK717" s="10"/>
      <c r="AL717" s="10"/>
      <c r="AM717" s="10"/>
      <c r="AN717" s="10"/>
      <c r="AO717" s="10"/>
      <c r="AP717" s="10"/>
      <c r="AQ717" s="10"/>
      <c r="AR717" s="10"/>
    </row>
    <row r="718" spans="1:44" s="159" customFormat="1">
      <c r="A718" s="2"/>
      <c r="B718"/>
      <c r="C718" s="356"/>
      <c r="D718" s="355"/>
      <c r="E718" s="132"/>
      <c r="F718" s="141"/>
      <c r="G718" s="365"/>
      <c r="H718" s="10"/>
      <c r="I718" s="10"/>
      <c r="J718" s="10"/>
      <c r="K718" s="10"/>
      <c r="L718" s="84"/>
      <c r="M718" s="84"/>
      <c r="N718" s="84"/>
      <c r="O718" s="84"/>
      <c r="P718" s="84"/>
      <c r="Q718" s="84"/>
      <c r="R718" s="84"/>
      <c r="S718" s="84"/>
      <c r="T718" s="84"/>
      <c r="U718" s="84"/>
      <c r="V718" s="84"/>
      <c r="W718" s="84"/>
      <c r="X718" s="84"/>
      <c r="Y718" s="84"/>
      <c r="Z718" s="84"/>
      <c r="AA718" s="84"/>
      <c r="AB718" s="84"/>
      <c r="AC718" s="84"/>
      <c r="AD718" s="84"/>
      <c r="AE718" s="10"/>
      <c r="AF718" s="10"/>
      <c r="AG718" s="10"/>
      <c r="AH718" s="10"/>
      <c r="AI718" s="10"/>
      <c r="AJ718" s="13"/>
      <c r="AK718" s="10"/>
      <c r="AL718" s="10"/>
      <c r="AM718" s="10"/>
      <c r="AN718" s="10"/>
      <c r="AO718" s="10"/>
      <c r="AP718" s="10"/>
      <c r="AQ718" s="10"/>
      <c r="AR718" s="10"/>
    </row>
    <row r="719" spans="1:44" s="159" customFormat="1">
      <c r="A719" s="2"/>
      <c r="B719"/>
      <c r="C719" s="356"/>
      <c r="D719" s="355"/>
      <c r="E719" s="132"/>
      <c r="F719" s="141"/>
      <c r="G719" s="365"/>
      <c r="H719" s="10"/>
      <c r="I719" s="10"/>
      <c r="J719" s="10"/>
      <c r="K719" s="10"/>
      <c r="L719" s="84"/>
      <c r="M719" s="84"/>
      <c r="N719" s="84"/>
      <c r="O719" s="84"/>
      <c r="P719" s="84"/>
      <c r="Q719" s="84"/>
      <c r="R719" s="84"/>
      <c r="S719" s="84"/>
      <c r="T719" s="84"/>
      <c r="U719" s="84"/>
      <c r="V719" s="84"/>
      <c r="W719" s="84"/>
      <c r="X719" s="84"/>
      <c r="Y719" s="84"/>
      <c r="Z719" s="84"/>
      <c r="AA719" s="84"/>
      <c r="AB719" s="84"/>
      <c r="AC719" s="84"/>
      <c r="AD719" s="84"/>
      <c r="AE719" s="10"/>
      <c r="AF719" s="10"/>
      <c r="AG719" s="10"/>
      <c r="AH719" s="10"/>
      <c r="AI719" s="10"/>
      <c r="AJ719" s="13"/>
      <c r="AK719" s="10"/>
      <c r="AL719" s="10"/>
      <c r="AM719" s="10"/>
      <c r="AN719" s="10"/>
      <c r="AO719" s="10"/>
      <c r="AP719" s="10"/>
      <c r="AQ719" s="10"/>
      <c r="AR719" s="10"/>
    </row>
    <row r="720" spans="1:44" s="159" customFormat="1">
      <c r="A720" s="2"/>
      <c r="B720"/>
      <c r="C720" s="356"/>
      <c r="D720" s="355"/>
      <c r="E720" s="132"/>
      <c r="F720" s="141"/>
      <c r="G720" s="365"/>
      <c r="H720" s="10"/>
      <c r="I720" s="10"/>
      <c r="J720" s="10"/>
      <c r="K720" s="10"/>
      <c r="L720" s="84"/>
      <c r="M720" s="84"/>
      <c r="N720" s="84"/>
      <c r="O720" s="84"/>
      <c r="P720" s="84"/>
      <c r="Q720" s="84"/>
      <c r="R720" s="84"/>
      <c r="S720" s="84"/>
      <c r="T720" s="84"/>
      <c r="U720" s="84"/>
      <c r="V720" s="84"/>
      <c r="W720" s="84"/>
      <c r="X720" s="84"/>
      <c r="Y720" s="84"/>
      <c r="Z720" s="84"/>
      <c r="AA720" s="84"/>
      <c r="AB720" s="84"/>
      <c r="AC720" s="84"/>
      <c r="AD720" s="84"/>
      <c r="AE720" s="10"/>
      <c r="AF720" s="10"/>
      <c r="AG720" s="10"/>
      <c r="AH720" s="10"/>
      <c r="AI720" s="10"/>
      <c r="AJ720" s="13"/>
      <c r="AK720" s="10"/>
      <c r="AL720" s="10"/>
      <c r="AM720" s="10"/>
      <c r="AN720" s="10"/>
      <c r="AO720" s="10"/>
      <c r="AP720" s="10"/>
      <c r="AQ720" s="10"/>
      <c r="AR720" s="10"/>
    </row>
    <row r="721" spans="1:44" s="159" customFormat="1">
      <c r="A721" s="2"/>
      <c r="B721"/>
      <c r="C721" s="356"/>
      <c r="D721" s="355"/>
      <c r="E721" s="132"/>
      <c r="F721" s="141"/>
      <c r="G721" s="365"/>
      <c r="H721" s="10"/>
      <c r="I721" s="10"/>
      <c r="J721" s="10"/>
      <c r="K721" s="10"/>
      <c r="L721" s="84"/>
      <c r="M721" s="84"/>
      <c r="N721" s="84"/>
      <c r="O721" s="84"/>
      <c r="P721" s="84"/>
      <c r="Q721" s="84"/>
      <c r="R721" s="84"/>
      <c r="S721" s="84"/>
      <c r="T721" s="84"/>
      <c r="U721" s="84"/>
      <c r="V721" s="84"/>
      <c r="W721" s="84"/>
      <c r="X721" s="84"/>
      <c r="Y721" s="84"/>
      <c r="Z721" s="84"/>
      <c r="AA721" s="84"/>
      <c r="AB721" s="84"/>
      <c r="AC721" s="84"/>
      <c r="AD721" s="84"/>
      <c r="AE721" s="10"/>
      <c r="AF721" s="10"/>
      <c r="AG721" s="10"/>
      <c r="AH721" s="10"/>
      <c r="AI721" s="10"/>
      <c r="AJ721" s="13"/>
      <c r="AK721" s="10"/>
      <c r="AL721" s="10"/>
      <c r="AM721" s="10"/>
      <c r="AN721" s="10"/>
      <c r="AO721" s="10"/>
      <c r="AP721" s="10"/>
      <c r="AQ721" s="10"/>
      <c r="AR721" s="10"/>
    </row>
    <row r="722" spans="1:44" s="159" customFormat="1">
      <c r="A722" s="2"/>
      <c r="B722"/>
      <c r="C722" s="356"/>
      <c r="D722" s="355"/>
      <c r="E722" s="132"/>
      <c r="F722" s="141"/>
      <c r="G722" s="365"/>
      <c r="H722" s="10"/>
      <c r="I722" s="10"/>
      <c r="J722" s="10"/>
      <c r="K722" s="10"/>
      <c r="L722" s="84"/>
      <c r="M722" s="84"/>
      <c r="N722" s="84"/>
      <c r="O722" s="84"/>
      <c r="P722" s="84"/>
      <c r="Q722" s="84"/>
      <c r="R722" s="84"/>
      <c r="S722" s="84"/>
      <c r="T722" s="84"/>
      <c r="U722" s="84"/>
      <c r="V722" s="84"/>
      <c r="W722" s="84"/>
      <c r="X722" s="84"/>
      <c r="Y722" s="84"/>
      <c r="Z722" s="84"/>
      <c r="AA722" s="84"/>
      <c r="AB722" s="84"/>
      <c r="AC722" s="84"/>
      <c r="AD722" s="84"/>
      <c r="AE722" s="10"/>
      <c r="AF722" s="10"/>
      <c r="AG722" s="10"/>
      <c r="AH722" s="10"/>
      <c r="AI722" s="10"/>
      <c r="AJ722" s="13"/>
      <c r="AK722" s="10"/>
      <c r="AL722" s="10"/>
      <c r="AM722" s="10"/>
      <c r="AN722" s="10"/>
      <c r="AO722" s="10"/>
      <c r="AP722" s="10"/>
      <c r="AQ722" s="10"/>
      <c r="AR722" s="10"/>
    </row>
    <row r="723" spans="1:44" s="159" customFormat="1">
      <c r="A723" s="2"/>
      <c r="B723"/>
      <c r="C723" s="356"/>
      <c r="D723" s="355"/>
      <c r="E723" s="132"/>
      <c r="F723" s="141"/>
      <c r="G723" s="365"/>
      <c r="H723" s="10"/>
      <c r="I723" s="10"/>
      <c r="J723" s="10"/>
      <c r="K723" s="10"/>
      <c r="L723" s="84"/>
      <c r="M723" s="84"/>
      <c r="N723" s="84"/>
      <c r="O723" s="84"/>
      <c r="P723" s="84"/>
      <c r="Q723" s="84"/>
      <c r="R723" s="84"/>
      <c r="S723" s="84"/>
      <c r="T723" s="84"/>
      <c r="U723" s="84"/>
      <c r="V723" s="84"/>
      <c r="W723" s="84"/>
      <c r="X723" s="84"/>
      <c r="Y723" s="84"/>
      <c r="Z723" s="84"/>
      <c r="AA723" s="84"/>
      <c r="AB723" s="84"/>
      <c r="AC723" s="84"/>
      <c r="AD723" s="84"/>
      <c r="AE723" s="10"/>
      <c r="AF723" s="10"/>
      <c r="AG723" s="10"/>
      <c r="AH723" s="10"/>
      <c r="AI723" s="10"/>
      <c r="AJ723" s="13"/>
      <c r="AK723" s="10"/>
      <c r="AL723" s="10"/>
      <c r="AM723" s="10"/>
      <c r="AN723" s="10"/>
      <c r="AO723" s="10"/>
      <c r="AP723" s="10"/>
      <c r="AQ723" s="10"/>
      <c r="AR723" s="10"/>
    </row>
    <row r="724" spans="1:44" s="159" customFormat="1">
      <c r="A724" s="2"/>
      <c r="B724"/>
      <c r="C724" s="356"/>
      <c r="D724" s="355"/>
      <c r="E724" s="132"/>
      <c r="F724" s="141"/>
      <c r="G724" s="365"/>
      <c r="H724" s="10"/>
      <c r="I724" s="10"/>
      <c r="J724" s="10"/>
      <c r="K724" s="10"/>
      <c r="L724" s="84"/>
      <c r="M724" s="84"/>
      <c r="N724" s="84"/>
      <c r="O724" s="84"/>
      <c r="P724" s="84"/>
      <c r="Q724" s="84"/>
      <c r="R724" s="84"/>
      <c r="S724" s="84"/>
      <c r="T724" s="84"/>
      <c r="U724" s="84"/>
      <c r="V724" s="84"/>
      <c r="W724" s="84"/>
      <c r="X724" s="84"/>
      <c r="Y724" s="84"/>
      <c r="Z724" s="84"/>
      <c r="AA724" s="84"/>
      <c r="AB724" s="84"/>
      <c r="AC724" s="84"/>
      <c r="AD724" s="84"/>
      <c r="AE724" s="10"/>
      <c r="AF724" s="10"/>
      <c r="AG724" s="10"/>
      <c r="AH724" s="10"/>
      <c r="AI724" s="10"/>
      <c r="AJ724" s="13"/>
      <c r="AK724" s="10"/>
      <c r="AL724" s="10"/>
      <c r="AM724" s="10"/>
      <c r="AN724" s="10"/>
      <c r="AO724" s="10"/>
      <c r="AP724" s="10"/>
      <c r="AQ724" s="10"/>
      <c r="AR724" s="10"/>
    </row>
    <row r="725" spans="1:44" s="159" customFormat="1">
      <c r="A725" s="2"/>
      <c r="B725"/>
      <c r="C725" s="356"/>
      <c r="D725" s="355"/>
      <c r="E725" s="132"/>
      <c r="F725" s="141"/>
      <c r="G725" s="365"/>
      <c r="H725" s="10"/>
      <c r="I725" s="10"/>
      <c r="J725" s="10"/>
      <c r="K725" s="10"/>
      <c r="L725" s="84"/>
      <c r="M725" s="84"/>
      <c r="N725" s="84"/>
      <c r="O725" s="84"/>
      <c r="P725" s="84"/>
      <c r="Q725" s="84"/>
      <c r="R725" s="84"/>
      <c r="S725" s="84"/>
      <c r="T725" s="84"/>
      <c r="U725" s="84"/>
      <c r="V725" s="84"/>
      <c r="W725" s="84"/>
      <c r="X725" s="84"/>
      <c r="Y725" s="84"/>
      <c r="Z725" s="84"/>
      <c r="AA725" s="84"/>
      <c r="AB725" s="84"/>
      <c r="AC725" s="84"/>
      <c r="AD725" s="84"/>
      <c r="AE725" s="10"/>
      <c r="AF725" s="10"/>
      <c r="AG725" s="10"/>
      <c r="AH725" s="10"/>
      <c r="AI725" s="10"/>
      <c r="AJ725" s="13"/>
      <c r="AK725" s="10"/>
      <c r="AL725" s="10"/>
      <c r="AM725" s="10"/>
      <c r="AN725" s="10"/>
      <c r="AO725" s="10"/>
      <c r="AP725" s="10"/>
      <c r="AQ725" s="10"/>
      <c r="AR725" s="10"/>
    </row>
    <row r="726" spans="1:44" s="159" customFormat="1">
      <c r="A726" s="2"/>
      <c r="B726"/>
      <c r="C726" s="356"/>
      <c r="D726" s="355"/>
      <c r="E726" s="132"/>
      <c r="F726" s="141"/>
      <c r="G726" s="365"/>
      <c r="H726" s="10"/>
      <c r="I726" s="10"/>
      <c r="J726" s="10"/>
      <c r="K726" s="10"/>
      <c r="L726" s="84"/>
      <c r="M726" s="84"/>
      <c r="N726" s="84"/>
      <c r="O726" s="84"/>
      <c r="P726" s="84"/>
      <c r="Q726" s="84"/>
      <c r="R726" s="84"/>
      <c r="S726" s="84"/>
      <c r="T726" s="84"/>
      <c r="U726" s="84"/>
      <c r="V726" s="84"/>
      <c r="W726" s="84"/>
      <c r="X726" s="84"/>
      <c r="Y726" s="84"/>
      <c r="Z726" s="84"/>
      <c r="AA726" s="84"/>
      <c r="AB726" s="84"/>
      <c r="AC726" s="84"/>
      <c r="AD726" s="84"/>
      <c r="AE726" s="10"/>
      <c r="AF726" s="10"/>
      <c r="AG726" s="10"/>
      <c r="AH726" s="10"/>
      <c r="AI726" s="10"/>
      <c r="AJ726" s="13"/>
      <c r="AK726" s="10"/>
      <c r="AL726" s="10"/>
      <c r="AM726" s="10"/>
      <c r="AN726" s="10"/>
      <c r="AO726" s="10"/>
      <c r="AP726" s="10"/>
      <c r="AQ726" s="10"/>
      <c r="AR726" s="10"/>
    </row>
    <row r="727" spans="1:44" s="159" customFormat="1">
      <c r="A727" s="2"/>
      <c r="B727"/>
      <c r="C727" s="356"/>
      <c r="D727" s="355"/>
      <c r="E727" s="132"/>
      <c r="F727" s="141"/>
      <c r="G727" s="365"/>
      <c r="H727" s="10"/>
      <c r="I727" s="10"/>
      <c r="J727" s="10"/>
      <c r="K727" s="10"/>
      <c r="L727" s="84"/>
      <c r="M727" s="84"/>
      <c r="N727" s="84"/>
      <c r="O727" s="84"/>
      <c r="P727" s="84"/>
      <c r="Q727" s="84"/>
      <c r="R727" s="84"/>
      <c r="S727" s="84"/>
      <c r="T727" s="84"/>
      <c r="U727" s="84"/>
      <c r="V727" s="84"/>
      <c r="W727" s="84"/>
      <c r="X727" s="84"/>
      <c r="Y727" s="84"/>
      <c r="Z727" s="84"/>
      <c r="AA727" s="84"/>
      <c r="AB727" s="84"/>
      <c r="AC727" s="84"/>
      <c r="AD727" s="84"/>
      <c r="AE727" s="10"/>
      <c r="AF727" s="10"/>
      <c r="AG727" s="10"/>
      <c r="AH727" s="10"/>
      <c r="AI727" s="10"/>
      <c r="AJ727" s="13"/>
      <c r="AK727" s="10"/>
      <c r="AL727" s="10"/>
      <c r="AM727" s="10"/>
      <c r="AN727" s="10"/>
      <c r="AO727" s="10"/>
      <c r="AP727" s="10"/>
      <c r="AQ727" s="10"/>
      <c r="AR727" s="10"/>
    </row>
    <row r="728" spans="1:44" s="159" customFormat="1">
      <c r="A728" s="2"/>
      <c r="B728"/>
      <c r="C728" s="356"/>
      <c r="D728" s="355"/>
      <c r="E728" s="132"/>
      <c r="F728" s="141"/>
      <c r="G728" s="365"/>
      <c r="H728" s="10"/>
      <c r="I728" s="10"/>
      <c r="J728" s="10"/>
      <c r="K728" s="10"/>
      <c r="L728" s="84"/>
      <c r="M728" s="84"/>
      <c r="N728" s="84"/>
      <c r="O728" s="84"/>
      <c r="P728" s="84"/>
      <c r="Q728" s="84"/>
      <c r="R728" s="84"/>
      <c r="S728" s="84"/>
      <c r="T728" s="84"/>
      <c r="U728" s="84"/>
      <c r="V728" s="84"/>
      <c r="W728" s="84"/>
      <c r="X728" s="84"/>
      <c r="Y728" s="84"/>
      <c r="Z728" s="84"/>
      <c r="AA728" s="84"/>
      <c r="AB728" s="84"/>
      <c r="AC728" s="84"/>
      <c r="AD728" s="84"/>
      <c r="AE728" s="10"/>
      <c r="AF728" s="10"/>
      <c r="AG728" s="10"/>
      <c r="AH728" s="10"/>
      <c r="AI728" s="10"/>
      <c r="AJ728" s="13"/>
      <c r="AK728" s="10"/>
      <c r="AL728" s="10"/>
      <c r="AM728" s="10"/>
      <c r="AN728" s="10"/>
      <c r="AO728" s="10"/>
      <c r="AP728" s="10"/>
      <c r="AQ728" s="10"/>
      <c r="AR728" s="10"/>
    </row>
    <row r="729" spans="1:44" s="159" customFormat="1">
      <c r="A729" s="2"/>
      <c r="B729"/>
      <c r="C729" s="356"/>
      <c r="D729" s="355"/>
      <c r="E729" s="132"/>
      <c r="F729" s="141"/>
      <c r="G729" s="365"/>
      <c r="H729" s="10"/>
      <c r="I729" s="10"/>
      <c r="J729" s="10"/>
      <c r="K729" s="10"/>
      <c r="L729" s="84"/>
      <c r="M729" s="84"/>
      <c r="N729" s="84"/>
      <c r="O729" s="84"/>
      <c r="P729" s="84"/>
      <c r="Q729" s="84"/>
      <c r="R729" s="84"/>
      <c r="S729" s="84"/>
      <c r="T729" s="84"/>
      <c r="U729" s="84"/>
      <c r="V729" s="84"/>
      <c r="W729" s="84"/>
      <c r="X729" s="84"/>
      <c r="Y729" s="84"/>
      <c r="Z729" s="84"/>
      <c r="AA729" s="84"/>
      <c r="AB729" s="84"/>
      <c r="AC729" s="84"/>
      <c r="AD729" s="84"/>
      <c r="AE729" s="10"/>
      <c r="AF729" s="10"/>
      <c r="AG729" s="10"/>
      <c r="AH729" s="10"/>
      <c r="AI729" s="10"/>
      <c r="AJ729" s="13"/>
      <c r="AK729" s="10"/>
      <c r="AL729" s="10"/>
      <c r="AM729" s="10"/>
      <c r="AN729" s="10"/>
      <c r="AO729" s="10"/>
      <c r="AP729" s="10"/>
      <c r="AQ729" s="10"/>
      <c r="AR729" s="10"/>
    </row>
    <row r="730" spans="1:44" s="159" customFormat="1">
      <c r="A730" s="2"/>
      <c r="B730"/>
      <c r="C730" s="356"/>
      <c r="D730" s="355"/>
      <c r="E730" s="132"/>
      <c r="F730" s="141"/>
      <c r="G730" s="365"/>
      <c r="H730" s="10"/>
      <c r="I730" s="10"/>
      <c r="J730" s="10"/>
      <c r="K730" s="10"/>
      <c r="L730" s="84"/>
      <c r="M730" s="84"/>
      <c r="N730" s="84"/>
      <c r="O730" s="84"/>
      <c r="P730" s="84"/>
      <c r="Q730" s="84"/>
      <c r="R730" s="84"/>
      <c r="S730" s="84"/>
      <c r="T730" s="84"/>
      <c r="U730" s="84"/>
      <c r="V730" s="84"/>
      <c r="W730" s="84"/>
      <c r="X730" s="84"/>
      <c r="Y730" s="84"/>
      <c r="Z730" s="84"/>
      <c r="AA730" s="84"/>
      <c r="AB730" s="84"/>
      <c r="AC730" s="84"/>
      <c r="AD730" s="84"/>
      <c r="AE730" s="10"/>
      <c r="AF730" s="10"/>
      <c r="AG730" s="10"/>
      <c r="AH730" s="10"/>
      <c r="AI730" s="10"/>
      <c r="AJ730" s="13"/>
      <c r="AK730" s="10"/>
      <c r="AL730" s="10"/>
      <c r="AM730" s="10"/>
      <c r="AN730" s="10"/>
      <c r="AO730" s="10"/>
      <c r="AP730" s="10"/>
      <c r="AQ730" s="10"/>
      <c r="AR730" s="10"/>
    </row>
    <row r="731" spans="1:44" s="159" customFormat="1">
      <c r="A731" s="2"/>
      <c r="B731"/>
      <c r="C731" s="356"/>
      <c r="D731" s="355"/>
      <c r="E731" s="132"/>
      <c r="F731" s="141"/>
      <c r="G731" s="365"/>
      <c r="H731" s="10"/>
      <c r="I731" s="10"/>
      <c r="J731" s="10"/>
      <c r="K731" s="10"/>
      <c r="L731" s="84"/>
      <c r="M731" s="84"/>
      <c r="N731" s="84"/>
      <c r="O731" s="84"/>
      <c r="P731" s="84"/>
      <c r="Q731" s="84"/>
      <c r="R731" s="84"/>
      <c r="S731" s="84"/>
      <c r="T731" s="84"/>
      <c r="U731" s="84"/>
      <c r="V731" s="84"/>
      <c r="W731" s="84"/>
      <c r="X731" s="84"/>
      <c r="Y731" s="84"/>
      <c r="Z731" s="84"/>
      <c r="AA731" s="84"/>
      <c r="AB731" s="84"/>
      <c r="AC731" s="84"/>
      <c r="AD731" s="84"/>
      <c r="AE731" s="10"/>
      <c r="AF731" s="10"/>
      <c r="AG731" s="10"/>
      <c r="AH731" s="10"/>
      <c r="AI731" s="10"/>
      <c r="AJ731" s="13"/>
      <c r="AK731" s="10"/>
      <c r="AL731" s="10"/>
      <c r="AM731" s="10"/>
      <c r="AN731" s="10"/>
      <c r="AO731" s="10"/>
      <c r="AP731" s="10"/>
      <c r="AQ731" s="10"/>
      <c r="AR731" s="10"/>
    </row>
    <row r="732" spans="1:44" s="159" customFormat="1">
      <c r="A732" s="2"/>
      <c r="B732"/>
      <c r="C732" s="356"/>
      <c r="D732" s="355"/>
      <c r="E732" s="132"/>
      <c r="F732" s="141"/>
      <c r="G732" s="365"/>
      <c r="H732" s="10"/>
      <c r="I732" s="10"/>
      <c r="J732" s="10"/>
      <c r="K732" s="10"/>
      <c r="L732" s="84"/>
      <c r="M732" s="84"/>
      <c r="N732" s="84"/>
      <c r="O732" s="84"/>
      <c r="P732" s="84"/>
      <c r="Q732" s="84"/>
      <c r="R732" s="84"/>
      <c r="S732" s="84"/>
      <c r="T732" s="84"/>
      <c r="U732" s="84"/>
      <c r="V732" s="84"/>
      <c r="W732" s="84"/>
      <c r="X732" s="84"/>
      <c r="Y732" s="84"/>
      <c r="Z732" s="84"/>
      <c r="AA732" s="84"/>
      <c r="AB732" s="84"/>
      <c r="AC732" s="84"/>
      <c r="AD732" s="84"/>
      <c r="AE732" s="10"/>
      <c r="AF732" s="10"/>
      <c r="AG732" s="10"/>
      <c r="AH732" s="10"/>
      <c r="AI732" s="10"/>
      <c r="AJ732" s="13"/>
      <c r="AK732" s="10"/>
      <c r="AL732" s="10"/>
      <c r="AM732" s="10"/>
      <c r="AN732" s="10"/>
      <c r="AO732" s="10"/>
      <c r="AP732" s="10"/>
      <c r="AQ732" s="10"/>
      <c r="AR732" s="10"/>
    </row>
    <row r="733" spans="1:44" s="159" customFormat="1">
      <c r="A733" s="2"/>
      <c r="B733"/>
      <c r="C733" s="356"/>
      <c r="D733" s="355"/>
      <c r="E733" s="132"/>
      <c r="F733" s="141"/>
      <c r="G733" s="365"/>
      <c r="H733" s="10"/>
      <c r="I733" s="10"/>
      <c r="J733" s="10"/>
      <c r="K733" s="10"/>
      <c r="L733" s="84"/>
      <c r="M733" s="84"/>
      <c r="N733" s="84"/>
      <c r="O733" s="84"/>
      <c r="P733" s="84"/>
      <c r="Q733" s="84"/>
      <c r="R733" s="84"/>
      <c r="S733" s="84"/>
      <c r="T733" s="84"/>
      <c r="U733" s="84"/>
      <c r="V733" s="84"/>
      <c r="W733" s="84"/>
      <c r="X733" s="84"/>
      <c r="Y733" s="84"/>
      <c r="Z733" s="84"/>
      <c r="AA733" s="84"/>
      <c r="AB733" s="84"/>
      <c r="AC733" s="84"/>
      <c r="AD733" s="84"/>
      <c r="AE733" s="10"/>
      <c r="AF733" s="10"/>
      <c r="AG733" s="10"/>
      <c r="AH733" s="10"/>
      <c r="AI733" s="10"/>
      <c r="AJ733" s="13"/>
      <c r="AK733" s="10"/>
      <c r="AL733" s="10"/>
      <c r="AM733" s="10"/>
      <c r="AN733" s="10"/>
      <c r="AO733" s="10"/>
      <c r="AP733" s="10"/>
      <c r="AQ733" s="10"/>
      <c r="AR733" s="10"/>
    </row>
    <row r="734" spans="1:44" s="159" customFormat="1">
      <c r="A734" s="2"/>
      <c r="B734"/>
      <c r="C734" s="356"/>
      <c r="D734" s="355"/>
      <c r="E734" s="132"/>
      <c r="F734" s="141"/>
      <c r="G734" s="365"/>
      <c r="H734" s="10"/>
      <c r="I734" s="10"/>
      <c r="J734" s="10"/>
      <c r="K734" s="10"/>
      <c r="L734" s="84"/>
      <c r="M734" s="84"/>
      <c r="N734" s="84"/>
      <c r="O734" s="84"/>
      <c r="P734" s="84"/>
      <c r="Q734" s="84"/>
      <c r="R734" s="84"/>
      <c r="S734" s="84"/>
      <c r="T734" s="84"/>
      <c r="U734" s="84"/>
      <c r="V734" s="84"/>
      <c r="W734" s="84"/>
      <c r="X734" s="84"/>
      <c r="Y734" s="84"/>
      <c r="Z734" s="84"/>
      <c r="AA734" s="84"/>
      <c r="AB734" s="84"/>
      <c r="AC734" s="84"/>
      <c r="AD734" s="84"/>
      <c r="AE734" s="10"/>
      <c r="AF734" s="10"/>
      <c r="AG734" s="10"/>
      <c r="AH734" s="10"/>
      <c r="AI734" s="10"/>
      <c r="AJ734" s="13"/>
      <c r="AK734" s="10"/>
      <c r="AL734" s="10"/>
      <c r="AM734" s="10"/>
      <c r="AN734" s="10"/>
      <c r="AO734" s="10"/>
      <c r="AP734" s="10"/>
      <c r="AQ734" s="10"/>
      <c r="AR734" s="10"/>
    </row>
    <row r="735" spans="1:44" s="159" customFormat="1">
      <c r="A735" s="2"/>
      <c r="B735"/>
      <c r="C735" s="356"/>
      <c r="D735" s="355"/>
      <c r="E735" s="132"/>
      <c r="F735" s="141"/>
      <c r="G735" s="365"/>
      <c r="H735" s="10"/>
      <c r="I735" s="10"/>
      <c r="J735" s="10"/>
      <c r="K735" s="10"/>
      <c r="L735" s="84"/>
      <c r="M735" s="84"/>
      <c r="N735" s="84"/>
      <c r="O735" s="84"/>
      <c r="P735" s="84"/>
      <c r="Q735" s="84"/>
      <c r="R735" s="84"/>
      <c r="S735" s="84"/>
      <c r="T735" s="84"/>
      <c r="U735" s="84"/>
      <c r="V735" s="84"/>
      <c r="W735" s="84"/>
      <c r="X735" s="84"/>
      <c r="Y735" s="84"/>
      <c r="Z735" s="84"/>
      <c r="AA735" s="84"/>
      <c r="AB735" s="84"/>
      <c r="AC735" s="84"/>
      <c r="AD735" s="84"/>
      <c r="AE735" s="10"/>
      <c r="AF735" s="10"/>
      <c r="AG735" s="10"/>
      <c r="AH735" s="10"/>
      <c r="AI735" s="10"/>
      <c r="AJ735" s="13"/>
      <c r="AK735" s="10"/>
      <c r="AL735" s="10"/>
      <c r="AM735" s="10"/>
      <c r="AN735" s="10"/>
      <c r="AO735" s="10"/>
      <c r="AP735" s="10"/>
      <c r="AQ735" s="10"/>
      <c r="AR735" s="10"/>
    </row>
    <row r="736" spans="1:44" s="159" customFormat="1">
      <c r="A736" s="2"/>
      <c r="B736"/>
      <c r="C736" s="356"/>
      <c r="D736" s="355"/>
      <c r="E736" s="132"/>
      <c r="F736" s="141"/>
      <c r="G736" s="365"/>
      <c r="H736" s="10"/>
      <c r="I736" s="10"/>
      <c r="J736" s="10"/>
      <c r="K736" s="10"/>
      <c r="L736" s="84"/>
      <c r="M736" s="84"/>
      <c r="N736" s="84"/>
      <c r="O736" s="84"/>
      <c r="P736" s="84"/>
      <c r="Q736" s="84"/>
      <c r="R736" s="84"/>
      <c r="S736" s="84"/>
      <c r="T736" s="84"/>
      <c r="U736" s="84"/>
      <c r="V736" s="84"/>
      <c r="W736" s="84"/>
      <c r="X736" s="84"/>
      <c r="Y736" s="84"/>
      <c r="Z736" s="84"/>
      <c r="AA736" s="84"/>
      <c r="AB736" s="84"/>
      <c r="AC736" s="84"/>
      <c r="AD736" s="84"/>
      <c r="AE736" s="10"/>
      <c r="AF736" s="10"/>
      <c r="AG736" s="10"/>
      <c r="AH736" s="10"/>
      <c r="AI736" s="10"/>
      <c r="AJ736" s="13"/>
      <c r="AK736" s="10"/>
      <c r="AL736" s="10"/>
      <c r="AM736" s="10"/>
      <c r="AN736" s="10"/>
      <c r="AO736" s="10"/>
      <c r="AP736" s="10"/>
      <c r="AQ736" s="10"/>
      <c r="AR736" s="10"/>
    </row>
    <row r="737" spans="1:44" s="159" customFormat="1">
      <c r="A737" s="2"/>
      <c r="B737"/>
      <c r="C737" s="356"/>
      <c r="D737" s="355"/>
      <c r="E737" s="132"/>
      <c r="F737" s="141"/>
      <c r="G737" s="365"/>
      <c r="H737" s="10"/>
      <c r="I737" s="10"/>
      <c r="J737" s="10"/>
      <c r="K737" s="10"/>
      <c r="L737" s="84"/>
      <c r="M737" s="84"/>
      <c r="N737" s="84"/>
      <c r="O737" s="84"/>
      <c r="P737" s="84"/>
      <c r="Q737" s="84"/>
      <c r="R737" s="84"/>
      <c r="S737" s="84"/>
      <c r="T737" s="84"/>
      <c r="U737" s="84"/>
      <c r="V737" s="84"/>
      <c r="W737" s="84"/>
      <c r="X737" s="84"/>
      <c r="Y737" s="84"/>
      <c r="Z737" s="84"/>
      <c r="AA737" s="84"/>
      <c r="AB737" s="84"/>
      <c r="AC737" s="84"/>
      <c r="AD737" s="84"/>
      <c r="AE737" s="10"/>
      <c r="AF737" s="10"/>
      <c r="AG737" s="10"/>
      <c r="AH737" s="10"/>
      <c r="AI737" s="10"/>
      <c r="AJ737" s="13"/>
      <c r="AK737" s="10"/>
      <c r="AL737" s="10"/>
      <c r="AM737" s="10"/>
      <c r="AN737" s="10"/>
      <c r="AO737" s="10"/>
      <c r="AP737" s="10"/>
      <c r="AQ737" s="10"/>
      <c r="AR737" s="10"/>
    </row>
    <row r="738" spans="1:44" s="159" customFormat="1">
      <c r="A738" s="2"/>
      <c r="B738"/>
      <c r="C738" s="356"/>
      <c r="D738" s="355"/>
      <c r="E738" s="132"/>
      <c r="F738" s="141"/>
      <c r="G738" s="365"/>
      <c r="H738" s="10"/>
      <c r="I738" s="10"/>
      <c r="J738" s="10"/>
      <c r="K738" s="10"/>
      <c r="L738" s="84"/>
      <c r="M738" s="84"/>
      <c r="N738" s="84"/>
      <c r="O738" s="84"/>
      <c r="P738" s="84"/>
      <c r="Q738" s="84"/>
      <c r="R738" s="84"/>
      <c r="S738" s="84"/>
      <c r="T738" s="84"/>
      <c r="U738" s="84"/>
      <c r="V738" s="84"/>
      <c r="W738" s="84"/>
      <c r="X738" s="84"/>
      <c r="Y738" s="84"/>
      <c r="Z738" s="84"/>
      <c r="AA738" s="84"/>
      <c r="AB738" s="84"/>
      <c r="AC738" s="84"/>
      <c r="AD738" s="84"/>
      <c r="AE738" s="10"/>
      <c r="AF738" s="10"/>
      <c r="AG738" s="10"/>
      <c r="AH738" s="10"/>
      <c r="AI738" s="10"/>
      <c r="AJ738" s="13"/>
      <c r="AK738" s="10"/>
      <c r="AL738" s="10"/>
      <c r="AM738" s="10"/>
      <c r="AN738" s="10"/>
      <c r="AO738" s="10"/>
      <c r="AP738" s="10"/>
      <c r="AQ738" s="10"/>
      <c r="AR738" s="10"/>
    </row>
    <row r="739" spans="1:44" s="159" customFormat="1">
      <c r="A739" s="2"/>
      <c r="B739"/>
      <c r="C739" s="356"/>
      <c r="D739" s="355"/>
      <c r="E739" s="132"/>
      <c r="F739" s="141"/>
      <c r="G739" s="365"/>
      <c r="H739" s="10"/>
      <c r="I739" s="10"/>
      <c r="J739" s="10"/>
      <c r="K739" s="10"/>
      <c r="L739" s="84"/>
      <c r="M739" s="84"/>
      <c r="N739" s="84"/>
      <c r="O739" s="84"/>
      <c r="P739" s="84"/>
      <c r="Q739" s="84"/>
      <c r="R739" s="84"/>
      <c r="S739" s="84"/>
      <c r="T739" s="84"/>
      <c r="U739" s="84"/>
      <c r="V739" s="84"/>
      <c r="W739" s="84"/>
      <c r="X739" s="84"/>
      <c r="Y739" s="84"/>
      <c r="Z739" s="84"/>
      <c r="AA739" s="84"/>
      <c r="AB739" s="84"/>
      <c r="AC739" s="84"/>
      <c r="AD739" s="84"/>
      <c r="AE739" s="10"/>
      <c r="AF739" s="10"/>
      <c r="AG739" s="10"/>
      <c r="AH739" s="10"/>
      <c r="AI739" s="10"/>
      <c r="AJ739" s="13"/>
      <c r="AK739" s="10"/>
      <c r="AL739" s="10"/>
      <c r="AM739" s="10"/>
      <c r="AN739" s="10"/>
      <c r="AO739" s="10"/>
      <c r="AP739" s="10"/>
      <c r="AQ739" s="10"/>
      <c r="AR739" s="10"/>
    </row>
    <row r="740" spans="1:44" s="159" customFormat="1">
      <c r="A740" s="2"/>
      <c r="B740"/>
      <c r="C740" s="356"/>
      <c r="D740" s="355"/>
      <c r="E740" s="132"/>
      <c r="F740" s="141"/>
      <c r="G740" s="365"/>
      <c r="H740" s="10"/>
      <c r="I740" s="10"/>
      <c r="J740" s="10"/>
      <c r="K740" s="10"/>
      <c r="L740" s="84"/>
      <c r="M740" s="84"/>
      <c r="N740" s="84"/>
      <c r="O740" s="84"/>
      <c r="P740" s="84"/>
      <c r="Q740" s="84"/>
      <c r="R740" s="84"/>
      <c r="S740" s="84"/>
      <c r="T740" s="84"/>
      <c r="U740" s="84"/>
      <c r="V740" s="84"/>
      <c r="W740" s="84"/>
      <c r="X740" s="84"/>
      <c r="Y740" s="84"/>
      <c r="Z740" s="84"/>
      <c r="AA740" s="84"/>
      <c r="AB740" s="84"/>
      <c r="AC740" s="84"/>
      <c r="AD740" s="84"/>
      <c r="AE740" s="10"/>
      <c r="AF740" s="10"/>
      <c r="AG740" s="10"/>
      <c r="AH740" s="10"/>
      <c r="AI740" s="10"/>
      <c r="AJ740" s="13"/>
      <c r="AK740" s="10"/>
      <c r="AL740" s="10"/>
      <c r="AM740" s="10"/>
      <c r="AN740" s="10"/>
      <c r="AO740" s="10"/>
      <c r="AP740" s="10"/>
      <c r="AQ740" s="10"/>
      <c r="AR740" s="10"/>
    </row>
    <row r="741" spans="1:44" s="159" customFormat="1">
      <c r="A741" s="2"/>
      <c r="B741"/>
      <c r="C741" s="356"/>
      <c r="D741" s="355"/>
      <c r="E741" s="132"/>
      <c r="F741" s="141"/>
      <c r="G741" s="365"/>
      <c r="H741" s="10"/>
      <c r="I741" s="10"/>
      <c r="J741" s="10"/>
      <c r="K741" s="10"/>
      <c r="L741" s="84"/>
      <c r="M741" s="84"/>
      <c r="N741" s="84"/>
      <c r="O741" s="84"/>
      <c r="P741" s="84"/>
      <c r="Q741" s="84"/>
      <c r="R741" s="84"/>
      <c r="S741" s="84"/>
      <c r="T741" s="84"/>
      <c r="U741" s="84"/>
      <c r="V741" s="84"/>
      <c r="W741" s="84"/>
      <c r="X741" s="84"/>
      <c r="Y741" s="84"/>
      <c r="Z741" s="84"/>
      <c r="AA741" s="84"/>
      <c r="AB741" s="84"/>
      <c r="AC741" s="84"/>
      <c r="AD741" s="84"/>
      <c r="AE741" s="10"/>
      <c r="AF741" s="10"/>
      <c r="AG741" s="10"/>
      <c r="AH741" s="10"/>
      <c r="AI741" s="10"/>
      <c r="AJ741" s="13"/>
      <c r="AK741" s="10"/>
      <c r="AL741" s="10"/>
      <c r="AM741" s="10"/>
      <c r="AN741" s="10"/>
      <c r="AO741" s="10"/>
      <c r="AP741" s="10"/>
      <c r="AQ741" s="10"/>
      <c r="AR741" s="10"/>
    </row>
    <row r="742" spans="1:44" s="159" customFormat="1">
      <c r="A742" s="2"/>
      <c r="B742"/>
      <c r="C742" s="356"/>
      <c r="D742" s="355"/>
      <c r="E742" s="132"/>
      <c r="F742" s="141"/>
      <c r="G742" s="365"/>
      <c r="H742" s="10"/>
      <c r="I742" s="10"/>
      <c r="J742" s="10"/>
      <c r="K742" s="10"/>
      <c r="L742" s="84"/>
      <c r="M742" s="84"/>
      <c r="N742" s="84"/>
      <c r="O742" s="84"/>
      <c r="P742" s="84"/>
      <c r="Q742" s="84"/>
      <c r="R742" s="84"/>
      <c r="S742" s="84"/>
      <c r="T742" s="84"/>
      <c r="U742" s="84"/>
      <c r="V742" s="84"/>
      <c r="W742" s="84"/>
      <c r="X742" s="84"/>
      <c r="Y742" s="84"/>
      <c r="Z742" s="84"/>
      <c r="AA742" s="84"/>
      <c r="AB742" s="84"/>
      <c r="AC742" s="84"/>
      <c r="AD742" s="84"/>
      <c r="AE742" s="10"/>
      <c r="AF742" s="10"/>
      <c r="AG742" s="10"/>
      <c r="AH742" s="10"/>
      <c r="AI742" s="10"/>
      <c r="AJ742" s="13"/>
      <c r="AK742" s="10"/>
      <c r="AL742" s="10"/>
      <c r="AM742" s="10"/>
      <c r="AN742" s="10"/>
      <c r="AO742" s="10"/>
      <c r="AP742" s="10"/>
      <c r="AQ742" s="10"/>
      <c r="AR742" s="10"/>
    </row>
    <row r="743" spans="1:44" s="159" customFormat="1">
      <c r="A743" s="2"/>
      <c r="B743"/>
      <c r="C743" s="356"/>
      <c r="D743" s="355"/>
      <c r="E743" s="132"/>
      <c r="F743" s="141"/>
      <c r="G743" s="365"/>
      <c r="H743" s="10"/>
      <c r="I743" s="10"/>
      <c r="J743" s="10"/>
      <c r="K743" s="10"/>
      <c r="L743" s="84"/>
      <c r="M743" s="84"/>
      <c r="N743" s="84"/>
      <c r="O743" s="84"/>
      <c r="P743" s="84"/>
      <c r="Q743" s="84"/>
      <c r="R743" s="84"/>
      <c r="S743" s="84"/>
      <c r="T743" s="84"/>
      <c r="U743" s="84"/>
      <c r="V743" s="84"/>
      <c r="W743" s="84"/>
      <c r="X743" s="84"/>
      <c r="Y743" s="84"/>
      <c r="Z743" s="84"/>
      <c r="AA743" s="84"/>
      <c r="AB743" s="84"/>
      <c r="AC743" s="84"/>
      <c r="AD743" s="84"/>
      <c r="AE743" s="10"/>
      <c r="AF743" s="10"/>
      <c r="AG743" s="10"/>
      <c r="AH743" s="10"/>
      <c r="AI743" s="10"/>
      <c r="AJ743" s="13"/>
      <c r="AK743" s="10"/>
      <c r="AL743" s="10"/>
      <c r="AM743" s="10"/>
      <c r="AN743" s="10"/>
      <c r="AO743" s="10"/>
      <c r="AP743" s="10"/>
      <c r="AQ743" s="10"/>
      <c r="AR743" s="10"/>
    </row>
    <row r="744" spans="1:44" s="159" customFormat="1">
      <c r="A744" s="2"/>
      <c r="B744"/>
      <c r="C744" s="356"/>
      <c r="D744" s="355"/>
      <c r="E744" s="132"/>
      <c r="F744" s="141"/>
      <c r="G744" s="365"/>
      <c r="H744" s="10"/>
      <c r="I744" s="10"/>
      <c r="J744" s="10"/>
      <c r="K744" s="10"/>
      <c r="L744" s="84"/>
      <c r="M744" s="84"/>
      <c r="N744" s="84"/>
      <c r="O744" s="84"/>
      <c r="P744" s="84"/>
      <c r="Q744" s="84"/>
      <c r="R744" s="84"/>
      <c r="S744" s="84"/>
      <c r="T744" s="84"/>
      <c r="U744" s="84"/>
      <c r="V744" s="84"/>
      <c r="W744" s="84"/>
      <c r="X744" s="84"/>
      <c r="Y744" s="84"/>
      <c r="Z744" s="84"/>
      <c r="AA744" s="84"/>
      <c r="AB744" s="84"/>
      <c r="AC744" s="84"/>
      <c r="AD744" s="84"/>
      <c r="AE744" s="10"/>
      <c r="AF744" s="10"/>
      <c r="AG744" s="10"/>
      <c r="AH744" s="10"/>
      <c r="AI744" s="10"/>
      <c r="AJ744" s="13"/>
      <c r="AK744" s="10"/>
      <c r="AL744" s="10"/>
      <c r="AM744" s="10"/>
      <c r="AN744" s="10"/>
      <c r="AO744" s="10"/>
      <c r="AP744" s="10"/>
      <c r="AQ744" s="10"/>
      <c r="AR744" s="10"/>
    </row>
    <row r="745" spans="1:44" s="159" customFormat="1">
      <c r="A745" s="2"/>
      <c r="B745"/>
      <c r="C745" s="356"/>
      <c r="D745" s="355"/>
      <c r="E745" s="132"/>
      <c r="F745" s="141"/>
      <c r="G745" s="365"/>
      <c r="H745" s="10"/>
      <c r="I745" s="10"/>
      <c r="J745" s="10"/>
      <c r="K745" s="10"/>
      <c r="L745" s="84"/>
      <c r="M745" s="84"/>
      <c r="N745" s="84"/>
      <c r="O745" s="84"/>
      <c r="P745" s="84"/>
      <c r="Q745" s="84"/>
      <c r="R745" s="84"/>
      <c r="S745" s="84"/>
      <c r="T745" s="84"/>
      <c r="U745" s="84"/>
      <c r="V745" s="84"/>
      <c r="W745" s="84"/>
      <c r="X745" s="84"/>
      <c r="Y745" s="84"/>
      <c r="Z745" s="84"/>
      <c r="AA745" s="84"/>
      <c r="AB745" s="84"/>
      <c r="AC745" s="84"/>
      <c r="AD745" s="84"/>
      <c r="AE745" s="10"/>
      <c r="AF745" s="10"/>
      <c r="AG745" s="10"/>
      <c r="AH745" s="10"/>
      <c r="AI745" s="10"/>
      <c r="AJ745" s="13"/>
      <c r="AK745" s="10"/>
      <c r="AL745" s="10"/>
      <c r="AM745" s="10"/>
      <c r="AN745" s="10"/>
      <c r="AO745" s="10"/>
      <c r="AP745" s="10"/>
      <c r="AQ745" s="10"/>
      <c r="AR745" s="10"/>
    </row>
    <row r="746" spans="1:44" s="159" customFormat="1">
      <c r="A746" s="2"/>
      <c r="B746"/>
      <c r="C746" s="356"/>
      <c r="D746" s="355"/>
      <c r="E746" s="132"/>
      <c r="F746" s="141"/>
      <c r="G746" s="365"/>
      <c r="H746" s="10"/>
      <c r="I746" s="10"/>
      <c r="J746" s="10"/>
      <c r="K746" s="10"/>
      <c r="L746" s="84"/>
      <c r="M746" s="84"/>
      <c r="N746" s="84"/>
      <c r="O746" s="84"/>
      <c r="P746" s="84"/>
      <c r="Q746" s="84"/>
      <c r="R746" s="84"/>
      <c r="S746" s="84"/>
      <c r="T746" s="84"/>
      <c r="U746" s="84"/>
      <c r="V746" s="84"/>
      <c r="W746" s="84"/>
      <c r="X746" s="84"/>
      <c r="Y746" s="84"/>
      <c r="Z746" s="84"/>
      <c r="AA746" s="84"/>
      <c r="AB746" s="84"/>
      <c r="AC746" s="84"/>
      <c r="AD746" s="84"/>
      <c r="AE746" s="10"/>
      <c r="AF746" s="10"/>
      <c r="AG746" s="10"/>
      <c r="AH746" s="10"/>
      <c r="AI746" s="10"/>
      <c r="AJ746" s="13"/>
      <c r="AK746" s="10"/>
      <c r="AL746" s="10"/>
      <c r="AM746" s="10"/>
      <c r="AN746" s="10"/>
      <c r="AO746" s="10"/>
      <c r="AP746" s="10"/>
      <c r="AQ746" s="10"/>
      <c r="AR746" s="10"/>
    </row>
    <row r="747" spans="1:44" s="159" customFormat="1">
      <c r="A747" s="2"/>
      <c r="B747"/>
      <c r="C747" s="356"/>
      <c r="D747" s="355"/>
      <c r="E747" s="132"/>
      <c r="F747" s="141"/>
      <c r="G747" s="365"/>
      <c r="H747" s="10"/>
      <c r="I747" s="10"/>
      <c r="J747" s="10"/>
      <c r="K747" s="10"/>
      <c r="L747" s="84"/>
      <c r="M747" s="84"/>
      <c r="N747" s="84"/>
      <c r="O747" s="84"/>
      <c r="P747" s="84"/>
      <c r="Q747" s="84"/>
      <c r="R747" s="84"/>
      <c r="S747" s="84"/>
      <c r="T747" s="84"/>
      <c r="U747" s="84"/>
      <c r="V747" s="84"/>
      <c r="W747" s="84"/>
      <c r="X747" s="84"/>
      <c r="Y747" s="84"/>
      <c r="Z747" s="84"/>
      <c r="AA747" s="84"/>
      <c r="AB747" s="84"/>
      <c r="AC747" s="84"/>
      <c r="AD747" s="84"/>
      <c r="AE747" s="10"/>
      <c r="AF747" s="10"/>
      <c r="AG747" s="10"/>
      <c r="AH747" s="10"/>
      <c r="AI747" s="10"/>
      <c r="AJ747" s="13"/>
      <c r="AK747" s="10"/>
      <c r="AL747" s="10"/>
      <c r="AM747" s="10"/>
      <c r="AN747" s="10"/>
      <c r="AO747" s="10"/>
      <c r="AP747" s="10"/>
      <c r="AQ747" s="10"/>
      <c r="AR747" s="10"/>
    </row>
    <row r="748" spans="1:44" s="159" customFormat="1">
      <c r="A748" s="2"/>
      <c r="B748"/>
      <c r="C748" s="356"/>
      <c r="D748" s="355"/>
      <c r="E748" s="132"/>
      <c r="F748" s="141"/>
      <c r="G748" s="365"/>
      <c r="H748" s="10"/>
      <c r="I748" s="10"/>
      <c r="J748" s="10"/>
      <c r="K748" s="10"/>
      <c r="L748" s="84"/>
      <c r="M748" s="84"/>
      <c r="N748" s="84"/>
      <c r="O748" s="84"/>
      <c r="P748" s="84"/>
      <c r="Q748" s="84"/>
      <c r="R748" s="84"/>
      <c r="S748" s="84"/>
      <c r="T748" s="84"/>
      <c r="U748" s="84"/>
      <c r="V748" s="84"/>
      <c r="W748" s="84"/>
      <c r="X748" s="84"/>
      <c r="Y748" s="84"/>
      <c r="Z748" s="84"/>
      <c r="AA748" s="84"/>
      <c r="AB748" s="84"/>
      <c r="AC748" s="84"/>
      <c r="AD748" s="84"/>
      <c r="AE748" s="10"/>
      <c r="AF748" s="10"/>
      <c r="AG748" s="10"/>
      <c r="AH748" s="10"/>
      <c r="AI748" s="10"/>
      <c r="AJ748" s="13"/>
      <c r="AK748" s="10"/>
      <c r="AL748" s="10"/>
      <c r="AM748" s="10"/>
      <c r="AN748" s="10"/>
      <c r="AO748" s="10"/>
      <c r="AP748" s="10"/>
      <c r="AQ748" s="10"/>
      <c r="AR748" s="10"/>
    </row>
    <row r="749" spans="1:44" s="159" customFormat="1">
      <c r="A749" s="2"/>
      <c r="B749"/>
      <c r="C749" s="356"/>
      <c r="D749" s="355"/>
      <c r="E749" s="132"/>
      <c r="F749" s="141"/>
      <c r="G749" s="365"/>
      <c r="H749" s="10"/>
      <c r="I749" s="10"/>
      <c r="J749" s="10"/>
      <c r="K749" s="10"/>
      <c r="L749" s="84"/>
      <c r="M749" s="84"/>
      <c r="N749" s="84"/>
      <c r="O749" s="84"/>
      <c r="P749" s="84"/>
      <c r="Q749" s="84"/>
      <c r="R749" s="84"/>
      <c r="S749" s="84"/>
      <c r="T749" s="84"/>
      <c r="U749" s="84"/>
      <c r="V749" s="84"/>
      <c r="W749" s="84"/>
      <c r="X749" s="84"/>
      <c r="Y749" s="84"/>
      <c r="Z749" s="84"/>
      <c r="AA749" s="84"/>
      <c r="AB749" s="84"/>
      <c r="AC749" s="84"/>
      <c r="AD749" s="84"/>
      <c r="AE749" s="10"/>
      <c r="AF749" s="10"/>
      <c r="AG749" s="10"/>
      <c r="AH749" s="10"/>
      <c r="AI749" s="10"/>
      <c r="AJ749" s="13"/>
      <c r="AK749" s="10"/>
      <c r="AL749" s="10"/>
      <c r="AM749" s="10"/>
      <c r="AN749" s="10"/>
      <c r="AO749" s="10"/>
      <c r="AP749" s="10"/>
      <c r="AQ749" s="10"/>
      <c r="AR749" s="10"/>
    </row>
    <row r="750" spans="1:44" s="159" customFormat="1">
      <c r="A750" s="2"/>
      <c r="B750"/>
      <c r="C750" s="356"/>
      <c r="D750" s="355"/>
      <c r="E750" s="132"/>
      <c r="F750" s="141"/>
      <c r="G750" s="365"/>
      <c r="H750" s="10"/>
      <c r="I750" s="10"/>
      <c r="J750" s="10"/>
      <c r="K750" s="10"/>
      <c r="L750" s="84"/>
      <c r="M750" s="84"/>
      <c r="N750" s="84"/>
      <c r="O750" s="84"/>
      <c r="P750" s="84"/>
      <c r="Q750" s="84"/>
      <c r="R750" s="84"/>
      <c r="S750" s="84"/>
      <c r="T750" s="84"/>
      <c r="U750" s="84"/>
      <c r="V750" s="84"/>
      <c r="W750" s="84"/>
      <c r="X750" s="84"/>
      <c r="Y750" s="84"/>
      <c r="Z750" s="84"/>
      <c r="AA750" s="84"/>
      <c r="AB750" s="84"/>
      <c r="AC750" s="84"/>
      <c r="AD750" s="84"/>
      <c r="AE750" s="10"/>
      <c r="AF750" s="10"/>
      <c r="AG750" s="10"/>
      <c r="AH750" s="10"/>
      <c r="AI750" s="10"/>
      <c r="AJ750" s="13"/>
      <c r="AK750" s="10"/>
      <c r="AL750" s="10"/>
      <c r="AM750" s="10"/>
      <c r="AN750" s="10"/>
      <c r="AO750" s="10"/>
      <c r="AP750" s="10"/>
      <c r="AQ750" s="10"/>
      <c r="AR750" s="10"/>
    </row>
    <row r="751" spans="1:44" s="159" customFormat="1">
      <c r="A751" s="2"/>
      <c r="B751"/>
      <c r="C751" s="356"/>
      <c r="D751" s="355"/>
      <c r="E751" s="132"/>
      <c r="F751" s="141"/>
      <c r="G751" s="365"/>
      <c r="H751" s="10"/>
      <c r="I751" s="10"/>
      <c r="J751" s="10"/>
      <c r="K751" s="10"/>
      <c r="L751" s="84"/>
      <c r="M751" s="84"/>
      <c r="N751" s="84"/>
      <c r="O751" s="84"/>
      <c r="P751" s="84"/>
      <c r="Q751" s="84"/>
      <c r="R751" s="84"/>
      <c r="S751" s="84"/>
      <c r="T751" s="84"/>
      <c r="U751" s="84"/>
      <c r="V751" s="84"/>
      <c r="W751" s="84"/>
      <c r="X751" s="84"/>
      <c r="Y751" s="84"/>
      <c r="Z751" s="84"/>
      <c r="AA751" s="84"/>
      <c r="AB751" s="84"/>
      <c r="AC751" s="84"/>
      <c r="AD751" s="84"/>
      <c r="AE751" s="10"/>
      <c r="AF751" s="10"/>
      <c r="AG751" s="10"/>
      <c r="AH751" s="10"/>
      <c r="AI751" s="10"/>
      <c r="AJ751" s="13"/>
      <c r="AK751" s="10"/>
      <c r="AL751" s="10"/>
      <c r="AM751" s="10"/>
      <c r="AN751" s="10"/>
      <c r="AO751" s="10"/>
      <c r="AP751" s="10"/>
      <c r="AQ751" s="10"/>
      <c r="AR751" s="10"/>
    </row>
    <row r="752" spans="1:44" s="159" customFormat="1">
      <c r="A752" s="2"/>
      <c r="B752"/>
      <c r="C752" s="356"/>
      <c r="D752" s="355"/>
      <c r="E752" s="132"/>
      <c r="F752" s="141"/>
      <c r="G752" s="365"/>
      <c r="H752" s="10"/>
      <c r="I752" s="10"/>
      <c r="J752" s="10"/>
      <c r="K752" s="10"/>
      <c r="L752" s="84"/>
      <c r="M752" s="84"/>
      <c r="N752" s="84"/>
      <c r="O752" s="84"/>
      <c r="P752" s="84"/>
      <c r="Q752" s="84"/>
      <c r="R752" s="84"/>
      <c r="S752" s="84"/>
      <c r="T752" s="84"/>
      <c r="U752" s="84"/>
      <c r="V752" s="84"/>
      <c r="W752" s="84"/>
      <c r="X752" s="84"/>
      <c r="Y752" s="84"/>
      <c r="Z752" s="84"/>
      <c r="AA752" s="84"/>
      <c r="AB752" s="84"/>
      <c r="AC752" s="84"/>
      <c r="AD752" s="84"/>
      <c r="AE752" s="10"/>
      <c r="AF752" s="10"/>
      <c r="AG752" s="10"/>
      <c r="AH752" s="10"/>
      <c r="AI752" s="10"/>
      <c r="AJ752" s="13"/>
      <c r="AK752" s="10"/>
      <c r="AL752" s="10"/>
      <c r="AM752" s="10"/>
      <c r="AN752" s="10"/>
      <c r="AO752" s="10"/>
      <c r="AP752" s="10"/>
      <c r="AQ752" s="10"/>
      <c r="AR752" s="10"/>
    </row>
    <row r="753" spans="1:44" s="159" customFormat="1">
      <c r="A753" s="2"/>
      <c r="B753"/>
      <c r="C753" s="356"/>
      <c r="D753" s="355"/>
      <c r="E753" s="132"/>
      <c r="F753" s="141"/>
      <c r="G753" s="365"/>
      <c r="H753" s="10"/>
      <c r="I753" s="10"/>
      <c r="J753" s="10"/>
      <c r="K753" s="10"/>
      <c r="L753" s="84"/>
      <c r="M753" s="84"/>
      <c r="N753" s="84"/>
      <c r="O753" s="84"/>
      <c r="P753" s="84"/>
      <c r="Q753" s="84"/>
      <c r="R753" s="84"/>
      <c r="S753" s="84"/>
      <c r="T753" s="84"/>
      <c r="U753" s="84"/>
      <c r="V753" s="84"/>
      <c r="W753" s="84"/>
      <c r="X753" s="84"/>
      <c r="Y753" s="84"/>
      <c r="Z753" s="84"/>
      <c r="AA753" s="84"/>
      <c r="AB753" s="84"/>
      <c r="AC753" s="84"/>
      <c r="AD753" s="84"/>
      <c r="AE753" s="10"/>
      <c r="AF753" s="10"/>
      <c r="AG753" s="10"/>
      <c r="AH753" s="10"/>
      <c r="AI753" s="10"/>
      <c r="AJ753" s="13"/>
      <c r="AK753" s="10"/>
      <c r="AL753" s="10"/>
      <c r="AM753" s="10"/>
      <c r="AN753" s="10"/>
      <c r="AO753" s="10"/>
      <c r="AP753" s="10"/>
      <c r="AQ753" s="10"/>
      <c r="AR753" s="10"/>
    </row>
    <row r="754" spans="1:44" s="159" customFormat="1">
      <c r="A754" s="2"/>
      <c r="B754"/>
      <c r="C754" s="356"/>
      <c r="D754" s="355"/>
      <c r="E754" s="132"/>
      <c r="F754" s="141"/>
      <c r="G754" s="365"/>
      <c r="H754" s="10"/>
      <c r="I754" s="10"/>
      <c r="J754" s="10"/>
      <c r="K754" s="10"/>
      <c r="L754" s="84"/>
      <c r="M754" s="84"/>
      <c r="N754" s="84"/>
      <c r="O754" s="84"/>
      <c r="P754" s="84"/>
      <c r="Q754" s="84"/>
      <c r="R754" s="84"/>
      <c r="S754" s="84"/>
      <c r="T754" s="84"/>
      <c r="U754" s="84"/>
      <c r="V754" s="84"/>
      <c r="W754" s="84"/>
      <c r="X754" s="84"/>
      <c r="Y754" s="84"/>
      <c r="Z754" s="84"/>
      <c r="AA754" s="84"/>
      <c r="AB754" s="84"/>
      <c r="AC754" s="84"/>
      <c r="AD754" s="84"/>
      <c r="AE754" s="10"/>
      <c r="AF754" s="10"/>
      <c r="AG754" s="10"/>
      <c r="AH754" s="10"/>
      <c r="AI754" s="10"/>
      <c r="AJ754" s="13"/>
      <c r="AK754" s="10"/>
      <c r="AL754" s="10"/>
      <c r="AM754" s="10"/>
      <c r="AN754" s="10"/>
      <c r="AO754" s="10"/>
      <c r="AP754" s="10"/>
      <c r="AQ754" s="10"/>
      <c r="AR754" s="10"/>
    </row>
    <row r="755" spans="1:44" s="159" customFormat="1">
      <c r="A755" s="2"/>
      <c r="B755"/>
      <c r="C755" s="356"/>
      <c r="D755" s="355"/>
      <c r="E755" s="132"/>
      <c r="F755" s="141"/>
      <c r="G755" s="365"/>
      <c r="H755" s="10"/>
      <c r="I755" s="10"/>
      <c r="J755" s="10"/>
      <c r="K755" s="10"/>
      <c r="L755" s="84"/>
      <c r="M755" s="84"/>
      <c r="N755" s="84"/>
      <c r="O755" s="84"/>
      <c r="P755" s="84"/>
      <c r="Q755" s="84"/>
      <c r="R755" s="84"/>
      <c r="S755" s="84"/>
      <c r="T755" s="84"/>
      <c r="U755" s="84"/>
      <c r="V755" s="84"/>
      <c r="W755" s="84"/>
      <c r="X755" s="84"/>
      <c r="Y755" s="84"/>
      <c r="Z755" s="84"/>
      <c r="AA755" s="84"/>
      <c r="AB755" s="84"/>
      <c r="AC755" s="84"/>
      <c r="AD755" s="84"/>
      <c r="AE755" s="10"/>
      <c r="AF755" s="10"/>
      <c r="AG755" s="10"/>
      <c r="AH755" s="10"/>
      <c r="AI755" s="10"/>
      <c r="AJ755" s="13"/>
      <c r="AK755" s="10"/>
      <c r="AL755" s="10"/>
      <c r="AM755" s="10"/>
      <c r="AN755" s="10"/>
      <c r="AO755" s="10"/>
      <c r="AP755" s="10"/>
      <c r="AQ755" s="10"/>
      <c r="AR755" s="10"/>
    </row>
    <row r="756" spans="1:44" s="159" customFormat="1">
      <c r="A756" s="2"/>
      <c r="B756"/>
      <c r="C756" s="356"/>
      <c r="D756" s="355"/>
      <c r="E756" s="132"/>
      <c r="F756" s="141"/>
      <c r="G756" s="365"/>
      <c r="H756" s="10"/>
      <c r="I756" s="10"/>
      <c r="J756" s="10"/>
      <c r="K756" s="10"/>
      <c r="L756" s="84"/>
      <c r="M756" s="84"/>
      <c r="N756" s="84"/>
      <c r="O756" s="84"/>
      <c r="P756" s="84"/>
      <c r="Q756" s="84"/>
      <c r="R756" s="84"/>
      <c r="S756" s="84"/>
      <c r="T756" s="84"/>
      <c r="U756" s="84"/>
      <c r="V756" s="84"/>
      <c r="W756" s="84"/>
      <c r="X756" s="84"/>
      <c r="Y756" s="84"/>
      <c r="Z756" s="84"/>
      <c r="AA756" s="84"/>
      <c r="AB756" s="84"/>
      <c r="AC756" s="84"/>
      <c r="AD756" s="84"/>
      <c r="AE756" s="10"/>
      <c r="AF756" s="10"/>
      <c r="AG756" s="10"/>
      <c r="AH756" s="10"/>
      <c r="AI756" s="10"/>
      <c r="AJ756" s="13"/>
      <c r="AK756" s="10"/>
      <c r="AL756" s="10"/>
      <c r="AM756" s="10"/>
      <c r="AN756" s="10"/>
      <c r="AO756" s="10"/>
      <c r="AP756" s="10"/>
      <c r="AQ756" s="10"/>
      <c r="AR756" s="10"/>
    </row>
    <row r="757" spans="1:44" s="159" customFormat="1">
      <c r="A757" s="2"/>
      <c r="B757"/>
      <c r="C757" s="356"/>
      <c r="D757" s="355"/>
      <c r="E757" s="132"/>
      <c r="F757" s="141"/>
      <c r="G757" s="365"/>
      <c r="H757" s="10"/>
      <c r="I757" s="10"/>
      <c r="J757" s="10"/>
      <c r="K757" s="10"/>
      <c r="L757" s="84"/>
      <c r="M757" s="84"/>
      <c r="N757" s="84"/>
      <c r="O757" s="84"/>
      <c r="P757" s="84"/>
      <c r="Q757" s="84"/>
      <c r="R757" s="84"/>
      <c r="S757" s="84"/>
      <c r="T757" s="84"/>
      <c r="U757" s="84"/>
      <c r="V757" s="84"/>
      <c r="W757" s="84"/>
      <c r="X757" s="84"/>
      <c r="Y757" s="84"/>
      <c r="Z757" s="84"/>
      <c r="AA757" s="84"/>
      <c r="AB757" s="84"/>
      <c r="AC757" s="84"/>
      <c r="AD757" s="84"/>
      <c r="AE757" s="10"/>
      <c r="AF757" s="10"/>
      <c r="AG757" s="10"/>
      <c r="AH757" s="10"/>
      <c r="AI757" s="10"/>
      <c r="AJ757" s="13"/>
      <c r="AK757" s="10"/>
      <c r="AL757" s="10"/>
      <c r="AM757" s="10"/>
      <c r="AN757" s="10"/>
      <c r="AO757" s="10"/>
      <c r="AP757" s="10"/>
      <c r="AQ757" s="10"/>
      <c r="AR757" s="10"/>
    </row>
    <row r="758" spans="1:44" s="159" customFormat="1">
      <c r="A758" s="2"/>
      <c r="B758"/>
      <c r="C758" s="356"/>
      <c r="D758" s="355"/>
      <c r="E758" s="132"/>
      <c r="F758" s="141"/>
      <c r="G758" s="365"/>
      <c r="H758" s="10"/>
      <c r="I758" s="10"/>
      <c r="J758" s="10"/>
      <c r="K758" s="10"/>
      <c r="L758" s="84"/>
      <c r="M758" s="84"/>
      <c r="N758" s="84"/>
      <c r="O758" s="84"/>
      <c r="P758" s="84"/>
      <c r="Q758" s="84"/>
      <c r="R758" s="84"/>
      <c r="S758" s="84"/>
      <c r="T758" s="84"/>
      <c r="U758" s="84"/>
      <c r="V758" s="84"/>
      <c r="W758" s="84"/>
      <c r="X758" s="84"/>
      <c r="Y758" s="84"/>
      <c r="Z758" s="84"/>
      <c r="AA758" s="84"/>
      <c r="AB758" s="84"/>
      <c r="AC758" s="84"/>
      <c r="AD758" s="84"/>
      <c r="AE758" s="10"/>
      <c r="AF758" s="10"/>
      <c r="AG758" s="10"/>
      <c r="AH758" s="10"/>
      <c r="AI758" s="10"/>
      <c r="AJ758" s="13"/>
      <c r="AK758" s="10"/>
      <c r="AL758" s="10"/>
      <c r="AM758" s="10"/>
      <c r="AN758" s="10"/>
      <c r="AO758" s="10"/>
      <c r="AP758" s="10"/>
      <c r="AQ758" s="10"/>
      <c r="AR758" s="10"/>
    </row>
    <row r="759" spans="1:44" s="159" customFormat="1">
      <c r="A759" s="2"/>
      <c r="B759"/>
      <c r="C759" s="356"/>
      <c r="D759" s="355"/>
      <c r="E759" s="132"/>
      <c r="F759" s="141"/>
      <c r="G759" s="365"/>
      <c r="H759" s="10"/>
      <c r="I759" s="10"/>
      <c r="J759" s="10"/>
      <c r="K759" s="10"/>
      <c r="L759" s="84"/>
      <c r="M759" s="84"/>
      <c r="N759" s="84"/>
      <c r="O759" s="84"/>
      <c r="P759" s="84"/>
      <c r="Q759" s="84"/>
      <c r="R759" s="84"/>
      <c r="S759" s="84"/>
      <c r="T759" s="84"/>
      <c r="U759" s="84"/>
      <c r="V759" s="84"/>
      <c r="W759" s="84"/>
      <c r="X759" s="84"/>
      <c r="Y759" s="84"/>
      <c r="Z759" s="84"/>
      <c r="AA759" s="84"/>
      <c r="AB759" s="84"/>
      <c r="AC759" s="84"/>
      <c r="AD759" s="84"/>
      <c r="AE759" s="10"/>
      <c r="AF759" s="10"/>
      <c r="AG759" s="10"/>
      <c r="AH759" s="10"/>
      <c r="AI759" s="10"/>
      <c r="AJ759" s="13"/>
      <c r="AK759" s="10"/>
      <c r="AL759" s="10"/>
      <c r="AM759" s="10"/>
      <c r="AN759" s="10"/>
      <c r="AO759" s="10"/>
      <c r="AP759" s="10"/>
      <c r="AQ759" s="10"/>
      <c r="AR759" s="10"/>
    </row>
    <row r="760" spans="1:44" s="159" customFormat="1">
      <c r="A760" s="2"/>
      <c r="B760"/>
      <c r="C760" s="356"/>
      <c r="D760" s="355"/>
      <c r="E760" s="132"/>
      <c r="F760" s="141"/>
      <c r="G760" s="365"/>
      <c r="H760" s="10"/>
      <c r="I760" s="10"/>
      <c r="J760" s="10"/>
      <c r="K760" s="10"/>
      <c r="L760" s="84"/>
      <c r="M760" s="84"/>
      <c r="N760" s="84"/>
      <c r="O760" s="84"/>
      <c r="P760" s="84"/>
      <c r="Q760" s="84"/>
      <c r="R760" s="84"/>
      <c r="S760" s="84"/>
      <c r="T760" s="84"/>
      <c r="U760" s="84"/>
      <c r="V760" s="84"/>
      <c r="W760" s="84"/>
      <c r="X760" s="84"/>
      <c r="Y760" s="84"/>
      <c r="Z760" s="84"/>
      <c r="AA760" s="84"/>
      <c r="AB760" s="84"/>
      <c r="AC760" s="84"/>
      <c r="AD760" s="84"/>
      <c r="AE760" s="10"/>
      <c r="AF760" s="10"/>
      <c r="AG760" s="10"/>
      <c r="AH760" s="10"/>
      <c r="AI760" s="10"/>
      <c r="AJ760" s="13"/>
      <c r="AK760" s="10"/>
      <c r="AL760" s="10"/>
      <c r="AM760" s="10"/>
      <c r="AN760" s="10"/>
      <c r="AO760" s="10"/>
      <c r="AP760" s="10"/>
      <c r="AQ760" s="10"/>
      <c r="AR760" s="10"/>
    </row>
    <row r="761" spans="1:44" s="159" customFormat="1">
      <c r="A761" s="2"/>
      <c r="B761"/>
      <c r="C761" s="356"/>
      <c r="D761" s="355"/>
      <c r="E761" s="132"/>
      <c r="F761" s="141"/>
      <c r="G761" s="365"/>
      <c r="H761" s="10"/>
      <c r="I761" s="10"/>
      <c r="J761" s="10"/>
      <c r="K761" s="10"/>
      <c r="L761" s="84"/>
      <c r="M761" s="84"/>
      <c r="N761" s="84"/>
      <c r="O761" s="84"/>
      <c r="P761" s="84"/>
      <c r="Q761" s="84"/>
      <c r="R761" s="84"/>
      <c r="S761" s="84"/>
      <c r="T761" s="84"/>
      <c r="U761" s="84"/>
      <c r="V761" s="84"/>
      <c r="W761" s="84"/>
      <c r="X761" s="84"/>
      <c r="Y761" s="84"/>
      <c r="Z761" s="84"/>
      <c r="AA761" s="84"/>
      <c r="AB761" s="84"/>
      <c r="AC761" s="84"/>
      <c r="AD761" s="84"/>
      <c r="AE761" s="10"/>
      <c r="AF761" s="10"/>
      <c r="AG761" s="10"/>
      <c r="AH761" s="10"/>
      <c r="AI761" s="10"/>
      <c r="AJ761" s="13"/>
      <c r="AK761" s="10"/>
      <c r="AL761" s="10"/>
      <c r="AM761" s="10"/>
      <c r="AN761" s="10"/>
      <c r="AO761" s="10"/>
      <c r="AP761" s="10"/>
      <c r="AQ761" s="10"/>
      <c r="AR761" s="10"/>
    </row>
    <row r="762" spans="1:44" s="159" customFormat="1">
      <c r="A762" s="2"/>
      <c r="B762"/>
      <c r="C762" s="356"/>
      <c r="D762" s="355"/>
      <c r="E762" s="132"/>
      <c r="F762" s="141"/>
      <c r="G762" s="365"/>
      <c r="H762" s="10"/>
      <c r="I762" s="10"/>
      <c r="J762" s="10"/>
      <c r="K762" s="10"/>
      <c r="L762" s="84"/>
      <c r="M762" s="84"/>
      <c r="N762" s="84"/>
      <c r="O762" s="84"/>
      <c r="P762" s="84"/>
      <c r="Q762" s="84"/>
      <c r="R762" s="84"/>
      <c r="S762" s="84"/>
      <c r="T762" s="84"/>
      <c r="U762" s="84"/>
      <c r="V762" s="84"/>
      <c r="W762" s="84"/>
      <c r="X762" s="84"/>
      <c r="Y762" s="84"/>
      <c r="Z762" s="84"/>
      <c r="AA762" s="84"/>
      <c r="AB762" s="84"/>
      <c r="AC762" s="84"/>
      <c r="AD762" s="84"/>
      <c r="AE762" s="10"/>
      <c r="AF762" s="10"/>
      <c r="AG762" s="10"/>
      <c r="AH762" s="10"/>
      <c r="AI762" s="10"/>
      <c r="AJ762" s="13"/>
      <c r="AK762" s="10"/>
      <c r="AL762" s="10"/>
      <c r="AM762" s="10"/>
      <c r="AN762" s="10"/>
      <c r="AO762" s="10"/>
      <c r="AP762" s="10"/>
      <c r="AQ762" s="10"/>
      <c r="AR762" s="10"/>
    </row>
    <row r="763" spans="1:44" s="159" customFormat="1">
      <c r="A763" s="2"/>
      <c r="B763"/>
      <c r="C763" s="356"/>
      <c r="D763" s="355"/>
      <c r="E763" s="132"/>
      <c r="F763" s="141"/>
      <c r="G763" s="365"/>
      <c r="H763" s="10"/>
      <c r="I763" s="10"/>
      <c r="J763" s="10"/>
      <c r="K763" s="10"/>
      <c r="L763" s="84"/>
      <c r="M763" s="84"/>
      <c r="N763" s="84"/>
      <c r="O763" s="84"/>
      <c r="P763" s="84"/>
      <c r="Q763" s="84"/>
      <c r="R763" s="84"/>
      <c r="S763" s="84"/>
      <c r="T763" s="84"/>
      <c r="U763" s="84"/>
      <c r="V763" s="84"/>
      <c r="W763" s="84"/>
      <c r="X763" s="84"/>
      <c r="Y763" s="84"/>
      <c r="Z763" s="84"/>
      <c r="AA763" s="84"/>
      <c r="AB763" s="84"/>
      <c r="AC763" s="84"/>
      <c r="AD763" s="84"/>
      <c r="AE763" s="10"/>
      <c r="AF763" s="10"/>
      <c r="AG763" s="10"/>
      <c r="AH763" s="10"/>
      <c r="AI763" s="10"/>
      <c r="AJ763" s="13"/>
      <c r="AK763" s="10"/>
      <c r="AL763" s="10"/>
      <c r="AM763" s="10"/>
      <c r="AN763" s="10"/>
      <c r="AO763" s="10"/>
      <c r="AP763" s="10"/>
      <c r="AQ763" s="10"/>
      <c r="AR763" s="10"/>
    </row>
    <row r="764" spans="1:44" s="159" customFormat="1">
      <c r="A764" s="2"/>
      <c r="B764"/>
      <c r="C764" s="356"/>
      <c r="D764" s="355"/>
      <c r="E764" s="132"/>
      <c r="F764" s="141"/>
      <c r="G764" s="365"/>
      <c r="H764" s="10"/>
      <c r="I764" s="10"/>
      <c r="J764" s="10"/>
      <c r="K764" s="10"/>
      <c r="L764" s="84"/>
      <c r="M764" s="84"/>
      <c r="N764" s="84"/>
      <c r="O764" s="84"/>
      <c r="P764" s="84"/>
      <c r="Q764" s="84"/>
      <c r="R764" s="84"/>
      <c r="S764" s="84"/>
      <c r="T764" s="84"/>
      <c r="U764" s="84"/>
      <c r="V764" s="84"/>
      <c r="W764" s="84"/>
      <c r="X764" s="84"/>
      <c r="Y764" s="84"/>
      <c r="Z764" s="84"/>
      <c r="AA764" s="84"/>
      <c r="AB764" s="84"/>
      <c r="AC764" s="84"/>
      <c r="AD764" s="84"/>
      <c r="AE764" s="10"/>
      <c r="AF764" s="10"/>
      <c r="AG764" s="10"/>
      <c r="AH764" s="10"/>
      <c r="AI764" s="10"/>
      <c r="AJ764" s="13"/>
      <c r="AK764" s="10"/>
      <c r="AL764" s="10"/>
      <c r="AM764" s="10"/>
      <c r="AN764" s="10"/>
      <c r="AO764" s="10"/>
      <c r="AP764" s="10"/>
      <c r="AQ764" s="10"/>
      <c r="AR764" s="10"/>
    </row>
    <row r="765" spans="1:44" s="159" customFormat="1">
      <c r="A765" s="2"/>
      <c r="B765"/>
      <c r="C765" s="356"/>
      <c r="D765" s="355"/>
      <c r="E765" s="132"/>
      <c r="F765" s="141"/>
      <c r="G765" s="365"/>
      <c r="H765" s="10"/>
      <c r="I765" s="10"/>
      <c r="J765" s="10"/>
      <c r="K765" s="10"/>
      <c r="L765" s="84"/>
      <c r="M765" s="84"/>
      <c r="N765" s="84"/>
      <c r="O765" s="84"/>
      <c r="P765" s="84"/>
      <c r="Q765" s="84"/>
      <c r="R765" s="84"/>
      <c r="S765" s="84"/>
      <c r="T765" s="84"/>
      <c r="U765" s="84"/>
      <c r="V765" s="84"/>
      <c r="W765" s="84"/>
      <c r="X765" s="84"/>
      <c r="Y765" s="84"/>
      <c r="Z765" s="84"/>
      <c r="AA765" s="84"/>
      <c r="AB765" s="84"/>
      <c r="AC765" s="84"/>
      <c r="AD765" s="84"/>
      <c r="AE765" s="10"/>
      <c r="AF765" s="10"/>
      <c r="AG765" s="10"/>
      <c r="AH765" s="10"/>
      <c r="AI765" s="10"/>
      <c r="AJ765" s="13"/>
      <c r="AK765" s="10"/>
      <c r="AL765" s="10"/>
      <c r="AM765" s="10"/>
      <c r="AN765" s="10"/>
      <c r="AO765" s="10"/>
      <c r="AP765" s="10"/>
      <c r="AQ765" s="10"/>
      <c r="AR765" s="10"/>
    </row>
    <row r="766" spans="1:44" s="159" customFormat="1">
      <c r="A766" s="2"/>
      <c r="B766"/>
      <c r="C766" s="356"/>
      <c r="D766" s="355"/>
      <c r="E766" s="132"/>
      <c r="F766" s="141"/>
      <c r="G766" s="365"/>
      <c r="H766" s="10"/>
      <c r="I766" s="10"/>
      <c r="J766" s="10"/>
      <c r="K766" s="10"/>
      <c r="L766" s="84"/>
      <c r="M766" s="84"/>
      <c r="N766" s="84"/>
      <c r="O766" s="84"/>
      <c r="P766" s="84"/>
      <c r="Q766" s="84"/>
      <c r="R766" s="84"/>
      <c r="S766" s="84"/>
      <c r="T766" s="84"/>
      <c r="U766" s="84"/>
      <c r="V766" s="84"/>
      <c r="W766" s="84"/>
      <c r="X766" s="84"/>
      <c r="Y766" s="84"/>
      <c r="Z766" s="84"/>
      <c r="AA766" s="84"/>
      <c r="AB766" s="84"/>
      <c r="AC766" s="84"/>
      <c r="AD766" s="84"/>
      <c r="AE766" s="10"/>
      <c r="AF766" s="10"/>
      <c r="AG766" s="10"/>
      <c r="AH766" s="10"/>
      <c r="AI766" s="10"/>
      <c r="AJ766" s="13"/>
      <c r="AK766" s="10"/>
      <c r="AL766" s="10"/>
      <c r="AM766" s="10"/>
      <c r="AN766" s="10"/>
      <c r="AO766" s="10"/>
      <c r="AP766" s="10"/>
      <c r="AQ766" s="10"/>
      <c r="AR766" s="10"/>
    </row>
    <row r="767" spans="1:44" s="159" customFormat="1">
      <c r="A767" s="2"/>
      <c r="B767"/>
      <c r="C767" s="356"/>
      <c r="D767" s="355"/>
      <c r="E767" s="132"/>
      <c r="F767" s="141"/>
      <c r="G767" s="365"/>
      <c r="H767" s="10"/>
      <c r="I767" s="10"/>
      <c r="J767" s="10"/>
      <c r="K767" s="10"/>
      <c r="L767" s="84"/>
      <c r="M767" s="84"/>
      <c r="N767" s="84"/>
      <c r="O767" s="84"/>
      <c r="P767" s="84"/>
      <c r="Q767" s="84"/>
      <c r="R767" s="84"/>
      <c r="S767" s="84"/>
      <c r="T767" s="84"/>
      <c r="U767" s="84"/>
      <c r="V767" s="84"/>
      <c r="W767" s="84"/>
      <c r="X767" s="84"/>
      <c r="Y767" s="84"/>
      <c r="Z767" s="84"/>
      <c r="AA767" s="84"/>
      <c r="AB767" s="84"/>
      <c r="AC767" s="84"/>
      <c r="AD767" s="84"/>
      <c r="AE767" s="10"/>
      <c r="AF767" s="10"/>
      <c r="AG767" s="10"/>
      <c r="AH767" s="10"/>
      <c r="AI767" s="10"/>
      <c r="AJ767" s="13"/>
      <c r="AK767" s="10"/>
      <c r="AL767" s="10"/>
      <c r="AM767" s="10"/>
      <c r="AN767" s="10"/>
      <c r="AO767" s="10"/>
      <c r="AP767" s="10"/>
      <c r="AQ767" s="10"/>
      <c r="AR767" s="10"/>
    </row>
    <row r="768" spans="1:44" s="159" customFormat="1">
      <c r="A768" s="2"/>
      <c r="B768"/>
      <c r="C768" s="356"/>
      <c r="D768" s="355"/>
      <c r="E768" s="132"/>
      <c r="F768" s="141"/>
      <c r="G768" s="365"/>
      <c r="H768" s="10"/>
      <c r="I768" s="10"/>
      <c r="J768" s="10"/>
      <c r="K768" s="10"/>
      <c r="L768" s="84"/>
      <c r="M768" s="84"/>
      <c r="N768" s="84"/>
      <c r="O768" s="84"/>
      <c r="P768" s="84"/>
      <c r="Q768" s="84"/>
      <c r="R768" s="84"/>
      <c r="S768" s="84"/>
      <c r="T768" s="84"/>
      <c r="U768" s="84"/>
      <c r="V768" s="84"/>
      <c r="W768" s="84"/>
      <c r="X768" s="84"/>
      <c r="Y768" s="84"/>
      <c r="Z768" s="84"/>
      <c r="AA768" s="84"/>
      <c r="AB768" s="84"/>
      <c r="AC768" s="84"/>
      <c r="AD768" s="84"/>
      <c r="AE768" s="10"/>
      <c r="AF768" s="10"/>
      <c r="AG768" s="10"/>
      <c r="AH768" s="10"/>
      <c r="AI768" s="10"/>
      <c r="AJ768" s="13"/>
      <c r="AK768" s="10"/>
      <c r="AL768" s="10"/>
      <c r="AM768" s="10"/>
      <c r="AN768" s="10"/>
      <c r="AO768" s="10"/>
      <c r="AP768" s="10"/>
      <c r="AQ768" s="10"/>
      <c r="AR768" s="10"/>
    </row>
    <row r="769" spans="1:44" s="159" customFormat="1">
      <c r="A769" s="2"/>
      <c r="B769"/>
      <c r="C769" s="356"/>
      <c r="D769" s="355"/>
      <c r="E769" s="132"/>
      <c r="F769" s="141"/>
      <c r="G769" s="365"/>
      <c r="H769" s="10"/>
      <c r="I769" s="10"/>
      <c r="J769" s="10"/>
      <c r="K769" s="10"/>
      <c r="L769" s="84"/>
      <c r="M769" s="84"/>
      <c r="N769" s="84"/>
      <c r="O769" s="84"/>
      <c r="P769" s="84"/>
      <c r="Q769" s="84"/>
      <c r="R769" s="84"/>
      <c r="S769" s="84"/>
      <c r="T769" s="84"/>
      <c r="U769" s="84"/>
      <c r="V769" s="84"/>
      <c r="W769" s="84"/>
      <c r="X769" s="84"/>
      <c r="Y769" s="84"/>
      <c r="Z769" s="84"/>
      <c r="AA769" s="84"/>
      <c r="AB769" s="84"/>
      <c r="AC769" s="84"/>
      <c r="AD769" s="84"/>
      <c r="AE769" s="10"/>
      <c r="AF769" s="10"/>
      <c r="AG769" s="10"/>
      <c r="AH769" s="10"/>
      <c r="AI769" s="10"/>
      <c r="AJ769" s="13"/>
      <c r="AK769" s="10"/>
      <c r="AL769" s="10"/>
      <c r="AM769" s="10"/>
      <c r="AN769" s="10"/>
      <c r="AO769" s="10"/>
      <c r="AP769" s="10"/>
      <c r="AQ769" s="10"/>
      <c r="AR769" s="10"/>
    </row>
    <row r="770" spans="1:44" s="159" customFormat="1">
      <c r="A770" s="2"/>
      <c r="B770"/>
      <c r="C770" s="356"/>
      <c r="D770" s="355"/>
      <c r="E770" s="132"/>
      <c r="F770" s="141"/>
      <c r="G770" s="365"/>
      <c r="H770" s="10"/>
      <c r="I770" s="10"/>
      <c r="J770" s="10"/>
      <c r="K770" s="10"/>
      <c r="L770" s="84"/>
      <c r="M770" s="84"/>
      <c r="N770" s="84"/>
      <c r="O770" s="84"/>
      <c r="P770" s="84"/>
      <c r="Q770" s="84"/>
      <c r="R770" s="84"/>
      <c r="S770" s="84"/>
      <c r="T770" s="84"/>
      <c r="U770" s="84"/>
      <c r="V770" s="84"/>
      <c r="W770" s="84"/>
      <c r="X770" s="84"/>
      <c r="Y770" s="84"/>
      <c r="Z770" s="84"/>
      <c r="AA770" s="84"/>
      <c r="AB770" s="84"/>
      <c r="AC770" s="84"/>
      <c r="AD770" s="84"/>
      <c r="AE770" s="10"/>
      <c r="AF770" s="10"/>
      <c r="AG770" s="10"/>
      <c r="AH770" s="10"/>
      <c r="AI770" s="10"/>
      <c r="AJ770" s="13"/>
      <c r="AK770" s="10"/>
      <c r="AL770" s="10"/>
      <c r="AM770" s="10"/>
      <c r="AN770" s="10"/>
      <c r="AO770" s="10"/>
      <c r="AP770" s="10"/>
      <c r="AQ770" s="10"/>
      <c r="AR770" s="10"/>
    </row>
    <row r="771" spans="1:44" s="159" customFormat="1">
      <c r="A771" s="2"/>
      <c r="B771"/>
      <c r="C771" s="356"/>
      <c r="D771" s="355"/>
      <c r="E771" s="132"/>
      <c r="F771" s="141"/>
      <c r="G771" s="365"/>
      <c r="H771" s="10"/>
      <c r="I771" s="10"/>
      <c r="J771" s="10"/>
      <c r="K771" s="10"/>
      <c r="L771" s="84"/>
      <c r="M771" s="84"/>
      <c r="N771" s="84"/>
      <c r="O771" s="84"/>
      <c r="P771" s="84"/>
      <c r="Q771" s="84"/>
      <c r="R771" s="84"/>
      <c r="S771" s="84"/>
      <c r="T771" s="84"/>
      <c r="U771" s="84"/>
      <c r="V771" s="84"/>
      <c r="W771" s="84"/>
      <c r="X771" s="84"/>
      <c r="Y771" s="84"/>
      <c r="Z771" s="84"/>
      <c r="AA771" s="84"/>
      <c r="AB771" s="84"/>
      <c r="AC771" s="84"/>
      <c r="AD771" s="84"/>
      <c r="AE771" s="10"/>
      <c r="AF771" s="10"/>
      <c r="AG771" s="10"/>
      <c r="AH771" s="10"/>
      <c r="AI771" s="10"/>
      <c r="AJ771" s="13"/>
      <c r="AK771" s="10"/>
      <c r="AL771" s="10"/>
      <c r="AM771" s="10"/>
      <c r="AN771" s="10"/>
      <c r="AO771" s="10"/>
      <c r="AP771" s="10"/>
      <c r="AQ771" s="10"/>
      <c r="AR771" s="10"/>
    </row>
    <row r="772" spans="1:44" s="159" customFormat="1">
      <c r="A772" s="2"/>
      <c r="B772"/>
      <c r="C772" s="356"/>
      <c r="D772" s="355"/>
      <c r="E772" s="132"/>
      <c r="F772" s="141"/>
      <c r="G772" s="365"/>
      <c r="H772" s="10"/>
      <c r="I772" s="10"/>
      <c r="J772" s="10"/>
      <c r="K772" s="10"/>
      <c r="L772" s="84"/>
      <c r="M772" s="84"/>
      <c r="N772" s="84"/>
      <c r="O772" s="84"/>
      <c r="P772" s="84"/>
      <c r="Q772" s="84"/>
      <c r="R772" s="84"/>
      <c r="S772" s="84"/>
      <c r="T772" s="84"/>
      <c r="U772" s="84"/>
      <c r="V772" s="84"/>
      <c r="W772" s="84"/>
      <c r="X772" s="84"/>
      <c r="Y772" s="84"/>
      <c r="Z772" s="84"/>
      <c r="AA772" s="84"/>
      <c r="AB772" s="84"/>
      <c r="AC772" s="84"/>
      <c r="AD772" s="84"/>
      <c r="AE772" s="10"/>
      <c r="AF772" s="10"/>
      <c r="AG772" s="10"/>
      <c r="AH772" s="10"/>
      <c r="AI772" s="10"/>
      <c r="AJ772" s="13"/>
      <c r="AK772" s="10"/>
      <c r="AL772" s="10"/>
      <c r="AM772" s="10"/>
      <c r="AN772" s="10"/>
      <c r="AO772" s="10"/>
      <c r="AP772" s="10"/>
      <c r="AQ772" s="10"/>
      <c r="AR772" s="10"/>
    </row>
    <row r="773" spans="1:44" s="159" customFormat="1">
      <c r="A773" s="2"/>
      <c r="B773"/>
      <c r="C773" s="356"/>
      <c r="D773" s="355"/>
      <c r="E773" s="132"/>
      <c r="F773" s="141"/>
      <c r="G773" s="365"/>
      <c r="H773" s="10"/>
      <c r="I773" s="10"/>
      <c r="J773" s="10"/>
      <c r="K773" s="10"/>
      <c r="L773" s="84"/>
      <c r="M773" s="84"/>
      <c r="N773" s="84"/>
      <c r="O773" s="84"/>
      <c r="P773" s="84"/>
      <c r="Q773" s="84"/>
      <c r="R773" s="84"/>
      <c r="S773" s="84"/>
      <c r="T773" s="84"/>
      <c r="U773" s="84"/>
      <c r="V773" s="84"/>
      <c r="W773" s="84"/>
      <c r="X773" s="84"/>
      <c r="Y773" s="84"/>
      <c r="Z773" s="84"/>
      <c r="AA773" s="84"/>
      <c r="AB773" s="84"/>
      <c r="AC773" s="84"/>
      <c r="AD773" s="84"/>
      <c r="AE773" s="10"/>
      <c r="AF773" s="10"/>
      <c r="AG773" s="10"/>
      <c r="AH773" s="10"/>
      <c r="AI773" s="10"/>
      <c r="AJ773" s="13"/>
      <c r="AK773" s="10"/>
      <c r="AL773" s="10"/>
      <c r="AM773" s="10"/>
      <c r="AN773" s="10"/>
      <c r="AO773" s="10"/>
      <c r="AP773" s="10"/>
      <c r="AQ773" s="10"/>
      <c r="AR773" s="10"/>
    </row>
    <row r="774" spans="1:44" s="159" customFormat="1">
      <c r="A774" s="2"/>
      <c r="B774"/>
      <c r="C774" s="356"/>
      <c r="D774" s="355"/>
      <c r="E774" s="132"/>
      <c r="F774" s="141"/>
      <c r="G774" s="365"/>
      <c r="H774" s="10"/>
      <c r="I774" s="10"/>
      <c r="J774" s="10"/>
      <c r="K774" s="10"/>
      <c r="L774" s="84"/>
      <c r="M774" s="84"/>
      <c r="N774" s="84"/>
      <c r="O774" s="84"/>
      <c r="P774" s="84"/>
      <c r="Q774" s="84"/>
      <c r="R774" s="84"/>
      <c r="S774" s="84"/>
      <c r="T774" s="84"/>
      <c r="U774" s="84"/>
      <c r="V774" s="84"/>
      <c r="W774" s="84"/>
      <c r="X774" s="84"/>
      <c r="Y774" s="84"/>
      <c r="Z774" s="84"/>
      <c r="AA774" s="84"/>
      <c r="AB774" s="84"/>
      <c r="AC774" s="84"/>
      <c r="AD774" s="84"/>
      <c r="AE774" s="10"/>
      <c r="AF774" s="10"/>
      <c r="AG774" s="10"/>
      <c r="AH774" s="10"/>
      <c r="AI774" s="10"/>
      <c r="AJ774" s="13"/>
      <c r="AK774" s="10"/>
      <c r="AL774" s="10"/>
      <c r="AM774" s="10"/>
      <c r="AN774" s="10"/>
      <c r="AO774" s="10"/>
      <c r="AP774" s="10"/>
      <c r="AQ774" s="10"/>
      <c r="AR774" s="10"/>
    </row>
    <row r="775" spans="1:44" s="159" customFormat="1">
      <c r="A775" s="2"/>
      <c r="B775"/>
      <c r="C775" s="356"/>
      <c r="D775" s="355"/>
      <c r="E775" s="132"/>
      <c r="F775" s="141"/>
      <c r="G775" s="365"/>
      <c r="H775" s="10"/>
      <c r="I775" s="10"/>
      <c r="J775" s="10"/>
      <c r="K775" s="10"/>
      <c r="L775" s="84"/>
      <c r="M775" s="84"/>
      <c r="N775" s="84"/>
      <c r="O775" s="84"/>
      <c r="P775" s="84"/>
      <c r="Q775" s="84"/>
      <c r="R775" s="84"/>
      <c r="S775" s="84"/>
      <c r="T775" s="84"/>
      <c r="U775" s="84"/>
      <c r="V775" s="84"/>
      <c r="W775" s="84"/>
      <c r="X775" s="84"/>
      <c r="Y775" s="84"/>
      <c r="Z775" s="84"/>
      <c r="AA775" s="84"/>
      <c r="AB775" s="84"/>
      <c r="AC775" s="84"/>
      <c r="AD775" s="84"/>
      <c r="AE775" s="10"/>
      <c r="AF775" s="10"/>
      <c r="AG775" s="10"/>
      <c r="AH775" s="10"/>
      <c r="AI775" s="10"/>
      <c r="AJ775" s="13"/>
      <c r="AK775" s="10"/>
      <c r="AL775" s="10"/>
      <c r="AM775" s="10"/>
      <c r="AN775" s="10"/>
      <c r="AO775" s="10"/>
      <c r="AP775" s="10"/>
      <c r="AQ775" s="10"/>
      <c r="AR775" s="10"/>
    </row>
    <row r="776" spans="1:44" s="159" customFormat="1">
      <c r="A776" s="2"/>
      <c r="B776"/>
      <c r="C776" s="356"/>
      <c r="D776" s="355"/>
      <c r="E776" s="132"/>
      <c r="F776" s="141"/>
      <c r="G776" s="365"/>
      <c r="H776" s="10"/>
      <c r="I776" s="10"/>
      <c r="J776" s="10"/>
      <c r="K776" s="10"/>
      <c r="L776" s="84"/>
      <c r="M776" s="84"/>
      <c r="N776" s="84"/>
      <c r="O776" s="84"/>
      <c r="P776" s="84"/>
      <c r="Q776" s="84"/>
      <c r="R776" s="84"/>
      <c r="S776" s="84"/>
      <c r="T776" s="84"/>
      <c r="U776" s="84"/>
      <c r="V776" s="84"/>
      <c r="W776" s="84"/>
      <c r="X776" s="84"/>
      <c r="Y776" s="84"/>
      <c r="Z776" s="84"/>
      <c r="AA776" s="84"/>
      <c r="AB776" s="84"/>
      <c r="AC776" s="84"/>
      <c r="AD776" s="84"/>
      <c r="AE776" s="10"/>
      <c r="AF776" s="10"/>
      <c r="AG776" s="10"/>
      <c r="AH776" s="10"/>
      <c r="AI776" s="10"/>
      <c r="AJ776" s="13"/>
      <c r="AK776" s="10"/>
      <c r="AL776" s="10"/>
      <c r="AM776" s="10"/>
      <c r="AN776" s="10"/>
      <c r="AO776" s="10"/>
      <c r="AP776" s="10"/>
      <c r="AQ776" s="10"/>
      <c r="AR776" s="10"/>
    </row>
    <row r="777" spans="1:44" s="159" customFormat="1">
      <c r="A777" s="2"/>
      <c r="B777"/>
      <c r="C777" s="356"/>
      <c r="D777" s="355"/>
      <c r="E777" s="132"/>
      <c r="F777" s="141"/>
      <c r="G777" s="365"/>
      <c r="H777" s="10"/>
      <c r="I777" s="10"/>
      <c r="J777" s="10"/>
      <c r="K777" s="10"/>
      <c r="L777" s="84"/>
      <c r="M777" s="84"/>
      <c r="N777" s="84"/>
      <c r="O777" s="84"/>
      <c r="P777" s="84"/>
      <c r="Q777" s="84"/>
      <c r="R777" s="84"/>
      <c r="S777" s="84"/>
      <c r="T777" s="84"/>
      <c r="U777" s="84"/>
      <c r="V777" s="84"/>
      <c r="W777" s="84"/>
      <c r="X777" s="84"/>
      <c r="Y777" s="84"/>
      <c r="Z777" s="84"/>
      <c r="AA777" s="84"/>
      <c r="AB777" s="84"/>
      <c r="AC777" s="84"/>
      <c r="AD777" s="84"/>
      <c r="AE777" s="10"/>
      <c r="AF777" s="10"/>
      <c r="AG777" s="10"/>
      <c r="AH777" s="10"/>
      <c r="AI777" s="10"/>
      <c r="AJ777" s="13"/>
      <c r="AK777" s="10"/>
      <c r="AL777" s="10"/>
      <c r="AM777" s="10"/>
      <c r="AN777" s="10"/>
      <c r="AO777" s="10"/>
      <c r="AP777" s="10"/>
      <c r="AQ777" s="10"/>
      <c r="AR777" s="10"/>
    </row>
    <row r="778" spans="1:44" s="159" customFormat="1">
      <c r="A778" s="2"/>
      <c r="B778"/>
      <c r="C778" s="356"/>
      <c r="D778" s="355"/>
      <c r="E778" s="132"/>
      <c r="F778" s="141"/>
      <c r="G778" s="365"/>
      <c r="H778" s="10"/>
      <c r="I778" s="10"/>
      <c r="J778" s="10"/>
      <c r="K778" s="10"/>
      <c r="L778" s="84"/>
      <c r="M778" s="84"/>
      <c r="N778" s="84"/>
      <c r="O778" s="84"/>
      <c r="P778" s="84"/>
      <c r="Q778" s="84"/>
      <c r="R778" s="84"/>
      <c r="S778" s="84"/>
      <c r="T778" s="84"/>
      <c r="U778" s="84"/>
      <c r="V778" s="84"/>
      <c r="W778" s="84"/>
      <c r="X778" s="84"/>
      <c r="Y778" s="84"/>
      <c r="Z778" s="84"/>
      <c r="AA778" s="84"/>
      <c r="AB778" s="84"/>
      <c r="AC778" s="84"/>
      <c r="AD778" s="84"/>
      <c r="AE778" s="10"/>
      <c r="AF778" s="10"/>
      <c r="AG778" s="10"/>
      <c r="AH778" s="10"/>
      <c r="AI778" s="10"/>
      <c r="AJ778" s="13"/>
      <c r="AK778" s="10"/>
      <c r="AL778" s="10"/>
      <c r="AM778" s="10"/>
      <c r="AN778" s="10"/>
      <c r="AO778" s="10"/>
      <c r="AP778" s="10"/>
      <c r="AQ778" s="10"/>
      <c r="AR778" s="10"/>
    </row>
    <row r="779" spans="1:44" s="159" customFormat="1">
      <c r="A779" s="2"/>
      <c r="B779"/>
      <c r="C779" s="356"/>
      <c r="D779" s="355"/>
      <c r="E779" s="132"/>
      <c r="F779" s="141"/>
      <c r="G779" s="365"/>
      <c r="H779" s="10"/>
      <c r="I779" s="10"/>
      <c r="J779" s="10"/>
      <c r="K779" s="10"/>
      <c r="L779" s="84"/>
      <c r="M779" s="84"/>
      <c r="N779" s="84"/>
      <c r="O779" s="84"/>
      <c r="P779" s="84"/>
      <c r="Q779" s="84"/>
      <c r="R779" s="84"/>
      <c r="S779" s="84"/>
      <c r="T779" s="84"/>
      <c r="U779" s="84"/>
      <c r="V779" s="84"/>
      <c r="W779" s="84"/>
      <c r="X779" s="84"/>
      <c r="Y779" s="84"/>
      <c r="Z779" s="84"/>
      <c r="AA779" s="84"/>
      <c r="AB779" s="84"/>
      <c r="AC779" s="84"/>
      <c r="AD779" s="84"/>
      <c r="AE779" s="10"/>
      <c r="AF779" s="10"/>
      <c r="AG779" s="10"/>
      <c r="AH779" s="10"/>
      <c r="AI779" s="10"/>
      <c r="AJ779" s="13"/>
      <c r="AK779" s="10"/>
      <c r="AL779" s="10"/>
      <c r="AM779" s="10"/>
      <c r="AN779" s="10"/>
      <c r="AO779" s="10"/>
      <c r="AP779" s="10"/>
      <c r="AQ779" s="10"/>
      <c r="AR779" s="10"/>
    </row>
    <row r="780" spans="1:44" s="159" customFormat="1">
      <c r="A780" s="2"/>
      <c r="B780"/>
      <c r="C780" s="356"/>
      <c r="D780" s="355"/>
      <c r="E780" s="132"/>
      <c r="F780" s="141"/>
      <c r="G780" s="365"/>
      <c r="H780" s="10"/>
      <c r="I780" s="10"/>
      <c r="J780" s="10"/>
      <c r="K780" s="10"/>
      <c r="L780" s="84"/>
      <c r="M780" s="84"/>
      <c r="N780" s="84"/>
      <c r="O780" s="84"/>
      <c r="P780" s="84"/>
      <c r="Q780" s="84"/>
      <c r="R780" s="84"/>
      <c r="S780" s="84"/>
      <c r="T780" s="84"/>
      <c r="U780" s="84"/>
      <c r="V780" s="84"/>
      <c r="W780" s="84"/>
      <c r="X780" s="84"/>
      <c r="Y780" s="84"/>
      <c r="Z780" s="84"/>
      <c r="AA780" s="84"/>
      <c r="AB780" s="84"/>
      <c r="AC780" s="84"/>
      <c r="AD780" s="84"/>
      <c r="AE780" s="10"/>
      <c r="AF780" s="10"/>
      <c r="AG780" s="10"/>
      <c r="AH780" s="10"/>
      <c r="AI780" s="10"/>
      <c r="AJ780" s="13"/>
      <c r="AK780" s="10"/>
      <c r="AL780" s="10"/>
      <c r="AM780" s="10"/>
      <c r="AN780" s="10"/>
      <c r="AO780" s="10"/>
      <c r="AP780" s="10"/>
      <c r="AQ780" s="10"/>
      <c r="AR780" s="10"/>
    </row>
    <row r="781" spans="1:44" s="159" customFormat="1">
      <c r="A781" s="2"/>
      <c r="B781"/>
      <c r="C781" s="356"/>
      <c r="D781" s="355"/>
      <c r="E781" s="132"/>
      <c r="F781" s="141"/>
      <c r="G781" s="365"/>
      <c r="H781" s="10"/>
      <c r="I781" s="10"/>
      <c r="J781" s="10"/>
      <c r="K781" s="10"/>
      <c r="L781" s="84"/>
      <c r="M781" s="84"/>
      <c r="N781" s="84"/>
      <c r="O781" s="84"/>
      <c r="P781" s="84"/>
      <c r="Q781" s="84"/>
      <c r="R781" s="84"/>
      <c r="S781" s="84"/>
      <c r="T781" s="84"/>
      <c r="U781" s="84"/>
      <c r="V781" s="84"/>
      <c r="W781" s="84"/>
      <c r="X781" s="84"/>
      <c r="Y781" s="84"/>
      <c r="Z781" s="84"/>
      <c r="AA781" s="84"/>
      <c r="AB781" s="84"/>
      <c r="AC781" s="84"/>
      <c r="AD781" s="84"/>
      <c r="AE781" s="10"/>
      <c r="AF781" s="10"/>
      <c r="AG781" s="10"/>
      <c r="AH781" s="10"/>
      <c r="AI781" s="10"/>
      <c r="AJ781" s="13"/>
      <c r="AK781" s="10"/>
      <c r="AL781" s="10"/>
      <c r="AM781" s="10"/>
      <c r="AN781" s="10"/>
      <c r="AO781" s="10"/>
      <c r="AP781" s="10"/>
      <c r="AQ781" s="10"/>
      <c r="AR781" s="10"/>
    </row>
    <row r="782" spans="1:44" s="159" customFormat="1">
      <c r="A782" s="2"/>
      <c r="B782"/>
      <c r="C782" s="356"/>
      <c r="D782" s="355"/>
      <c r="E782" s="132"/>
      <c r="F782" s="141"/>
      <c r="G782" s="365"/>
      <c r="H782" s="10"/>
      <c r="I782" s="10"/>
      <c r="J782" s="10"/>
      <c r="K782" s="10"/>
      <c r="L782" s="84"/>
      <c r="M782" s="84"/>
      <c r="N782" s="84"/>
      <c r="O782" s="84"/>
      <c r="P782" s="84"/>
      <c r="Q782" s="84"/>
      <c r="R782" s="84"/>
      <c r="S782" s="84"/>
      <c r="T782" s="84"/>
      <c r="U782" s="84"/>
      <c r="V782" s="84"/>
      <c r="W782" s="84"/>
      <c r="X782" s="84"/>
      <c r="Y782" s="84"/>
      <c r="Z782" s="84"/>
      <c r="AA782" s="84"/>
      <c r="AB782" s="84"/>
      <c r="AC782" s="84"/>
      <c r="AD782" s="84"/>
      <c r="AE782" s="10"/>
      <c r="AF782" s="10"/>
      <c r="AG782" s="10"/>
      <c r="AH782" s="10"/>
      <c r="AI782" s="10"/>
      <c r="AJ782" s="13"/>
      <c r="AK782" s="10"/>
      <c r="AL782" s="10"/>
      <c r="AM782" s="10"/>
      <c r="AN782" s="10"/>
      <c r="AO782" s="10"/>
      <c r="AP782" s="10"/>
      <c r="AQ782" s="10"/>
      <c r="AR782" s="10"/>
    </row>
    <row r="783" spans="1:44" s="159" customFormat="1">
      <c r="A783" s="2"/>
      <c r="B783"/>
      <c r="C783" s="356"/>
      <c r="D783" s="355"/>
      <c r="E783" s="132"/>
      <c r="F783" s="141"/>
      <c r="G783" s="365"/>
      <c r="H783" s="10"/>
      <c r="I783" s="10"/>
      <c r="J783" s="10"/>
      <c r="K783" s="10"/>
      <c r="L783" s="84"/>
      <c r="M783" s="84"/>
      <c r="N783" s="84"/>
      <c r="O783" s="84"/>
      <c r="P783" s="84"/>
      <c r="Q783" s="84"/>
      <c r="R783" s="84"/>
      <c r="S783" s="84"/>
      <c r="T783" s="84"/>
      <c r="U783" s="84"/>
      <c r="V783" s="84"/>
      <c r="W783" s="84"/>
      <c r="X783" s="84"/>
      <c r="Y783" s="84"/>
      <c r="Z783" s="84"/>
      <c r="AA783" s="84"/>
      <c r="AB783" s="84"/>
      <c r="AC783" s="84"/>
      <c r="AD783" s="84"/>
      <c r="AE783" s="10"/>
      <c r="AF783" s="10"/>
      <c r="AG783" s="10"/>
      <c r="AH783" s="10"/>
      <c r="AI783" s="10"/>
      <c r="AJ783" s="13"/>
      <c r="AK783" s="10"/>
      <c r="AL783" s="10"/>
      <c r="AM783" s="10"/>
      <c r="AN783" s="10"/>
      <c r="AO783" s="10"/>
      <c r="AP783" s="10"/>
      <c r="AQ783" s="10"/>
      <c r="AR783" s="10"/>
    </row>
    <row r="784" spans="1:44" s="159" customFormat="1">
      <c r="A784" s="2"/>
      <c r="B784"/>
      <c r="C784" s="356"/>
      <c r="D784" s="355"/>
      <c r="E784" s="132"/>
      <c r="F784" s="141"/>
      <c r="G784" s="365"/>
      <c r="H784" s="10"/>
      <c r="I784" s="10"/>
      <c r="J784" s="10"/>
      <c r="K784" s="10"/>
      <c r="L784" s="84"/>
      <c r="M784" s="84"/>
      <c r="N784" s="84"/>
      <c r="O784" s="84"/>
      <c r="P784" s="84"/>
      <c r="Q784" s="84"/>
      <c r="R784" s="84"/>
      <c r="S784" s="84"/>
      <c r="T784" s="84"/>
      <c r="U784" s="84"/>
      <c r="V784" s="84"/>
      <c r="W784" s="84"/>
      <c r="X784" s="84"/>
      <c r="Y784" s="84"/>
      <c r="Z784" s="84"/>
      <c r="AA784" s="84"/>
      <c r="AB784" s="84"/>
      <c r="AC784" s="84"/>
      <c r="AD784" s="84"/>
      <c r="AE784" s="10"/>
      <c r="AF784" s="10"/>
      <c r="AG784" s="10"/>
      <c r="AH784" s="10"/>
      <c r="AI784" s="10"/>
      <c r="AJ784" s="13"/>
      <c r="AK784" s="10"/>
      <c r="AL784" s="10"/>
      <c r="AM784" s="10"/>
      <c r="AN784" s="10"/>
      <c r="AO784" s="10"/>
      <c r="AP784" s="10"/>
      <c r="AQ784" s="10"/>
      <c r="AR784" s="10"/>
    </row>
    <row r="785" spans="1:44" s="159" customFormat="1">
      <c r="A785" s="2"/>
      <c r="B785"/>
      <c r="C785" s="356"/>
      <c r="D785" s="355"/>
      <c r="E785" s="132"/>
      <c r="F785" s="141"/>
      <c r="G785" s="365"/>
      <c r="H785" s="10"/>
      <c r="I785" s="10"/>
      <c r="J785" s="10"/>
      <c r="K785" s="10"/>
      <c r="L785" s="84"/>
      <c r="M785" s="84"/>
      <c r="N785" s="84"/>
      <c r="O785" s="84"/>
      <c r="P785" s="84"/>
      <c r="Q785" s="84"/>
      <c r="R785" s="84"/>
      <c r="S785" s="84"/>
      <c r="T785" s="84"/>
      <c r="U785" s="84"/>
      <c r="V785" s="84"/>
      <c r="W785" s="84"/>
      <c r="X785" s="84"/>
      <c r="Y785" s="84"/>
      <c r="Z785" s="84"/>
      <c r="AA785" s="84"/>
      <c r="AB785" s="84"/>
      <c r="AC785" s="84"/>
      <c r="AD785" s="84"/>
      <c r="AE785" s="10"/>
      <c r="AF785" s="10"/>
      <c r="AG785" s="10"/>
      <c r="AH785" s="10"/>
      <c r="AI785" s="10"/>
      <c r="AJ785" s="13"/>
      <c r="AK785" s="10"/>
      <c r="AL785" s="10"/>
      <c r="AM785" s="10"/>
      <c r="AN785" s="10"/>
      <c r="AO785" s="10"/>
      <c r="AP785" s="10"/>
      <c r="AQ785" s="10"/>
      <c r="AR785" s="10"/>
    </row>
    <row r="786" spans="1:44" s="159" customFormat="1">
      <c r="A786" s="2"/>
      <c r="B786"/>
      <c r="C786" s="356"/>
      <c r="D786" s="355"/>
      <c r="E786" s="132"/>
      <c r="F786" s="141"/>
      <c r="G786" s="365"/>
      <c r="H786" s="10"/>
      <c r="I786" s="10"/>
      <c r="J786" s="10"/>
      <c r="K786" s="10"/>
      <c r="L786" s="84"/>
      <c r="M786" s="84"/>
      <c r="N786" s="84"/>
      <c r="O786" s="84"/>
      <c r="P786" s="84"/>
      <c r="Q786" s="84"/>
      <c r="R786" s="84"/>
      <c r="S786" s="84"/>
      <c r="T786" s="84"/>
      <c r="U786" s="84"/>
      <c r="V786" s="84"/>
      <c r="W786" s="84"/>
      <c r="X786" s="84"/>
      <c r="Y786" s="84"/>
      <c r="Z786" s="84"/>
      <c r="AA786" s="84"/>
      <c r="AB786" s="84"/>
      <c r="AC786" s="84"/>
      <c r="AD786" s="84"/>
      <c r="AE786" s="10"/>
      <c r="AF786" s="10"/>
      <c r="AG786" s="10"/>
      <c r="AH786" s="10"/>
      <c r="AI786" s="10"/>
      <c r="AJ786" s="13"/>
      <c r="AK786" s="10"/>
      <c r="AL786" s="10"/>
      <c r="AM786" s="10"/>
      <c r="AN786" s="10"/>
      <c r="AO786" s="10"/>
      <c r="AP786" s="10"/>
      <c r="AQ786" s="10"/>
      <c r="AR786" s="10"/>
    </row>
    <row r="787" spans="1:44" s="159" customFormat="1">
      <c r="A787" s="2"/>
      <c r="B787"/>
      <c r="C787" s="356"/>
      <c r="D787" s="355"/>
      <c r="E787" s="132"/>
      <c r="F787" s="141"/>
      <c r="G787" s="365"/>
      <c r="H787" s="10"/>
      <c r="I787" s="10"/>
      <c r="J787" s="10"/>
      <c r="K787" s="10"/>
      <c r="L787" s="84"/>
      <c r="M787" s="84"/>
      <c r="N787" s="84"/>
      <c r="O787" s="84"/>
      <c r="P787" s="84"/>
      <c r="Q787" s="84"/>
      <c r="R787" s="84"/>
      <c r="S787" s="84"/>
      <c r="T787" s="84"/>
      <c r="U787" s="84"/>
      <c r="V787" s="84"/>
      <c r="W787" s="84"/>
      <c r="X787" s="84"/>
      <c r="Y787" s="84"/>
      <c r="Z787" s="84"/>
      <c r="AA787" s="84"/>
      <c r="AB787" s="84"/>
      <c r="AC787" s="84"/>
      <c r="AD787" s="84"/>
      <c r="AE787" s="10"/>
      <c r="AF787" s="10"/>
      <c r="AG787" s="10"/>
      <c r="AH787" s="10"/>
      <c r="AI787" s="10"/>
      <c r="AJ787" s="13"/>
      <c r="AK787" s="10"/>
      <c r="AL787" s="10"/>
      <c r="AM787" s="10"/>
      <c r="AN787" s="10"/>
      <c r="AO787" s="10"/>
      <c r="AP787" s="10"/>
      <c r="AQ787" s="10"/>
      <c r="AR787" s="10"/>
    </row>
    <row r="788" spans="1:44" s="159" customFormat="1">
      <c r="A788" s="2"/>
      <c r="B788"/>
      <c r="C788" s="356"/>
      <c r="D788" s="355"/>
      <c r="E788" s="132"/>
      <c r="F788" s="141"/>
      <c r="G788" s="365"/>
      <c r="H788" s="10"/>
      <c r="I788" s="10"/>
      <c r="J788" s="10"/>
      <c r="K788" s="10"/>
      <c r="L788" s="84"/>
      <c r="M788" s="84"/>
      <c r="N788" s="84"/>
      <c r="O788" s="84"/>
      <c r="P788" s="84"/>
      <c r="Q788" s="84"/>
      <c r="R788" s="84"/>
      <c r="S788" s="84"/>
      <c r="T788" s="84"/>
      <c r="U788" s="84"/>
      <c r="V788" s="84"/>
      <c r="W788" s="84"/>
      <c r="X788" s="84"/>
      <c r="Y788" s="84"/>
      <c r="Z788" s="84"/>
      <c r="AA788" s="84"/>
      <c r="AB788" s="84"/>
      <c r="AC788" s="84"/>
      <c r="AD788" s="84"/>
      <c r="AE788" s="10"/>
      <c r="AF788" s="10"/>
      <c r="AG788" s="10"/>
      <c r="AH788" s="10"/>
      <c r="AI788" s="10"/>
      <c r="AJ788" s="13"/>
      <c r="AK788" s="10"/>
      <c r="AL788" s="10"/>
      <c r="AM788" s="10"/>
      <c r="AN788" s="10"/>
      <c r="AO788" s="10"/>
      <c r="AP788" s="10"/>
      <c r="AQ788" s="10"/>
      <c r="AR788" s="10"/>
    </row>
    <row r="789" spans="1:44" s="159" customFormat="1">
      <c r="A789" s="2"/>
      <c r="B789"/>
      <c r="C789" s="356"/>
      <c r="D789" s="355"/>
      <c r="E789" s="132"/>
      <c r="F789" s="141"/>
      <c r="G789" s="365"/>
      <c r="H789" s="10"/>
      <c r="I789" s="10"/>
      <c r="J789" s="10"/>
      <c r="K789" s="10"/>
      <c r="L789" s="84"/>
      <c r="M789" s="84"/>
      <c r="N789" s="84"/>
      <c r="O789" s="84"/>
      <c r="P789" s="84"/>
      <c r="Q789" s="84"/>
      <c r="R789" s="84"/>
      <c r="S789" s="84"/>
      <c r="T789" s="84"/>
      <c r="U789" s="84"/>
      <c r="V789" s="84"/>
      <c r="W789" s="84"/>
      <c r="X789" s="84"/>
      <c r="Y789" s="84"/>
      <c r="Z789" s="84"/>
      <c r="AA789" s="84"/>
      <c r="AB789" s="84"/>
      <c r="AC789" s="84"/>
      <c r="AD789" s="84"/>
      <c r="AE789" s="10"/>
      <c r="AF789" s="10"/>
      <c r="AG789" s="10"/>
      <c r="AH789" s="10"/>
      <c r="AI789" s="10"/>
      <c r="AJ789" s="13"/>
      <c r="AK789" s="10"/>
      <c r="AL789" s="10"/>
      <c r="AM789" s="10"/>
      <c r="AN789" s="10"/>
      <c r="AO789" s="10"/>
      <c r="AP789" s="10"/>
      <c r="AQ789" s="10"/>
      <c r="AR789" s="10"/>
    </row>
    <row r="790" spans="1:44" s="159" customFormat="1">
      <c r="A790" s="2"/>
      <c r="B790"/>
      <c r="C790" s="356"/>
      <c r="D790" s="355"/>
      <c r="E790" s="132"/>
      <c r="F790" s="141"/>
      <c r="G790" s="365"/>
      <c r="H790" s="10"/>
      <c r="I790" s="10"/>
      <c r="J790" s="10"/>
      <c r="K790" s="10"/>
      <c r="L790" s="84"/>
      <c r="M790" s="84"/>
      <c r="N790" s="84"/>
      <c r="O790" s="84"/>
      <c r="P790" s="84"/>
      <c r="Q790" s="84"/>
      <c r="R790" s="84"/>
      <c r="S790" s="84"/>
      <c r="T790" s="84"/>
      <c r="U790" s="84"/>
      <c r="V790" s="84"/>
      <c r="W790" s="84"/>
      <c r="X790" s="84"/>
      <c r="Y790" s="84"/>
      <c r="Z790" s="84"/>
      <c r="AA790" s="84"/>
      <c r="AB790" s="84"/>
      <c r="AC790" s="84"/>
      <c r="AD790" s="84"/>
      <c r="AE790" s="10"/>
      <c r="AF790" s="10"/>
      <c r="AG790" s="10"/>
      <c r="AH790" s="10"/>
      <c r="AI790" s="10"/>
      <c r="AJ790" s="13"/>
      <c r="AK790" s="10"/>
      <c r="AL790" s="10"/>
      <c r="AM790" s="10"/>
      <c r="AN790" s="10"/>
      <c r="AO790" s="10"/>
      <c r="AP790" s="10"/>
      <c r="AQ790" s="10"/>
      <c r="AR790" s="10"/>
    </row>
    <row r="791" spans="1:44" s="159" customFormat="1">
      <c r="A791" s="2"/>
      <c r="B791"/>
      <c r="C791" s="356"/>
      <c r="D791" s="355"/>
      <c r="E791" s="132"/>
      <c r="F791" s="141"/>
      <c r="G791" s="365"/>
      <c r="H791" s="10"/>
      <c r="I791" s="10"/>
      <c r="J791" s="10"/>
      <c r="K791" s="10"/>
      <c r="L791" s="84"/>
      <c r="M791" s="84"/>
      <c r="N791" s="84"/>
      <c r="O791" s="84"/>
      <c r="P791" s="84"/>
      <c r="Q791" s="84"/>
      <c r="R791" s="84"/>
      <c r="S791" s="84"/>
      <c r="T791" s="84"/>
      <c r="U791" s="84"/>
      <c r="V791" s="84"/>
      <c r="W791" s="84"/>
      <c r="X791" s="84"/>
      <c r="Y791" s="84"/>
      <c r="Z791" s="84"/>
      <c r="AA791" s="84"/>
      <c r="AB791" s="84"/>
      <c r="AC791" s="84"/>
      <c r="AD791" s="84"/>
      <c r="AE791" s="10"/>
      <c r="AF791" s="10"/>
      <c r="AG791" s="10"/>
      <c r="AH791" s="10"/>
      <c r="AI791" s="10"/>
      <c r="AJ791" s="13"/>
      <c r="AK791" s="10"/>
      <c r="AL791" s="10"/>
      <c r="AM791" s="10"/>
      <c r="AN791" s="10"/>
      <c r="AO791" s="10"/>
      <c r="AP791" s="10"/>
      <c r="AQ791" s="10"/>
      <c r="AR791" s="10"/>
    </row>
    <row r="792" spans="1:44" s="159" customFormat="1">
      <c r="A792" s="2"/>
      <c r="B792"/>
      <c r="C792" s="356"/>
      <c r="D792" s="355"/>
      <c r="E792" s="132"/>
      <c r="F792" s="141"/>
      <c r="G792" s="365"/>
      <c r="H792" s="10"/>
      <c r="I792" s="10"/>
      <c r="J792" s="10"/>
      <c r="K792" s="10"/>
      <c r="L792" s="84"/>
      <c r="M792" s="84"/>
      <c r="N792" s="84"/>
      <c r="O792" s="84"/>
      <c r="P792" s="84"/>
      <c r="Q792" s="84"/>
      <c r="R792" s="84"/>
      <c r="S792" s="84"/>
      <c r="T792" s="84"/>
      <c r="U792" s="84"/>
      <c r="V792" s="84"/>
      <c r="W792" s="84"/>
      <c r="X792" s="84"/>
      <c r="Y792" s="84"/>
      <c r="Z792" s="84"/>
      <c r="AA792" s="84"/>
      <c r="AB792" s="84"/>
      <c r="AC792" s="84"/>
      <c r="AD792" s="84"/>
      <c r="AE792" s="10"/>
      <c r="AF792" s="10"/>
      <c r="AG792" s="10"/>
      <c r="AH792" s="10"/>
      <c r="AI792" s="10"/>
      <c r="AJ792" s="13"/>
      <c r="AK792" s="10"/>
      <c r="AL792" s="10"/>
      <c r="AM792" s="10"/>
      <c r="AN792" s="10"/>
      <c r="AO792" s="10"/>
      <c r="AP792" s="10"/>
      <c r="AQ792" s="10"/>
      <c r="AR792" s="10"/>
    </row>
    <row r="793" spans="1:44" s="159" customFormat="1">
      <c r="A793" s="2"/>
      <c r="B793"/>
      <c r="C793" s="356"/>
      <c r="D793" s="355"/>
      <c r="E793" s="132"/>
      <c r="F793" s="141"/>
      <c r="G793" s="365"/>
      <c r="H793" s="10"/>
      <c r="I793" s="10"/>
      <c r="J793" s="10"/>
      <c r="K793" s="10"/>
      <c r="L793" s="84"/>
      <c r="M793" s="84"/>
      <c r="N793" s="84"/>
      <c r="O793" s="84"/>
      <c r="P793" s="84"/>
      <c r="Q793" s="84"/>
      <c r="R793" s="84"/>
      <c r="S793" s="84"/>
      <c r="T793" s="84"/>
      <c r="U793" s="84"/>
      <c r="V793" s="84"/>
      <c r="W793" s="84"/>
      <c r="X793" s="84"/>
      <c r="Y793" s="84"/>
      <c r="Z793" s="84"/>
      <c r="AA793" s="84"/>
      <c r="AB793" s="84"/>
      <c r="AC793" s="84"/>
      <c r="AD793" s="84"/>
      <c r="AE793" s="10"/>
      <c r="AF793" s="10"/>
      <c r="AG793" s="10"/>
      <c r="AH793" s="10"/>
      <c r="AI793" s="10"/>
      <c r="AJ793" s="13"/>
      <c r="AK793" s="10"/>
      <c r="AL793" s="10"/>
      <c r="AM793" s="10"/>
      <c r="AN793" s="10"/>
      <c r="AO793" s="10"/>
      <c r="AP793" s="10"/>
      <c r="AQ793" s="10"/>
      <c r="AR793" s="10"/>
    </row>
    <row r="794" spans="1:44" s="159" customFormat="1">
      <c r="A794" s="2"/>
      <c r="B794"/>
      <c r="C794" s="356"/>
      <c r="D794" s="355"/>
      <c r="E794" s="132"/>
      <c r="F794" s="141"/>
      <c r="G794" s="365"/>
      <c r="H794" s="10"/>
      <c r="I794" s="10"/>
      <c r="J794" s="10"/>
      <c r="K794" s="10"/>
      <c r="L794" s="84"/>
      <c r="M794" s="84"/>
      <c r="N794" s="84"/>
      <c r="O794" s="84"/>
      <c r="P794" s="84"/>
      <c r="Q794" s="84"/>
      <c r="R794" s="84"/>
      <c r="S794" s="84"/>
      <c r="T794" s="84"/>
      <c r="U794" s="84"/>
      <c r="V794" s="84"/>
      <c r="W794" s="84"/>
      <c r="X794" s="84"/>
      <c r="Y794" s="84"/>
      <c r="Z794" s="84"/>
      <c r="AA794" s="84"/>
      <c r="AB794" s="84"/>
      <c r="AC794" s="84"/>
      <c r="AD794" s="84"/>
      <c r="AE794" s="10"/>
      <c r="AF794" s="10"/>
      <c r="AG794" s="10"/>
      <c r="AH794" s="10"/>
      <c r="AI794" s="10"/>
      <c r="AJ794" s="13"/>
      <c r="AK794" s="10"/>
      <c r="AL794" s="10"/>
      <c r="AM794" s="10"/>
      <c r="AN794" s="10"/>
      <c r="AO794" s="10"/>
      <c r="AP794" s="10"/>
      <c r="AQ794" s="10"/>
      <c r="AR794" s="10"/>
    </row>
    <row r="795" spans="1:44" s="159" customFormat="1">
      <c r="A795" s="2"/>
      <c r="B795"/>
      <c r="C795" s="356"/>
      <c r="D795" s="355"/>
      <c r="E795" s="132"/>
      <c r="F795" s="141"/>
      <c r="G795" s="365"/>
      <c r="H795" s="10"/>
      <c r="I795" s="10"/>
      <c r="J795" s="10"/>
      <c r="K795" s="10"/>
      <c r="L795" s="84"/>
      <c r="M795" s="84"/>
      <c r="N795" s="84"/>
      <c r="O795" s="84"/>
      <c r="P795" s="84"/>
      <c r="Q795" s="84"/>
      <c r="R795" s="84"/>
      <c r="S795" s="84"/>
      <c r="T795" s="84"/>
      <c r="U795" s="84"/>
      <c r="V795" s="84"/>
      <c r="W795" s="84"/>
      <c r="X795" s="84"/>
      <c r="Y795" s="84"/>
      <c r="Z795" s="84"/>
      <c r="AA795" s="84"/>
      <c r="AB795" s="84"/>
      <c r="AC795" s="84"/>
      <c r="AD795" s="84"/>
      <c r="AE795" s="10"/>
      <c r="AF795" s="10"/>
      <c r="AG795" s="10"/>
      <c r="AH795" s="10"/>
      <c r="AI795" s="10"/>
      <c r="AJ795" s="13"/>
      <c r="AK795" s="10"/>
      <c r="AL795" s="10"/>
      <c r="AM795" s="10"/>
      <c r="AN795" s="10"/>
      <c r="AO795" s="10"/>
      <c r="AP795" s="10"/>
      <c r="AQ795" s="10"/>
      <c r="AR795" s="10"/>
    </row>
    <row r="796" spans="1:44" s="159" customFormat="1">
      <c r="A796" s="2"/>
      <c r="B796"/>
      <c r="C796" s="356"/>
      <c r="D796" s="355"/>
      <c r="E796" s="132"/>
      <c r="F796" s="141"/>
      <c r="G796" s="365"/>
      <c r="H796" s="10"/>
      <c r="I796" s="10"/>
      <c r="J796" s="10"/>
      <c r="K796" s="10"/>
      <c r="L796" s="84"/>
      <c r="M796" s="84"/>
      <c r="N796" s="84"/>
      <c r="O796" s="84"/>
      <c r="P796" s="84"/>
      <c r="Q796" s="84"/>
      <c r="R796" s="84"/>
      <c r="S796" s="84"/>
      <c r="T796" s="84"/>
      <c r="U796" s="84"/>
      <c r="V796" s="84"/>
      <c r="W796" s="84"/>
      <c r="X796" s="84"/>
      <c r="Y796" s="84"/>
      <c r="Z796" s="84"/>
      <c r="AA796" s="84"/>
      <c r="AB796" s="84"/>
      <c r="AC796" s="84"/>
      <c r="AD796" s="84"/>
      <c r="AE796" s="10"/>
      <c r="AF796" s="10"/>
      <c r="AG796" s="10"/>
      <c r="AH796" s="10"/>
      <c r="AI796" s="10"/>
      <c r="AJ796" s="13"/>
      <c r="AK796" s="10"/>
      <c r="AL796" s="10"/>
      <c r="AM796" s="10"/>
      <c r="AN796" s="10"/>
      <c r="AO796" s="10"/>
      <c r="AP796" s="10"/>
      <c r="AQ796" s="10"/>
      <c r="AR796" s="10"/>
    </row>
    <row r="797" spans="1:44" s="159" customFormat="1">
      <c r="A797" s="2"/>
      <c r="B797"/>
      <c r="C797" s="356"/>
      <c r="D797" s="355"/>
      <c r="E797" s="132"/>
      <c r="F797" s="141"/>
      <c r="G797" s="365"/>
      <c r="H797" s="10"/>
      <c r="I797" s="10"/>
      <c r="J797" s="10"/>
      <c r="K797" s="10"/>
      <c r="L797" s="84"/>
      <c r="M797" s="84"/>
      <c r="N797" s="84"/>
      <c r="O797" s="84"/>
      <c r="P797" s="84"/>
      <c r="Q797" s="84"/>
      <c r="R797" s="84"/>
      <c r="S797" s="84"/>
      <c r="T797" s="84"/>
      <c r="U797" s="84"/>
      <c r="V797" s="84"/>
      <c r="W797" s="84"/>
      <c r="X797" s="84"/>
      <c r="Y797" s="84"/>
      <c r="Z797" s="84"/>
      <c r="AA797" s="84"/>
      <c r="AB797" s="84"/>
      <c r="AC797" s="84"/>
      <c r="AD797" s="84"/>
      <c r="AE797" s="10"/>
      <c r="AF797" s="10"/>
      <c r="AG797" s="10"/>
      <c r="AH797" s="10"/>
      <c r="AI797" s="10"/>
      <c r="AJ797" s="13"/>
      <c r="AK797" s="10"/>
      <c r="AL797" s="10"/>
      <c r="AM797" s="10"/>
      <c r="AN797" s="10"/>
      <c r="AO797" s="10"/>
      <c r="AP797" s="10"/>
      <c r="AQ797" s="10"/>
      <c r="AR797" s="10"/>
    </row>
    <row r="798" spans="1:44" s="159" customFormat="1">
      <c r="A798" s="2"/>
      <c r="B798"/>
      <c r="C798" s="356"/>
      <c r="D798" s="355"/>
      <c r="E798" s="132"/>
      <c r="F798" s="141"/>
      <c r="G798" s="365"/>
      <c r="H798" s="10"/>
      <c r="I798" s="10"/>
      <c r="J798" s="10"/>
      <c r="K798" s="10"/>
      <c r="L798" s="84"/>
      <c r="M798" s="84"/>
      <c r="N798" s="84"/>
      <c r="O798" s="84"/>
      <c r="P798" s="84"/>
      <c r="Q798" s="84"/>
      <c r="R798" s="84"/>
      <c r="S798" s="84"/>
      <c r="T798" s="84"/>
      <c r="U798" s="84"/>
      <c r="V798" s="84"/>
      <c r="W798" s="84"/>
      <c r="X798" s="84"/>
      <c r="Y798" s="84"/>
      <c r="Z798" s="84"/>
      <c r="AA798" s="84"/>
      <c r="AB798" s="84"/>
      <c r="AC798" s="84"/>
      <c r="AD798" s="84"/>
      <c r="AE798" s="10"/>
      <c r="AF798" s="10"/>
      <c r="AG798" s="10"/>
      <c r="AH798" s="10"/>
      <c r="AI798" s="10"/>
      <c r="AJ798" s="13"/>
      <c r="AK798" s="10"/>
      <c r="AL798" s="10"/>
      <c r="AM798" s="10"/>
      <c r="AN798" s="10"/>
      <c r="AO798" s="10"/>
      <c r="AP798" s="10"/>
      <c r="AQ798" s="10"/>
      <c r="AR798" s="10"/>
    </row>
    <row r="799" spans="1:44" s="159" customFormat="1">
      <c r="A799" s="2"/>
      <c r="B799"/>
      <c r="C799" s="356"/>
      <c r="D799" s="355"/>
      <c r="E799" s="132"/>
      <c r="F799" s="141"/>
      <c r="G799" s="365"/>
      <c r="H799" s="10"/>
      <c r="I799" s="10"/>
      <c r="J799" s="10"/>
      <c r="K799" s="10"/>
      <c r="L799" s="84"/>
      <c r="M799" s="84"/>
      <c r="N799" s="84"/>
      <c r="O799" s="84"/>
      <c r="P799" s="84"/>
      <c r="Q799" s="84"/>
      <c r="R799" s="84"/>
      <c r="S799" s="84"/>
      <c r="T799" s="84"/>
      <c r="U799" s="84"/>
      <c r="V799" s="84"/>
      <c r="W799" s="84"/>
      <c r="X799" s="84"/>
      <c r="Y799" s="84"/>
      <c r="Z799" s="84"/>
      <c r="AA799" s="84"/>
      <c r="AB799" s="84"/>
      <c r="AC799" s="84"/>
      <c r="AD799" s="84"/>
      <c r="AE799" s="10"/>
      <c r="AF799" s="10"/>
      <c r="AG799" s="10"/>
      <c r="AH799" s="10"/>
      <c r="AI799" s="10"/>
      <c r="AJ799" s="13"/>
      <c r="AK799" s="10"/>
      <c r="AL799" s="10"/>
      <c r="AM799" s="10"/>
      <c r="AN799" s="10"/>
      <c r="AO799" s="10"/>
      <c r="AP799" s="10"/>
      <c r="AQ799" s="10"/>
      <c r="AR799" s="10"/>
    </row>
    <row r="800" spans="1:44" s="159" customFormat="1">
      <c r="A800" s="2"/>
      <c r="B800"/>
      <c r="C800" s="356"/>
      <c r="D800" s="355"/>
      <c r="E800" s="132"/>
      <c r="F800" s="141"/>
      <c r="G800" s="365"/>
      <c r="H800" s="10"/>
      <c r="I800" s="10"/>
      <c r="J800" s="10"/>
      <c r="K800" s="10"/>
      <c r="L800" s="84"/>
      <c r="M800" s="84"/>
      <c r="N800" s="84"/>
      <c r="O800" s="84"/>
      <c r="P800" s="84"/>
      <c r="Q800" s="84"/>
      <c r="R800" s="84"/>
      <c r="S800" s="84"/>
      <c r="T800" s="84"/>
      <c r="U800" s="84"/>
      <c r="V800" s="84"/>
      <c r="W800" s="84"/>
      <c r="X800" s="84"/>
      <c r="Y800" s="84"/>
      <c r="Z800" s="84"/>
      <c r="AA800" s="84"/>
      <c r="AB800" s="84"/>
      <c r="AC800" s="84"/>
      <c r="AD800" s="84"/>
      <c r="AE800" s="10"/>
      <c r="AF800" s="10"/>
      <c r="AG800" s="10"/>
      <c r="AH800" s="10"/>
      <c r="AI800" s="10"/>
      <c r="AJ800" s="13"/>
      <c r="AK800" s="10"/>
      <c r="AL800" s="10"/>
      <c r="AM800" s="10"/>
      <c r="AN800" s="10"/>
      <c r="AO800" s="10"/>
      <c r="AP800" s="10"/>
      <c r="AQ800" s="10"/>
      <c r="AR800" s="10"/>
    </row>
    <row r="801" spans="1:44" s="159" customFormat="1">
      <c r="A801" s="2"/>
      <c r="B801"/>
      <c r="C801" s="356"/>
      <c r="D801" s="355"/>
      <c r="E801" s="132"/>
      <c r="F801" s="141"/>
      <c r="G801" s="365"/>
      <c r="H801" s="10"/>
      <c r="I801" s="10"/>
      <c r="J801" s="10"/>
      <c r="K801" s="10"/>
      <c r="L801" s="84"/>
      <c r="M801" s="84"/>
      <c r="N801" s="84"/>
      <c r="O801" s="84"/>
      <c r="P801" s="84"/>
      <c r="Q801" s="84"/>
      <c r="R801" s="84"/>
      <c r="S801" s="84"/>
      <c r="T801" s="84"/>
      <c r="U801" s="84"/>
      <c r="V801" s="84"/>
      <c r="W801" s="84"/>
      <c r="X801" s="84"/>
      <c r="Y801" s="84"/>
      <c r="Z801" s="84"/>
      <c r="AA801" s="84"/>
      <c r="AB801" s="84"/>
      <c r="AC801" s="84"/>
      <c r="AD801" s="84"/>
      <c r="AE801" s="10"/>
      <c r="AF801" s="10"/>
      <c r="AG801" s="10"/>
      <c r="AH801" s="10"/>
      <c r="AI801" s="10"/>
      <c r="AJ801" s="13"/>
      <c r="AK801" s="10"/>
      <c r="AL801" s="10"/>
      <c r="AM801" s="10"/>
      <c r="AN801" s="10"/>
      <c r="AO801" s="10"/>
      <c r="AP801" s="10"/>
      <c r="AQ801" s="10"/>
      <c r="AR801" s="10"/>
    </row>
    <row r="802" spans="1:44" s="159" customFormat="1">
      <c r="A802" s="2"/>
      <c r="B802"/>
      <c r="C802" s="356"/>
      <c r="D802" s="355"/>
      <c r="E802" s="132"/>
      <c r="F802" s="141"/>
      <c r="G802" s="365"/>
      <c r="H802" s="10"/>
      <c r="I802" s="10"/>
      <c r="J802" s="10"/>
      <c r="K802" s="10"/>
      <c r="L802" s="84"/>
      <c r="M802" s="84"/>
      <c r="N802" s="84"/>
      <c r="O802" s="84"/>
      <c r="P802" s="84"/>
      <c r="Q802" s="84"/>
      <c r="R802" s="84"/>
      <c r="S802" s="84"/>
      <c r="T802" s="84"/>
      <c r="U802" s="84"/>
      <c r="V802" s="84"/>
      <c r="W802" s="84"/>
      <c r="X802" s="84"/>
      <c r="Y802" s="84"/>
      <c r="Z802" s="84"/>
      <c r="AA802" s="84"/>
      <c r="AB802" s="84"/>
      <c r="AC802" s="84"/>
      <c r="AD802" s="84"/>
      <c r="AE802" s="10"/>
      <c r="AF802" s="10"/>
      <c r="AG802" s="10"/>
      <c r="AH802" s="10"/>
      <c r="AI802" s="10"/>
      <c r="AJ802" s="13"/>
      <c r="AK802" s="10"/>
      <c r="AL802" s="10"/>
      <c r="AM802" s="10"/>
      <c r="AN802" s="10"/>
      <c r="AO802" s="10"/>
      <c r="AP802" s="10"/>
      <c r="AQ802" s="10"/>
      <c r="AR802" s="10"/>
    </row>
    <row r="803" spans="1:44" s="159" customFormat="1">
      <c r="A803" s="2"/>
      <c r="B803"/>
      <c r="C803" s="356"/>
      <c r="D803" s="355"/>
      <c r="E803" s="132"/>
      <c r="F803" s="141"/>
      <c r="G803" s="365"/>
      <c r="H803" s="10"/>
      <c r="I803" s="10"/>
      <c r="J803" s="10"/>
      <c r="K803" s="10"/>
      <c r="L803" s="84"/>
      <c r="M803" s="84"/>
      <c r="N803" s="84"/>
      <c r="O803" s="84"/>
      <c r="P803" s="84"/>
      <c r="Q803" s="84"/>
      <c r="R803" s="84"/>
      <c r="S803" s="84"/>
      <c r="T803" s="84"/>
      <c r="U803" s="84"/>
      <c r="V803" s="84"/>
      <c r="W803" s="84"/>
      <c r="X803" s="84"/>
      <c r="Y803" s="84"/>
      <c r="Z803" s="84"/>
      <c r="AA803" s="84"/>
      <c r="AB803" s="84"/>
      <c r="AC803" s="84"/>
      <c r="AD803" s="84"/>
      <c r="AE803" s="10"/>
      <c r="AF803" s="10"/>
      <c r="AG803" s="10"/>
      <c r="AH803" s="10"/>
      <c r="AI803" s="10"/>
      <c r="AJ803" s="13"/>
      <c r="AK803" s="10"/>
      <c r="AL803" s="10"/>
      <c r="AM803" s="10"/>
      <c r="AN803" s="10"/>
      <c r="AO803" s="10"/>
      <c r="AP803" s="10"/>
      <c r="AQ803" s="10"/>
      <c r="AR803" s="10"/>
    </row>
    <row r="804" spans="1:44" s="159" customFormat="1">
      <c r="A804" s="2"/>
      <c r="B804"/>
      <c r="C804" s="356"/>
      <c r="D804" s="355"/>
      <c r="E804" s="132"/>
      <c r="F804" s="141"/>
      <c r="G804" s="365"/>
      <c r="H804" s="10"/>
      <c r="I804" s="10"/>
      <c r="J804" s="10"/>
      <c r="K804" s="10"/>
      <c r="L804" s="84"/>
      <c r="M804" s="84"/>
      <c r="N804" s="84"/>
      <c r="O804" s="84"/>
      <c r="P804" s="84"/>
      <c r="Q804" s="84"/>
      <c r="R804" s="84"/>
      <c r="S804" s="84"/>
      <c r="T804" s="84"/>
      <c r="U804" s="84"/>
      <c r="V804" s="84"/>
      <c r="W804" s="84"/>
      <c r="X804" s="84"/>
      <c r="Y804" s="84"/>
      <c r="Z804" s="84"/>
      <c r="AA804" s="84"/>
      <c r="AB804" s="84"/>
      <c r="AC804" s="84"/>
      <c r="AD804" s="84"/>
      <c r="AE804" s="10"/>
      <c r="AF804" s="10"/>
      <c r="AG804" s="10"/>
      <c r="AH804" s="10"/>
      <c r="AI804" s="10"/>
      <c r="AJ804" s="13"/>
      <c r="AK804" s="10"/>
      <c r="AL804" s="10"/>
      <c r="AM804" s="10"/>
      <c r="AN804" s="10"/>
      <c r="AO804" s="10"/>
      <c r="AP804" s="10"/>
      <c r="AQ804" s="10"/>
      <c r="AR804" s="10"/>
    </row>
    <row r="805" spans="1:44" s="159" customFormat="1">
      <c r="A805" s="2"/>
      <c r="B805"/>
      <c r="C805" s="356"/>
      <c r="D805" s="355"/>
      <c r="E805" s="132"/>
      <c r="F805" s="141"/>
      <c r="G805" s="365"/>
      <c r="H805" s="10"/>
      <c r="I805" s="10"/>
      <c r="J805" s="10"/>
      <c r="K805" s="10"/>
      <c r="L805" s="84"/>
      <c r="M805" s="84"/>
      <c r="N805" s="84"/>
      <c r="O805" s="84"/>
      <c r="P805" s="84"/>
      <c r="Q805" s="84"/>
      <c r="R805" s="84"/>
      <c r="S805" s="84"/>
      <c r="T805" s="84"/>
      <c r="U805" s="84"/>
      <c r="V805" s="84"/>
      <c r="W805" s="84"/>
      <c r="X805" s="84"/>
      <c r="Y805" s="84"/>
      <c r="Z805" s="84"/>
      <c r="AA805" s="84"/>
      <c r="AB805" s="84"/>
      <c r="AC805" s="84"/>
      <c r="AD805" s="84"/>
      <c r="AE805" s="10"/>
      <c r="AF805" s="10"/>
      <c r="AG805" s="10"/>
      <c r="AH805" s="10"/>
      <c r="AI805" s="10"/>
      <c r="AJ805" s="13"/>
      <c r="AK805" s="10"/>
      <c r="AL805" s="10"/>
      <c r="AM805" s="10"/>
      <c r="AN805" s="10"/>
      <c r="AO805" s="10"/>
      <c r="AP805" s="10"/>
      <c r="AQ805" s="10"/>
      <c r="AR805" s="10"/>
    </row>
    <row r="806" spans="1:44" s="159" customFormat="1">
      <c r="A806" s="2"/>
      <c r="B806"/>
      <c r="C806" s="356"/>
      <c r="D806" s="355"/>
      <c r="E806" s="132"/>
      <c r="F806" s="141"/>
      <c r="G806" s="365"/>
      <c r="H806" s="10"/>
      <c r="I806" s="10"/>
      <c r="J806" s="10"/>
      <c r="K806" s="10"/>
      <c r="L806" s="84"/>
      <c r="M806" s="84"/>
      <c r="N806" s="84"/>
      <c r="O806" s="84"/>
      <c r="P806" s="84"/>
      <c r="Q806" s="84"/>
      <c r="R806" s="84"/>
      <c r="S806" s="84"/>
      <c r="T806" s="84"/>
      <c r="U806" s="84"/>
      <c r="V806" s="84"/>
      <c r="W806" s="84"/>
      <c r="X806" s="84"/>
      <c r="Y806" s="84"/>
      <c r="Z806" s="84"/>
      <c r="AA806" s="84"/>
      <c r="AB806" s="84"/>
      <c r="AC806" s="84"/>
      <c r="AD806" s="84"/>
      <c r="AE806" s="10"/>
      <c r="AF806" s="10"/>
      <c r="AG806" s="10"/>
      <c r="AH806" s="10"/>
      <c r="AI806" s="10"/>
      <c r="AJ806" s="13"/>
      <c r="AK806" s="10"/>
      <c r="AL806" s="10"/>
      <c r="AM806" s="10"/>
      <c r="AN806" s="10"/>
      <c r="AO806" s="10"/>
      <c r="AP806" s="10"/>
      <c r="AQ806" s="10"/>
      <c r="AR806" s="10"/>
    </row>
    <row r="807" spans="1:44" s="159" customFormat="1">
      <c r="A807" s="2"/>
      <c r="B807"/>
      <c r="C807" s="356"/>
      <c r="D807" s="355"/>
      <c r="E807" s="132"/>
      <c r="F807" s="141"/>
      <c r="G807" s="365"/>
      <c r="H807" s="10"/>
      <c r="I807" s="10"/>
      <c r="J807" s="10"/>
      <c r="K807" s="10"/>
      <c r="L807" s="84"/>
      <c r="M807" s="84"/>
      <c r="N807" s="84"/>
      <c r="O807" s="84"/>
      <c r="P807" s="84"/>
      <c r="Q807" s="84"/>
      <c r="R807" s="84"/>
      <c r="S807" s="84"/>
      <c r="T807" s="84"/>
      <c r="U807" s="84"/>
      <c r="V807" s="84"/>
      <c r="W807" s="84"/>
      <c r="X807" s="84"/>
      <c r="Y807" s="84"/>
      <c r="Z807" s="84"/>
      <c r="AA807" s="84"/>
      <c r="AB807" s="84"/>
      <c r="AC807" s="84"/>
      <c r="AD807" s="84"/>
      <c r="AE807" s="10"/>
      <c r="AF807" s="10"/>
      <c r="AG807" s="10"/>
      <c r="AH807" s="10"/>
      <c r="AI807" s="10"/>
      <c r="AJ807" s="13"/>
      <c r="AK807" s="10"/>
      <c r="AL807" s="10"/>
      <c r="AM807" s="10"/>
      <c r="AN807" s="10"/>
      <c r="AO807" s="10"/>
      <c r="AP807" s="10"/>
      <c r="AQ807" s="10"/>
      <c r="AR807" s="10"/>
    </row>
    <row r="808" spans="1:44" s="159" customFormat="1">
      <c r="A808" s="2"/>
      <c r="B808"/>
      <c r="C808" s="356"/>
      <c r="D808" s="355"/>
      <c r="E808" s="132"/>
      <c r="F808" s="141"/>
      <c r="G808" s="365"/>
      <c r="H808" s="10"/>
      <c r="I808" s="10"/>
      <c r="J808" s="10"/>
      <c r="K808" s="10"/>
      <c r="L808" s="84"/>
      <c r="M808" s="84"/>
      <c r="N808" s="84"/>
      <c r="O808" s="84"/>
      <c r="P808" s="84"/>
      <c r="Q808" s="84"/>
      <c r="R808" s="84"/>
      <c r="S808" s="84"/>
      <c r="T808" s="84"/>
      <c r="U808" s="84"/>
      <c r="V808" s="84"/>
      <c r="W808" s="84"/>
      <c r="X808" s="84"/>
      <c r="Y808" s="84"/>
      <c r="Z808" s="84"/>
      <c r="AA808" s="84"/>
      <c r="AB808" s="84"/>
      <c r="AC808" s="84"/>
      <c r="AD808" s="84"/>
      <c r="AE808" s="10"/>
      <c r="AF808" s="10"/>
      <c r="AG808" s="10"/>
      <c r="AH808" s="10"/>
      <c r="AI808" s="10"/>
      <c r="AJ808" s="13"/>
      <c r="AK808" s="10"/>
      <c r="AL808" s="10"/>
      <c r="AM808" s="10"/>
      <c r="AN808" s="10"/>
      <c r="AO808" s="10"/>
      <c r="AP808" s="10"/>
      <c r="AQ808" s="10"/>
      <c r="AR808" s="10"/>
    </row>
    <row r="809" spans="1:44" s="159" customFormat="1">
      <c r="A809" s="2"/>
      <c r="B809"/>
      <c r="C809" s="356"/>
      <c r="D809" s="355"/>
      <c r="E809" s="132"/>
      <c r="F809" s="141"/>
      <c r="G809" s="365"/>
      <c r="H809" s="10"/>
      <c r="I809" s="10"/>
      <c r="J809" s="10"/>
      <c r="K809" s="10"/>
      <c r="L809" s="84"/>
      <c r="M809" s="84"/>
      <c r="N809" s="84"/>
      <c r="O809" s="84"/>
      <c r="P809" s="84"/>
      <c r="Q809" s="84"/>
      <c r="R809" s="84"/>
      <c r="S809" s="84"/>
      <c r="T809" s="84"/>
      <c r="U809" s="84"/>
      <c r="V809" s="84"/>
      <c r="W809" s="84"/>
      <c r="X809" s="84"/>
      <c r="Y809" s="84"/>
      <c r="Z809" s="84"/>
      <c r="AA809" s="84"/>
      <c r="AB809" s="84"/>
      <c r="AC809" s="84"/>
      <c r="AD809" s="84"/>
      <c r="AE809" s="10"/>
      <c r="AF809" s="10"/>
      <c r="AG809" s="10"/>
      <c r="AH809" s="10"/>
      <c r="AI809" s="10"/>
      <c r="AJ809" s="13"/>
      <c r="AK809" s="10"/>
      <c r="AL809" s="10"/>
      <c r="AM809" s="10"/>
      <c r="AN809" s="10"/>
      <c r="AO809" s="10"/>
      <c r="AP809" s="10"/>
      <c r="AQ809" s="10"/>
      <c r="AR809" s="10"/>
    </row>
    <row r="810" spans="1:44" s="159" customFormat="1">
      <c r="A810" s="2"/>
      <c r="B810"/>
      <c r="C810" s="356"/>
      <c r="D810" s="355"/>
      <c r="E810" s="132"/>
      <c r="F810" s="141"/>
      <c r="G810" s="365"/>
      <c r="H810" s="10"/>
      <c r="I810" s="10"/>
      <c r="J810" s="10"/>
      <c r="K810" s="10"/>
      <c r="L810" s="84"/>
      <c r="M810" s="84"/>
      <c r="N810" s="84"/>
      <c r="O810" s="84"/>
      <c r="P810" s="84"/>
      <c r="Q810" s="84"/>
      <c r="R810" s="84"/>
      <c r="S810" s="84"/>
      <c r="T810" s="84"/>
      <c r="U810" s="84"/>
      <c r="V810" s="84"/>
      <c r="W810" s="84"/>
      <c r="X810" s="84"/>
      <c r="Y810" s="84"/>
      <c r="Z810" s="84"/>
      <c r="AA810" s="84"/>
      <c r="AB810" s="84"/>
      <c r="AC810" s="84"/>
      <c r="AD810" s="84"/>
      <c r="AE810" s="10"/>
      <c r="AF810" s="10"/>
      <c r="AG810" s="10"/>
      <c r="AH810" s="10"/>
      <c r="AI810" s="10"/>
      <c r="AJ810" s="13"/>
      <c r="AK810" s="10"/>
      <c r="AL810" s="10"/>
      <c r="AM810" s="10"/>
      <c r="AN810" s="10"/>
      <c r="AO810" s="10"/>
      <c r="AP810" s="10"/>
      <c r="AQ810" s="10"/>
      <c r="AR810" s="10"/>
    </row>
    <row r="811" spans="1:44" s="159" customFormat="1">
      <c r="A811" s="2"/>
      <c r="B811"/>
      <c r="C811" s="356"/>
      <c r="D811" s="355"/>
      <c r="E811" s="132"/>
      <c r="F811" s="141"/>
      <c r="G811" s="365"/>
      <c r="H811" s="10"/>
      <c r="I811" s="10"/>
      <c r="J811" s="10"/>
      <c r="K811" s="10"/>
      <c r="L811" s="84"/>
      <c r="M811" s="84"/>
      <c r="N811" s="84"/>
      <c r="O811" s="84"/>
      <c r="P811" s="84"/>
      <c r="Q811" s="84"/>
      <c r="R811" s="84"/>
      <c r="S811" s="84"/>
      <c r="T811" s="84"/>
      <c r="U811" s="84"/>
      <c r="V811" s="84"/>
      <c r="W811" s="84"/>
      <c r="X811" s="84"/>
      <c r="Y811" s="84"/>
      <c r="Z811" s="84"/>
      <c r="AA811" s="84"/>
      <c r="AB811" s="84"/>
      <c r="AC811" s="84"/>
      <c r="AD811" s="84"/>
      <c r="AE811" s="10"/>
      <c r="AF811" s="10"/>
      <c r="AG811" s="10"/>
      <c r="AH811" s="10"/>
      <c r="AI811" s="10"/>
      <c r="AJ811" s="13"/>
      <c r="AK811" s="10"/>
      <c r="AL811" s="10"/>
      <c r="AM811" s="10"/>
      <c r="AN811" s="10"/>
      <c r="AO811" s="10"/>
      <c r="AP811" s="10"/>
      <c r="AQ811" s="10"/>
      <c r="AR811" s="10"/>
    </row>
    <row r="812" spans="1:44" s="159" customFormat="1">
      <c r="A812" s="2"/>
      <c r="B812"/>
      <c r="C812" s="356"/>
      <c r="D812" s="355"/>
      <c r="E812" s="132"/>
      <c r="F812" s="141"/>
      <c r="G812" s="365"/>
      <c r="H812" s="10"/>
      <c r="I812" s="10"/>
      <c r="J812" s="10"/>
      <c r="K812" s="10"/>
      <c r="L812" s="84"/>
      <c r="M812" s="84"/>
      <c r="N812" s="84"/>
      <c r="O812" s="84"/>
      <c r="P812" s="84"/>
      <c r="Q812" s="84"/>
      <c r="R812" s="84"/>
      <c r="S812" s="84"/>
      <c r="T812" s="84"/>
      <c r="U812" s="84"/>
      <c r="V812" s="84"/>
      <c r="W812" s="84"/>
      <c r="X812" s="84"/>
      <c r="Y812" s="84"/>
      <c r="Z812" s="84"/>
      <c r="AA812" s="84"/>
      <c r="AB812" s="84"/>
      <c r="AC812" s="84"/>
      <c r="AD812" s="84"/>
      <c r="AE812" s="10"/>
      <c r="AF812" s="10"/>
      <c r="AG812" s="10"/>
      <c r="AH812" s="10"/>
      <c r="AI812" s="10"/>
      <c r="AJ812" s="13"/>
      <c r="AK812" s="10"/>
      <c r="AL812" s="10"/>
      <c r="AM812" s="10"/>
      <c r="AN812" s="10"/>
      <c r="AO812" s="10"/>
      <c r="AP812" s="10"/>
      <c r="AQ812" s="10"/>
      <c r="AR812" s="10"/>
    </row>
    <row r="813" spans="1:44" s="159" customFormat="1">
      <c r="A813" s="2"/>
      <c r="B813"/>
      <c r="C813" s="356"/>
      <c r="D813" s="355"/>
      <c r="E813" s="132"/>
      <c r="F813" s="141"/>
      <c r="G813" s="365"/>
      <c r="H813" s="10"/>
      <c r="I813" s="10"/>
      <c r="J813" s="10"/>
      <c r="K813" s="10"/>
      <c r="L813" s="84"/>
      <c r="M813" s="84"/>
      <c r="N813" s="84"/>
      <c r="O813" s="84"/>
      <c r="P813" s="84"/>
      <c r="Q813" s="84"/>
      <c r="R813" s="84"/>
      <c r="S813" s="84"/>
      <c r="T813" s="84"/>
      <c r="U813" s="84"/>
      <c r="V813" s="84"/>
      <c r="W813" s="84"/>
      <c r="X813" s="84"/>
      <c r="Y813" s="84"/>
      <c r="Z813" s="84"/>
      <c r="AA813" s="84"/>
      <c r="AB813" s="84"/>
      <c r="AC813" s="84"/>
      <c r="AD813" s="84"/>
      <c r="AE813" s="10"/>
      <c r="AF813" s="10"/>
      <c r="AG813" s="10"/>
      <c r="AH813" s="10"/>
      <c r="AI813" s="10"/>
      <c r="AJ813" s="13"/>
      <c r="AK813" s="10"/>
      <c r="AL813" s="10"/>
      <c r="AM813" s="10"/>
      <c r="AN813" s="10"/>
      <c r="AO813" s="10"/>
      <c r="AP813" s="10"/>
      <c r="AQ813" s="10"/>
      <c r="AR813" s="10"/>
    </row>
    <row r="814" spans="1:44" s="159" customFormat="1">
      <c r="A814" s="2"/>
      <c r="B814"/>
      <c r="C814" s="356"/>
      <c r="D814" s="355"/>
      <c r="E814" s="132"/>
      <c r="F814" s="141"/>
      <c r="G814" s="365"/>
      <c r="H814" s="10"/>
      <c r="I814" s="10"/>
      <c r="J814" s="10"/>
      <c r="K814" s="10"/>
      <c r="L814" s="84"/>
      <c r="M814" s="84"/>
      <c r="N814" s="84"/>
      <c r="O814" s="84"/>
      <c r="P814" s="84"/>
      <c r="Q814" s="84"/>
      <c r="R814" s="84"/>
      <c r="S814" s="84"/>
      <c r="T814" s="84"/>
      <c r="U814" s="84"/>
      <c r="V814" s="84"/>
      <c r="W814" s="84"/>
      <c r="X814" s="84"/>
      <c r="Y814" s="84"/>
      <c r="Z814" s="84"/>
      <c r="AA814" s="84"/>
      <c r="AB814" s="84"/>
      <c r="AC814" s="84"/>
      <c r="AD814" s="84"/>
      <c r="AE814" s="10"/>
      <c r="AF814" s="10"/>
      <c r="AG814" s="10"/>
      <c r="AH814" s="10"/>
      <c r="AI814" s="10"/>
      <c r="AJ814" s="13"/>
      <c r="AK814" s="10"/>
      <c r="AL814" s="10"/>
      <c r="AM814" s="10"/>
      <c r="AN814" s="10"/>
      <c r="AO814" s="10"/>
      <c r="AP814" s="10"/>
      <c r="AQ814" s="10"/>
      <c r="AR814" s="10"/>
    </row>
    <row r="815" spans="1:44" s="159" customFormat="1">
      <c r="A815" s="2"/>
      <c r="B815"/>
      <c r="C815" s="356"/>
      <c r="D815" s="355"/>
      <c r="E815" s="132"/>
      <c r="F815" s="141"/>
      <c r="G815" s="365"/>
      <c r="H815" s="10"/>
      <c r="I815" s="10"/>
      <c r="J815" s="10"/>
      <c r="K815" s="10"/>
      <c r="L815" s="84"/>
      <c r="M815" s="84"/>
      <c r="N815" s="84"/>
      <c r="O815" s="84"/>
      <c r="P815" s="84"/>
      <c r="Q815" s="84"/>
      <c r="R815" s="84"/>
      <c r="S815" s="84"/>
      <c r="T815" s="84"/>
      <c r="U815" s="84"/>
      <c r="V815" s="84"/>
      <c r="W815" s="84"/>
      <c r="X815" s="84"/>
      <c r="Y815" s="84"/>
      <c r="Z815" s="84"/>
      <c r="AA815" s="84"/>
      <c r="AB815" s="84"/>
      <c r="AC815" s="84"/>
      <c r="AD815" s="84"/>
      <c r="AE815" s="10"/>
      <c r="AF815" s="10"/>
      <c r="AG815" s="10"/>
      <c r="AH815" s="10"/>
      <c r="AI815" s="10"/>
      <c r="AJ815" s="13"/>
      <c r="AK815" s="10"/>
      <c r="AL815" s="10"/>
      <c r="AM815" s="10"/>
      <c r="AN815" s="10"/>
      <c r="AO815" s="10"/>
      <c r="AP815" s="10"/>
      <c r="AQ815" s="10"/>
      <c r="AR815" s="10"/>
    </row>
    <row r="816" spans="1:44" s="159" customFormat="1">
      <c r="A816" s="2"/>
      <c r="B816"/>
      <c r="C816" s="356"/>
      <c r="D816" s="355"/>
      <c r="E816" s="132"/>
      <c r="F816" s="141"/>
      <c r="G816" s="365"/>
      <c r="H816" s="10"/>
      <c r="I816" s="10"/>
      <c r="J816" s="10"/>
      <c r="K816" s="10"/>
      <c r="L816" s="84"/>
      <c r="M816" s="84"/>
      <c r="N816" s="84"/>
      <c r="O816" s="84"/>
      <c r="P816" s="84"/>
      <c r="Q816" s="84"/>
      <c r="R816" s="84"/>
      <c r="S816" s="84"/>
      <c r="T816" s="84"/>
      <c r="U816" s="84"/>
      <c r="V816" s="84"/>
      <c r="W816" s="84"/>
      <c r="X816" s="84"/>
      <c r="Y816" s="84"/>
      <c r="Z816" s="84"/>
      <c r="AA816" s="84"/>
      <c r="AB816" s="84"/>
      <c r="AC816" s="84"/>
      <c r="AD816" s="84"/>
      <c r="AE816" s="10"/>
      <c r="AF816" s="10"/>
      <c r="AG816" s="10"/>
      <c r="AH816" s="10"/>
      <c r="AI816" s="10"/>
      <c r="AJ816" s="13"/>
      <c r="AK816" s="10"/>
      <c r="AL816" s="10"/>
      <c r="AM816" s="10"/>
      <c r="AN816" s="10"/>
      <c r="AO816" s="10"/>
      <c r="AP816" s="10"/>
      <c r="AQ816" s="10"/>
      <c r="AR816" s="10"/>
    </row>
    <row r="817" spans="1:44" s="159" customFormat="1">
      <c r="A817" s="2"/>
      <c r="B817"/>
      <c r="C817" s="356"/>
      <c r="D817" s="355"/>
      <c r="E817" s="132"/>
      <c r="F817" s="141"/>
      <c r="G817" s="365"/>
      <c r="H817" s="10"/>
      <c r="I817" s="10"/>
      <c r="J817" s="10"/>
      <c r="K817" s="10"/>
      <c r="L817" s="84"/>
      <c r="M817" s="84"/>
      <c r="N817" s="84"/>
      <c r="O817" s="84"/>
      <c r="P817" s="84"/>
      <c r="Q817" s="84"/>
      <c r="R817" s="84"/>
      <c r="S817" s="84"/>
      <c r="T817" s="84"/>
      <c r="U817" s="84"/>
      <c r="V817" s="84"/>
      <c r="W817" s="84"/>
      <c r="X817" s="84"/>
      <c r="Y817" s="84"/>
      <c r="Z817" s="84"/>
      <c r="AA817" s="84"/>
      <c r="AB817" s="84"/>
      <c r="AC817" s="84"/>
      <c r="AD817" s="84"/>
      <c r="AE817" s="10"/>
      <c r="AF817" s="10"/>
      <c r="AG817" s="10"/>
      <c r="AH817" s="10"/>
      <c r="AI817" s="10"/>
      <c r="AJ817" s="13"/>
      <c r="AK817" s="10"/>
      <c r="AL817" s="10"/>
      <c r="AM817" s="10"/>
      <c r="AN817" s="10"/>
      <c r="AO817" s="10"/>
      <c r="AP817" s="10"/>
      <c r="AQ817" s="10"/>
      <c r="AR817" s="10"/>
    </row>
    <row r="818" spans="1:44" s="159" customFormat="1">
      <c r="A818" s="2"/>
      <c r="B818"/>
      <c r="C818" s="356"/>
      <c r="D818" s="355"/>
      <c r="E818" s="132"/>
      <c r="F818" s="141"/>
      <c r="G818" s="365"/>
      <c r="H818" s="10"/>
      <c r="I818" s="10"/>
      <c r="J818" s="10"/>
      <c r="K818" s="10"/>
      <c r="L818" s="84"/>
      <c r="M818" s="84"/>
      <c r="N818" s="84"/>
      <c r="O818" s="84"/>
      <c r="P818" s="84"/>
      <c r="Q818" s="84"/>
      <c r="R818" s="84"/>
      <c r="S818" s="84"/>
      <c r="T818" s="84"/>
      <c r="U818" s="84"/>
      <c r="V818" s="84"/>
      <c r="W818" s="84"/>
      <c r="X818" s="84"/>
      <c r="Y818" s="84"/>
      <c r="Z818" s="84"/>
      <c r="AA818" s="84"/>
      <c r="AB818" s="84"/>
      <c r="AC818" s="84"/>
      <c r="AD818" s="84"/>
      <c r="AE818" s="10"/>
      <c r="AF818" s="10"/>
      <c r="AG818" s="10"/>
      <c r="AH818" s="10"/>
      <c r="AI818" s="10"/>
      <c r="AJ818" s="13"/>
      <c r="AK818" s="10"/>
      <c r="AL818" s="10"/>
      <c r="AM818" s="10"/>
      <c r="AN818" s="10"/>
      <c r="AO818" s="10"/>
      <c r="AP818" s="10"/>
      <c r="AQ818" s="10"/>
      <c r="AR818" s="10"/>
    </row>
    <row r="819" spans="1:44" s="159" customFormat="1">
      <c r="A819" s="2"/>
      <c r="B819"/>
      <c r="C819" s="356"/>
      <c r="D819" s="355"/>
      <c r="E819" s="132"/>
      <c r="F819" s="141"/>
      <c r="G819" s="365"/>
      <c r="H819" s="10"/>
      <c r="I819" s="10"/>
      <c r="J819" s="10"/>
      <c r="K819" s="10"/>
      <c r="L819" s="84"/>
      <c r="M819" s="84"/>
      <c r="N819" s="84"/>
      <c r="O819" s="84"/>
      <c r="P819" s="84"/>
      <c r="Q819" s="84"/>
      <c r="R819" s="84"/>
      <c r="S819" s="84"/>
      <c r="T819" s="84"/>
      <c r="U819" s="84"/>
      <c r="V819" s="84"/>
      <c r="W819" s="84"/>
      <c r="X819" s="84"/>
      <c r="Y819" s="84"/>
      <c r="Z819" s="84"/>
      <c r="AA819" s="84"/>
      <c r="AB819" s="84"/>
      <c r="AC819" s="84"/>
      <c r="AD819" s="84"/>
      <c r="AE819" s="10"/>
      <c r="AF819" s="10"/>
      <c r="AG819" s="10"/>
      <c r="AH819" s="10"/>
      <c r="AI819" s="10"/>
      <c r="AJ819" s="13"/>
      <c r="AK819" s="10"/>
      <c r="AL819" s="10"/>
      <c r="AM819" s="10"/>
      <c r="AN819" s="10"/>
      <c r="AO819" s="10"/>
      <c r="AP819" s="10"/>
      <c r="AQ819" s="10"/>
      <c r="AR819" s="10"/>
    </row>
    <row r="820" spans="1:44" s="159" customFormat="1">
      <c r="A820" s="2"/>
      <c r="B820"/>
      <c r="C820" s="356"/>
      <c r="D820" s="355"/>
      <c r="E820" s="132"/>
      <c r="F820" s="141"/>
      <c r="G820" s="365"/>
      <c r="H820" s="10"/>
      <c r="I820" s="10"/>
      <c r="J820" s="10"/>
      <c r="K820" s="10"/>
      <c r="L820" s="84"/>
      <c r="M820" s="84"/>
      <c r="N820" s="84"/>
      <c r="O820" s="84"/>
      <c r="P820" s="84"/>
      <c r="Q820" s="84"/>
      <c r="R820" s="84"/>
      <c r="S820" s="84"/>
      <c r="T820" s="84"/>
      <c r="U820" s="84"/>
      <c r="V820" s="84"/>
      <c r="W820" s="84"/>
      <c r="X820" s="84"/>
      <c r="Y820" s="84"/>
      <c r="Z820" s="84"/>
      <c r="AA820" s="84"/>
      <c r="AB820" s="84"/>
      <c r="AC820" s="84"/>
      <c r="AD820" s="84"/>
      <c r="AE820" s="10"/>
      <c r="AF820" s="10"/>
      <c r="AG820" s="10"/>
      <c r="AH820" s="10"/>
      <c r="AI820" s="10"/>
      <c r="AJ820" s="13"/>
      <c r="AK820" s="10"/>
      <c r="AL820" s="10"/>
      <c r="AM820" s="10"/>
      <c r="AN820" s="10"/>
      <c r="AO820" s="10"/>
      <c r="AP820" s="10"/>
      <c r="AQ820" s="10"/>
      <c r="AR820" s="10"/>
    </row>
    <row r="821" spans="1:44" s="159" customFormat="1">
      <c r="A821" s="2"/>
      <c r="B821"/>
      <c r="C821" s="356"/>
      <c r="D821" s="355"/>
      <c r="E821" s="132"/>
      <c r="F821" s="141"/>
      <c r="G821" s="365"/>
      <c r="H821" s="10"/>
      <c r="I821" s="10"/>
      <c r="J821" s="10"/>
      <c r="K821" s="10"/>
      <c r="L821" s="84"/>
      <c r="M821" s="84"/>
      <c r="N821" s="84"/>
      <c r="O821" s="84"/>
      <c r="P821" s="84"/>
      <c r="Q821" s="84"/>
      <c r="R821" s="84"/>
      <c r="S821" s="84"/>
      <c r="T821" s="84"/>
      <c r="U821" s="84"/>
      <c r="V821" s="84"/>
      <c r="W821" s="84"/>
      <c r="X821" s="84"/>
      <c r="Y821" s="84"/>
      <c r="Z821" s="84"/>
      <c r="AA821" s="84"/>
      <c r="AB821" s="84"/>
      <c r="AC821" s="84"/>
      <c r="AD821" s="84"/>
      <c r="AE821" s="10"/>
      <c r="AF821" s="10"/>
      <c r="AG821" s="10"/>
      <c r="AH821" s="10"/>
      <c r="AI821" s="10"/>
      <c r="AJ821" s="13"/>
      <c r="AK821" s="10"/>
      <c r="AL821" s="10"/>
      <c r="AM821" s="10"/>
      <c r="AN821" s="10"/>
      <c r="AO821" s="10"/>
      <c r="AP821" s="10"/>
      <c r="AQ821" s="10"/>
      <c r="AR821" s="10"/>
    </row>
    <row r="822" spans="1:44" s="159" customFormat="1">
      <c r="A822" s="2"/>
      <c r="B822"/>
      <c r="C822" s="356"/>
      <c r="D822" s="355"/>
      <c r="E822" s="132"/>
      <c r="F822" s="141"/>
      <c r="G822" s="365"/>
      <c r="H822" s="10"/>
      <c r="I822" s="10"/>
      <c r="J822" s="10"/>
      <c r="K822" s="10"/>
      <c r="L822" s="84"/>
      <c r="M822" s="84"/>
      <c r="N822" s="84"/>
      <c r="O822" s="84"/>
      <c r="P822" s="84"/>
      <c r="Q822" s="84"/>
      <c r="R822" s="84"/>
      <c r="S822" s="84"/>
      <c r="T822" s="84"/>
      <c r="U822" s="84"/>
      <c r="V822" s="84"/>
      <c r="W822" s="84"/>
      <c r="X822" s="84"/>
      <c r="Y822" s="84"/>
      <c r="Z822" s="84"/>
      <c r="AA822" s="84"/>
      <c r="AB822" s="84"/>
      <c r="AC822" s="84"/>
      <c r="AD822" s="84"/>
      <c r="AE822" s="10"/>
      <c r="AF822" s="10"/>
      <c r="AG822" s="10"/>
      <c r="AH822" s="10"/>
      <c r="AI822" s="10"/>
      <c r="AJ822" s="13"/>
      <c r="AK822" s="10"/>
      <c r="AL822" s="10"/>
      <c r="AM822" s="10"/>
      <c r="AN822" s="10"/>
      <c r="AO822" s="10"/>
      <c r="AP822" s="10"/>
      <c r="AQ822" s="10"/>
      <c r="AR822" s="10"/>
    </row>
    <row r="823" spans="1:44" s="159" customFormat="1">
      <c r="A823" s="2"/>
      <c r="B823"/>
      <c r="C823" s="356"/>
      <c r="D823" s="355"/>
      <c r="E823" s="132"/>
      <c r="F823" s="141"/>
      <c r="G823" s="365"/>
      <c r="H823" s="10"/>
      <c r="I823" s="10"/>
      <c r="J823" s="10"/>
      <c r="K823" s="10"/>
      <c r="L823" s="84"/>
      <c r="M823" s="84"/>
      <c r="N823" s="84"/>
      <c r="O823" s="84"/>
      <c r="P823" s="84"/>
      <c r="Q823" s="84"/>
      <c r="R823" s="84"/>
      <c r="S823" s="84"/>
      <c r="T823" s="84"/>
      <c r="U823" s="84"/>
      <c r="V823" s="84"/>
      <c r="W823" s="84"/>
      <c r="X823" s="84"/>
      <c r="Y823" s="84"/>
      <c r="Z823" s="84"/>
      <c r="AA823" s="84"/>
      <c r="AB823" s="84"/>
      <c r="AC823" s="84"/>
      <c r="AD823" s="84"/>
      <c r="AE823" s="10"/>
      <c r="AF823" s="10"/>
      <c r="AG823" s="10"/>
      <c r="AH823" s="10"/>
      <c r="AI823" s="10"/>
      <c r="AJ823" s="13"/>
      <c r="AK823" s="10"/>
      <c r="AL823" s="10"/>
      <c r="AM823" s="10"/>
      <c r="AN823" s="10"/>
      <c r="AO823" s="10"/>
      <c r="AP823" s="10"/>
      <c r="AQ823" s="10"/>
      <c r="AR823" s="10"/>
    </row>
    <row r="824" spans="1:44" s="159" customFormat="1">
      <c r="A824" s="2"/>
      <c r="B824"/>
      <c r="C824" s="356"/>
      <c r="D824" s="355"/>
      <c r="E824" s="132"/>
      <c r="F824" s="141"/>
      <c r="G824" s="365"/>
      <c r="H824" s="10"/>
      <c r="I824" s="10"/>
      <c r="J824" s="10"/>
      <c r="K824" s="10"/>
      <c r="L824" s="84"/>
      <c r="M824" s="84"/>
      <c r="N824" s="84"/>
      <c r="O824" s="84"/>
      <c r="P824" s="84"/>
      <c r="Q824" s="84"/>
      <c r="R824" s="84"/>
      <c r="S824" s="84"/>
      <c r="T824" s="84"/>
      <c r="U824" s="84"/>
      <c r="V824" s="84"/>
      <c r="W824" s="84"/>
      <c r="X824" s="84"/>
      <c r="Y824" s="84"/>
      <c r="Z824" s="84"/>
      <c r="AA824" s="84"/>
      <c r="AB824" s="84"/>
      <c r="AC824" s="84"/>
      <c r="AD824" s="84"/>
      <c r="AE824" s="10"/>
      <c r="AF824" s="10"/>
      <c r="AG824" s="10"/>
      <c r="AH824" s="10"/>
      <c r="AI824" s="10"/>
      <c r="AJ824" s="13"/>
      <c r="AK824" s="10"/>
      <c r="AL824" s="10"/>
      <c r="AM824" s="10"/>
      <c r="AN824" s="10"/>
      <c r="AO824" s="10"/>
      <c r="AP824" s="10"/>
      <c r="AQ824" s="10"/>
      <c r="AR824" s="10"/>
    </row>
    <row r="825" spans="1:44" s="159" customFormat="1">
      <c r="A825" s="2"/>
      <c r="B825"/>
      <c r="C825" s="356"/>
      <c r="D825" s="355"/>
      <c r="E825" s="132"/>
      <c r="F825" s="141"/>
      <c r="G825" s="365"/>
      <c r="H825" s="10"/>
      <c r="I825" s="10"/>
      <c r="J825" s="10"/>
      <c r="K825" s="10"/>
      <c r="L825" s="84"/>
      <c r="M825" s="84"/>
      <c r="N825" s="84"/>
      <c r="O825" s="84"/>
      <c r="P825" s="84"/>
      <c r="Q825" s="84"/>
      <c r="R825" s="84"/>
      <c r="S825" s="84"/>
      <c r="T825" s="84"/>
      <c r="U825" s="84"/>
      <c r="V825" s="84"/>
      <c r="W825" s="84"/>
      <c r="X825" s="84"/>
      <c r="Y825" s="84"/>
      <c r="Z825" s="84"/>
      <c r="AA825" s="84"/>
      <c r="AB825" s="84"/>
      <c r="AC825" s="84"/>
      <c r="AD825" s="84"/>
      <c r="AE825" s="10"/>
      <c r="AF825" s="10"/>
      <c r="AG825" s="10"/>
      <c r="AH825" s="10"/>
      <c r="AI825" s="10"/>
      <c r="AJ825" s="13"/>
      <c r="AK825" s="10"/>
      <c r="AL825" s="10"/>
      <c r="AM825" s="10"/>
      <c r="AN825" s="10"/>
      <c r="AO825" s="10"/>
      <c r="AP825" s="10"/>
      <c r="AQ825" s="10"/>
      <c r="AR825" s="10"/>
    </row>
    <row r="826" spans="1:44" s="159" customFormat="1">
      <c r="A826" s="2"/>
      <c r="B826"/>
      <c r="C826" s="356"/>
      <c r="D826" s="355"/>
      <c r="E826" s="132"/>
      <c r="F826" s="141"/>
      <c r="G826" s="365"/>
      <c r="H826" s="10"/>
      <c r="I826" s="10"/>
      <c r="J826" s="10"/>
      <c r="K826" s="10"/>
      <c r="L826" s="84"/>
      <c r="M826" s="84"/>
      <c r="N826" s="84"/>
      <c r="O826" s="84"/>
      <c r="P826" s="84"/>
      <c r="Q826" s="84"/>
      <c r="R826" s="84"/>
      <c r="S826" s="84"/>
      <c r="T826" s="84"/>
      <c r="U826" s="84"/>
      <c r="V826" s="84"/>
      <c r="W826" s="84"/>
      <c r="X826" s="84"/>
      <c r="Y826" s="84"/>
      <c r="Z826" s="84"/>
      <c r="AA826" s="84"/>
      <c r="AB826" s="84"/>
      <c r="AC826" s="84"/>
      <c r="AD826" s="84"/>
      <c r="AE826" s="10"/>
      <c r="AF826" s="10"/>
      <c r="AG826" s="10"/>
      <c r="AH826" s="10"/>
      <c r="AI826" s="10"/>
      <c r="AJ826" s="13"/>
      <c r="AK826" s="10"/>
      <c r="AL826" s="10"/>
      <c r="AM826" s="10"/>
      <c r="AN826" s="10"/>
      <c r="AO826" s="10"/>
      <c r="AP826" s="10"/>
      <c r="AQ826" s="10"/>
      <c r="AR826" s="10"/>
    </row>
    <row r="827" spans="1:44" s="159" customFormat="1">
      <c r="A827" s="2"/>
      <c r="B827"/>
      <c r="C827" s="356"/>
      <c r="D827" s="355"/>
      <c r="E827" s="132"/>
      <c r="F827" s="141"/>
      <c r="G827" s="365"/>
      <c r="H827" s="10"/>
      <c r="I827" s="10"/>
      <c r="J827" s="10"/>
      <c r="K827" s="10"/>
      <c r="L827" s="84"/>
      <c r="M827" s="84"/>
      <c r="N827" s="84"/>
      <c r="O827" s="84"/>
      <c r="P827" s="84"/>
      <c r="Q827" s="84"/>
      <c r="R827" s="84"/>
      <c r="S827" s="84"/>
      <c r="T827" s="84"/>
      <c r="U827" s="84"/>
      <c r="V827" s="84"/>
      <c r="W827" s="84"/>
      <c r="X827" s="84"/>
      <c r="Y827" s="84"/>
      <c r="Z827" s="84"/>
      <c r="AA827" s="84"/>
      <c r="AB827" s="84"/>
      <c r="AC827" s="84"/>
      <c r="AD827" s="84"/>
      <c r="AE827" s="10"/>
      <c r="AF827" s="10"/>
      <c r="AG827" s="10"/>
      <c r="AH827" s="10"/>
      <c r="AI827" s="10"/>
      <c r="AJ827" s="13"/>
      <c r="AK827" s="10"/>
      <c r="AL827" s="10"/>
      <c r="AM827" s="10"/>
      <c r="AN827" s="10"/>
      <c r="AO827" s="10"/>
      <c r="AP827" s="10"/>
      <c r="AQ827" s="10"/>
      <c r="AR827" s="10"/>
    </row>
    <row r="828" spans="1:44" s="159" customFormat="1">
      <c r="A828" s="2"/>
      <c r="B828"/>
      <c r="C828" s="356"/>
      <c r="D828" s="355"/>
      <c r="E828" s="132"/>
      <c r="F828" s="141"/>
      <c r="G828" s="365"/>
      <c r="H828" s="10"/>
      <c r="I828" s="10"/>
      <c r="J828" s="10"/>
      <c r="K828" s="10"/>
      <c r="L828" s="84"/>
      <c r="M828" s="84"/>
      <c r="N828" s="84"/>
      <c r="O828" s="84"/>
      <c r="P828" s="84"/>
      <c r="Q828" s="84"/>
      <c r="R828" s="84"/>
      <c r="S828" s="84"/>
      <c r="T828" s="84"/>
      <c r="U828" s="84"/>
      <c r="V828" s="84"/>
      <c r="W828" s="84"/>
      <c r="X828" s="84"/>
      <c r="Y828" s="84"/>
      <c r="Z828" s="84"/>
      <c r="AA828" s="84"/>
      <c r="AB828" s="84"/>
      <c r="AC828" s="84"/>
      <c r="AD828" s="84"/>
      <c r="AE828" s="10"/>
      <c r="AF828" s="10"/>
      <c r="AG828" s="10"/>
      <c r="AH828" s="10"/>
      <c r="AI828" s="10"/>
      <c r="AJ828" s="13"/>
      <c r="AK828" s="10"/>
      <c r="AL828" s="10"/>
      <c r="AM828" s="10"/>
      <c r="AN828" s="10"/>
      <c r="AO828" s="10"/>
      <c r="AP828" s="10"/>
      <c r="AQ828" s="10"/>
      <c r="AR828" s="10"/>
    </row>
    <row r="829" spans="1:44" s="159" customFormat="1">
      <c r="A829" s="2"/>
      <c r="B829"/>
      <c r="C829" s="356"/>
      <c r="D829" s="355"/>
      <c r="E829" s="132"/>
      <c r="F829" s="141"/>
      <c r="G829" s="365"/>
      <c r="H829" s="10"/>
      <c r="I829" s="10"/>
      <c r="J829" s="10"/>
      <c r="K829" s="10"/>
      <c r="L829" s="84"/>
      <c r="M829" s="84"/>
      <c r="N829" s="84"/>
      <c r="O829" s="84"/>
      <c r="P829" s="84"/>
      <c r="Q829" s="84"/>
      <c r="R829" s="84"/>
      <c r="S829" s="84"/>
      <c r="T829" s="84"/>
      <c r="U829" s="84"/>
      <c r="V829" s="84"/>
      <c r="W829" s="84"/>
      <c r="X829" s="84"/>
      <c r="Y829" s="84"/>
      <c r="Z829" s="84"/>
      <c r="AA829" s="84"/>
      <c r="AB829" s="84"/>
      <c r="AC829" s="84"/>
      <c r="AD829" s="84"/>
      <c r="AE829" s="10"/>
      <c r="AF829" s="10"/>
      <c r="AG829" s="10"/>
      <c r="AH829" s="10"/>
      <c r="AI829" s="10"/>
      <c r="AJ829" s="13"/>
      <c r="AK829" s="10"/>
      <c r="AL829" s="10"/>
      <c r="AM829" s="10"/>
      <c r="AN829" s="10"/>
      <c r="AO829" s="10"/>
      <c r="AP829" s="10"/>
      <c r="AQ829" s="10"/>
      <c r="AR829" s="10"/>
    </row>
    <row r="830" spans="1:44" s="159" customFormat="1">
      <c r="A830" s="2"/>
      <c r="B830"/>
      <c r="C830" s="356"/>
      <c r="D830" s="355"/>
      <c r="E830" s="132"/>
      <c r="F830" s="141"/>
      <c r="G830" s="365"/>
      <c r="H830" s="10"/>
      <c r="I830" s="10"/>
      <c r="J830" s="10"/>
      <c r="K830" s="10"/>
      <c r="L830" s="84"/>
      <c r="M830" s="84"/>
      <c r="N830" s="84"/>
      <c r="O830" s="84"/>
      <c r="P830" s="84"/>
      <c r="Q830" s="84"/>
      <c r="R830" s="84"/>
      <c r="S830" s="84"/>
      <c r="T830" s="84"/>
      <c r="U830" s="84"/>
      <c r="V830" s="84"/>
      <c r="W830" s="84"/>
      <c r="X830" s="84"/>
      <c r="Y830" s="84"/>
      <c r="Z830" s="84"/>
      <c r="AA830" s="84"/>
      <c r="AB830" s="84"/>
      <c r="AC830" s="84"/>
      <c r="AD830" s="84"/>
      <c r="AE830" s="10"/>
      <c r="AF830" s="10"/>
      <c r="AG830" s="10"/>
      <c r="AH830" s="10"/>
      <c r="AI830" s="10"/>
      <c r="AJ830" s="13"/>
      <c r="AK830" s="10"/>
      <c r="AL830" s="10"/>
      <c r="AM830" s="10"/>
      <c r="AN830" s="10"/>
      <c r="AO830" s="10"/>
      <c r="AP830" s="10"/>
      <c r="AQ830" s="10"/>
      <c r="AR830" s="10"/>
    </row>
    <row r="831" spans="1:44" s="159" customFormat="1">
      <c r="A831" s="2"/>
      <c r="B831"/>
      <c r="C831" s="356"/>
      <c r="D831" s="355"/>
      <c r="E831" s="132"/>
      <c r="F831" s="141"/>
      <c r="G831" s="365"/>
      <c r="H831" s="10"/>
      <c r="I831" s="10"/>
      <c r="J831" s="10"/>
      <c r="K831" s="10"/>
      <c r="L831" s="84"/>
      <c r="M831" s="84"/>
      <c r="N831" s="84"/>
      <c r="O831" s="84"/>
      <c r="P831" s="84"/>
      <c r="Q831" s="84"/>
      <c r="R831" s="84"/>
      <c r="S831" s="84"/>
      <c r="T831" s="84"/>
      <c r="U831" s="84"/>
      <c r="V831" s="84"/>
      <c r="W831" s="84"/>
      <c r="X831" s="84"/>
      <c r="Y831" s="84"/>
      <c r="Z831" s="84"/>
      <c r="AA831" s="84"/>
      <c r="AB831" s="84"/>
      <c r="AC831" s="84"/>
      <c r="AD831" s="84"/>
      <c r="AE831" s="10"/>
      <c r="AF831" s="10"/>
      <c r="AG831" s="10"/>
      <c r="AH831" s="10"/>
      <c r="AI831" s="10"/>
      <c r="AJ831" s="13"/>
      <c r="AK831" s="10"/>
      <c r="AL831" s="10"/>
      <c r="AM831" s="10"/>
      <c r="AN831" s="10"/>
      <c r="AO831" s="10"/>
      <c r="AP831" s="10"/>
      <c r="AQ831" s="10"/>
      <c r="AR831" s="10"/>
    </row>
    <row r="832" spans="1:44" s="159" customFormat="1">
      <c r="A832" s="2"/>
      <c r="B832"/>
      <c r="C832" s="356"/>
      <c r="D832" s="355"/>
      <c r="E832" s="132"/>
      <c r="F832" s="141"/>
      <c r="G832" s="365"/>
      <c r="H832" s="10"/>
      <c r="I832" s="10"/>
      <c r="J832" s="10"/>
      <c r="K832" s="10"/>
      <c r="L832" s="84"/>
      <c r="M832" s="84"/>
      <c r="N832" s="84"/>
      <c r="O832" s="84"/>
      <c r="P832" s="84"/>
      <c r="Q832" s="84"/>
      <c r="R832" s="84"/>
      <c r="S832" s="84"/>
      <c r="T832" s="84"/>
      <c r="U832" s="84"/>
      <c r="V832" s="84"/>
      <c r="W832" s="84"/>
      <c r="X832" s="84"/>
      <c r="Y832" s="84"/>
      <c r="Z832" s="84"/>
      <c r="AA832" s="84"/>
      <c r="AB832" s="84"/>
      <c r="AC832" s="84"/>
      <c r="AD832" s="84"/>
      <c r="AE832" s="10"/>
      <c r="AF832" s="10"/>
      <c r="AG832" s="10"/>
      <c r="AH832" s="10"/>
      <c r="AI832" s="10"/>
      <c r="AJ832" s="13"/>
      <c r="AK832" s="10"/>
      <c r="AL832" s="10"/>
      <c r="AM832" s="10"/>
      <c r="AN832" s="10"/>
      <c r="AO832" s="10"/>
      <c r="AP832" s="10"/>
      <c r="AQ832" s="10"/>
      <c r="AR832" s="10"/>
    </row>
    <row r="833" spans="1:44" s="159" customFormat="1">
      <c r="A833" s="2"/>
      <c r="B833"/>
      <c r="C833" s="356"/>
      <c r="D833" s="355"/>
      <c r="E833" s="132"/>
      <c r="F833" s="141"/>
      <c r="G833" s="365"/>
      <c r="H833" s="10"/>
      <c r="I833" s="10"/>
      <c r="J833" s="10"/>
      <c r="K833" s="10"/>
      <c r="L833" s="84"/>
      <c r="M833" s="84"/>
      <c r="N833" s="84"/>
      <c r="O833" s="84"/>
      <c r="P833" s="84"/>
      <c r="Q833" s="84"/>
      <c r="R833" s="84"/>
      <c r="S833" s="84"/>
      <c r="T833" s="84"/>
      <c r="U833" s="84"/>
      <c r="V833" s="84"/>
      <c r="W833" s="84"/>
      <c r="X833" s="84"/>
      <c r="Y833" s="84"/>
      <c r="Z833" s="84"/>
      <c r="AA833" s="84"/>
      <c r="AB833" s="84"/>
      <c r="AC833" s="84"/>
      <c r="AD833" s="84"/>
      <c r="AE833" s="10"/>
      <c r="AF833" s="10"/>
      <c r="AG833" s="10"/>
      <c r="AH833" s="10"/>
      <c r="AI833" s="10"/>
      <c r="AJ833" s="13"/>
      <c r="AK833" s="10"/>
      <c r="AL833" s="10"/>
      <c r="AM833" s="10"/>
      <c r="AN833" s="10"/>
      <c r="AO833" s="10"/>
      <c r="AP833" s="10"/>
      <c r="AQ833" s="10"/>
      <c r="AR833" s="10"/>
    </row>
    <row r="834" spans="1:44" s="159" customFormat="1">
      <c r="A834" s="2"/>
      <c r="B834"/>
      <c r="C834" s="356"/>
      <c r="D834" s="355"/>
      <c r="E834" s="132"/>
      <c r="F834" s="141"/>
      <c r="G834" s="365"/>
      <c r="H834" s="10"/>
      <c r="I834" s="10"/>
      <c r="J834" s="10"/>
      <c r="K834" s="10"/>
      <c r="L834" s="84"/>
      <c r="M834" s="84"/>
      <c r="N834" s="84"/>
      <c r="O834" s="84"/>
      <c r="P834" s="84"/>
      <c r="Q834" s="84"/>
      <c r="R834" s="84"/>
      <c r="S834" s="84"/>
      <c r="T834" s="84"/>
      <c r="U834" s="84"/>
      <c r="V834" s="84"/>
      <c r="W834" s="84"/>
      <c r="X834" s="84"/>
      <c r="Y834" s="84"/>
      <c r="Z834" s="84"/>
      <c r="AA834" s="84"/>
      <c r="AB834" s="84"/>
      <c r="AC834" s="84"/>
      <c r="AD834" s="84"/>
      <c r="AE834" s="10"/>
      <c r="AF834" s="10"/>
      <c r="AG834" s="10"/>
      <c r="AH834" s="10"/>
      <c r="AI834" s="10"/>
      <c r="AJ834" s="13"/>
      <c r="AK834" s="10"/>
      <c r="AL834" s="10"/>
      <c r="AM834" s="10"/>
      <c r="AN834" s="10"/>
      <c r="AO834" s="10"/>
      <c r="AP834" s="10"/>
      <c r="AQ834" s="10"/>
      <c r="AR834" s="10"/>
    </row>
    <row r="835" spans="1:44" s="159" customFormat="1">
      <c r="A835" s="2"/>
      <c r="B835"/>
      <c r="C835" s="356"/>
      <c r="D835" s="355"/>
      <c r="E835" s="132"/>
      <c r="F835" s="141"/>
      <c r="G835" s="365"/>
      <c r="H835" s="10"/>
      <c r="I835" s="10"/>
      <c r="J835" s="10"/>
      <c r="K835" s="10"/>
      <c r="L835" s="84"/>
      <c r="M835" s="84"/>
      <c r="N835" s="84"/>
      <c r="O835" s="84"/>
      <c r="P835" s="84"/>
      <c r="Q835" s="84"/>
      <c r="R835" s="84"/>
      <c r="S835" s="84"/>
      <c r="T835" s="84"/>
      <c r="U835" s="84"/>
      <c r="V835" s="84"/>
      <c r="W835" s="84"/>
      <c r="X835" s="84"/>
      <c r="Y835" s="84"/>
      <c r="Z835" s="84"/>
      <c r="AA835" s="84"/>
      <c r="AB835" s="84"/>
      <c r="AC835" s="84"/>
      <c r="AD835" s="84"/>
      <c r="AE835" s="10"/>
      <c r="AF835" s="10"/>
      <c r="AG835" s="10"/>
      <c r="AH835" s="10"/>
      <c r="AI835" s="10"/>
      <c r="AJ835" s="13"/>
      <c r="AK835" s="10"/>
      <c r="AL835" s="10"/>
      <c r="AM835" s="10"/>
      <c r="AN835" s="10"/>
      <c r="AO835" s="10"/>
      <c r="AP835" s="10"/>
      <c r="AQ835" s="10"/>
      <c r="AR835" s="10"/>
    </row>
    <row r="836" spans="1:44" s="159" customFormat="1">
      <c r="A836" s="2"/>
      <c r="B836"/>
      <c r="C836" s="356"/>
      <c r="D836" s="355"/>
      <c r="E836" s="132"/>
      <c r="F836" s="141"/>
      <c r="G836" s="365"/>
      <c r="H836" s="10"/>
      <c r="I836" s="10"/>
      <c r="J836" s="10"/>
      <c r="K836" s="10"/>
      <c r="L836" s="84"/>
      <c r="M836" s="84"/>
      <c r="N836" s="84"/>
      <c r="O836" s="84"/>
      <c r="P836" s="84"/>
      <c r="Q836" s="84"/>
      <c r="R836" s="84"/>
      <c r="S836" s="84"/>
      <c r="T836" s="84"/>
      <c r="U836" s="84"/>
      <c r="V836" s="84"/>
      <c r="W836" s="84"/>
      <c r="X836" s="84"/>
      <c r="Y836" s="84"/>
      <c r="Z836" s="84"/>
      <c r="AA836" s="84"/>
      <c r="AB836" s="84"/>
      <c r="AC836" s="84"/>
      <c r="AD836" s="84"/>
      <c r="AE836" s="10"/>
      <c r="AF836" s="10"/>
      <c r="AG836" s="10"/>
      <c r="AH836" s="10"/>
      <c r="AI836" s="10"/>
      <c r="AJ836" s="13"/>
      <c r="AK836" s="10"/>
      <c r="AL836" s="10"/>
      <c r="AM836" s="10"/>
      <c r="AN836" s="10"/>
      <c r="AO836" s="10"/>
      <c r="AP836" s="10"/>
      <c r="AQ836" s="10"/>
      <c r="AR836" s="10"/>
    </row>
    <row r="837" spans="1:44" s="159" customFormat="1">
      <c r="A837" s="2"/>
      <c r="B837"/>
      <c r="C837" s="356"/>
      <c r="D837" s="355"/>
      <c r="E837" s="132"/>
      <c r="F837" s="141"/>
      <c r="G837" s="365"/>
      <c r="H837" s="10"/>
      <c r="I837" s="10"/>
      <c r="J837" s="10"/>
      <c r="K837" s="10"/>
      <c r="L837" s="84"/>
      <c r="M837" s="84"/>
      <c r="N837" s="84"/>
      <c r="O837" s="84"/>
      <c r="P837" s="84"/>
      <c r="Q837" s="84"/>
      <c r="R837" s="84"/>
      <c r="S837" s="84"/>
      <c r="T837" s="84"/>
      <c r="U837" s="84"/>
      <c r="V837" s="84"/>
      <c r="W837" s="84"/>
      <c r="X837" s="84"/>
      <c r="Y837" s="84"/>
      <c r="Z837" s="84"/>
      <c r="AA837" s="84"/>
      <c r="AB837" s="84"/>
      <c r="AC837" s="84"/>
      <c r="AD837" s="84"/>
      <c r="AE837" s="10"/>
      <c r="AF837" s="10"/>
      <c r="AG837" s="10"/>
      <c r="AH837" s="10"/>
      <c r="AI837" s="10"/>
      <c r="AJ837" s="13"/>
      <c r="AK837" s="10"/>
      <c r="AL837" s="10"/>
      <c r="AM837" s="10"/>
      <c r="AN837" s="10"/>
      <c r="AO837" s="10"/>
      <c r="AP837" s="10"/>
      <c r="AQ837" s="10"/>
      <c r="AR837" s="10"/>
    </row>
    <row r="838" spans="1:44" s="159" customFormat="1">
      <c r="A838" s="2"/>
      <c r="B838"/>
      <c r="C838" s="356"/>
      <c r="D838" s="355"/>
      <c r="E838" s="132"/>
      <c r="F838" s="141"/>
      <c r="G838" s="365"/>
      <c r="H838" s="10"/>
      <c r="I838" s="10"/>
      <c r="J838" s="10"/>
      <c r="K838" s="10"/>
      <c r="L838" s="84"/>
      <c r="M838" s="84"/>
      <c r="N838" s="84"/>
      <c r="O838" s="84"/>
      <c r="P838" s="84"/>
      <c r="Q838" s="84"/>
      <c r="R838" s="84"/>
      <c r="S838" s="84"/>
      <c r="T838" s="84"/>
      <c r="U838" s="84"/>
      <c r="V838" s="84"/>
      <c r="W838" s="84"/>
      <c r="X838" s="84"/>
      <c r="Y838" s="84"/>
      <c r="Z838" s="84"/>
      <c r="AA838" s="84"/>
      <c r="AB838" s="84"/>
      <c r="AC838" s="84"/>
      <c r="AD838" s="84"/>
      <c r="AE838" s="10"/>
      <c r="AF838" s="10"/>
      <c r="AG838" s="10"/>
      <c r="AH838" s="10"/>
      <c r="AI838" s="10"/>
      <c r="AJ838" s="13"/>
      <c r="AK838" s="10"/>
      <c r="AL838" s="10"/>
      <c r="AM838" s="10"/>
      <c r="AN838" s="10"/>
      <c r="AO838" s="10"/>
      <c r="AP838" s="10"/>
      <c r="AQ838" s="10"/>
      <c r="AR838" s="10"/>
    </row>
    <row r="839" spans="1:44" s="159" customFormat="1">
      <c r="A839" s="2"/>
      <c r="B839"/>
      <c r="C839" s="356"/>
      <c r="D839" s="355"/>
      <c r="E839" s="132"/>
      <c r="F839" s="141"/>
      <c r="G839" s="365"/>
      <c r="H839" s="10"/>
      <c r="I839" s="10"/>
      <c r="J839" s="10"/>
      <c r="K839" s="10"/>
      <c r="L839" s="84"/>
      <c r="M839" s="84"/>
      <c r="N839" s="84"/>
      <c r="O839" s="84"/>
      <c r="P839" s="84"/>
      <c r="Q839" s="84"/>
      <c r="R839" s="84"/>
      <c r="S839" s="84"/>
      <c r="T839" s="84"/>
      <c r="U839" s="84"/>
      <c r="V839" s="84"/>
      <c r="W839" s="84"/>
      <c r="X839" s="84"/>
      <c r="Y839" s="84"/>
      <c r="Z839" s="84"/>
      <c r="AA839" s="84"/>
      <c r="AB839" s="84"/>
      <c r="AC839" s="84"/>
      <c r="AD839" s="84"/>
      <c r="AE839" s="10"/>
      <c r="AF839" s="10"/>
      <c r="AG839" s="10"/>
      <c r="AH839" s="10"/>
      <c r="AI839" s="10"/>
      <c r="AJ839" s="13"/>
      <c r="AK839" s="10"/>
      <c r="AL839" s="10"/>
      <c r="AM839" s="10"/>
      <c r="AN839" s="10"/>
      <c r="AO839" s="10"/>
      <c r="AP839" s="10"/>
      <c r="AQ839" s="10"/>
      <c r="AR839" s="10"/>
    </row>
    <row r="840" spans="1:44" s="159" customFormat="1">
      <c r="A840" s="2"/>
      <c r="B840"/>
      <c r="C840" s="356"/>
      <c r="D840" s="355"/>
      <c r="E840" s="132"/>
      <c r="F840" s="141"/>
      <c r="G840" s="365"/>
      <c r="H840" s="10"/>
      <c r="I840" s="10"/>
      <c r="J840" s="10"/>
      <c r="K840" s="10"/>
      <c r="L840" s="84"/>
      <c r="M840" s="84"/>
      <c r="N840" s="84"/>
      <c r="O840" s="84"/>
      <c r="P840" s="84"/>
      <c r="Q840" s="84"/>
      <c r="R840" s="84"/>
      <c r="S840" s="84"/>
      <c r="T840" s="84"/>
      <c r="U840" s="84"/>
      <c r="V840" s="84"/>
      <c r="W840" s="84"/>
      <c r="X840" s="84"/>
      <c r="Y840" s="84"/>
      <c r="Z840" s="84"/>
      <c r="AA840" s="84"/>
      <c r="AB840" s="84"/>
      <c r="AC840" s="84"/>
      <c r="AD840" s="84"/>
      <c r="AE840" s="10"/>
      <c r="AF840" s="10"/>
      <c r="AG840" s="10"/>
      <c r="AH840" s="10"/>
      <c r="AI840" s="10"/>
      <c r="AJ840" s="13"/>
      <c r="AK840" s="10"/>
      <c r="AL840" s="10"/>
      <c r="AM840" s="10"/>
      <c r="AN840" s="10"/>
      <c r="AO840" s="10"/>
      <c r="AP840" s="10"/>
      <c r="AQ840" s="10"/>
      <c r="AR840" s="10"/>
    </row>
    <row r="841" spans="1:44" s="159" customFormat="1">
      <c r="A841" s="2"/>
      <c r="B841"/>
      <c r="C841" s="356"/>
      <c r="D841" s="355"/>
      <c r="E841" s="132"/>
      <c r="F841" s="141"/>
      <c r="G841" s="365"/>
      <c r="H841" s="10"/>
      <c r="I841" s="10"/>
      <c r="J841" s="10"/>
      <c r="K841" s="10"/>
      <c r="L841" s="84"/>
      <c r="M841" s="84"/>
      <c r="N841" s="84"/>
      <c r="O841" s="84"/>
      <c r="P841" s="84"/>
      <c r="Q841" s="84"/>
      <c r="R841" s="84"/>
      <c r="S841" s="84"/>
      <c r="T841" s="84"/>
      <c r="U841" s="84"/>
      <c r="V841" s="84"/>
      <c r="W841" s="84"/>
      <c r="X841" s="84"/>
      <c r="Y841" s="84"/>
      <c r="Z841" s="84"/>
      <c r="AA841" s="84"/>
      <c r="AB841" s="84"/>
      <c r="AC841" s="84"/>
      <c r="AD841" s="84"/>
      <c r="AE841" s="10"/>
      <c r="AF841" s="10"/>
      <c r="AG841" s="10"/>
      <c r="AH841" s="10"/>
      <c r="AI841" s="10"/>
      <c r="AJ841" s="13"/>
      <c r="AK841" s="10"/>
      <c r="AL841" s="10"/>
      <c r="AM841" s="10"/>
      <c r="AN841" s="10"/>
      <c r="AO841" s="10"/>
      <c r="AP841" s="10"/>
      <c r="AQ841" s="10"/>
      <c r="AR841" s="10"/>
    </row>
    <row r="842" spans="1:44" s="159" customFormat="1">
      <c r="A842" s="2"/>
      <c r="B842"/>
      <c r="C842" s="356"/>
      <c r="D842" s="355"/>
      <c r="E842" s="132"/>
      <c r="F842" s="141"/>
      <c r="G842" s="365"/>
      <c r="H842" s="10"/>
      <c r="I842" s="10"/>
      <c r="J842" s="10"/>
      <c r="K842" s="10"/>
      <c r="L842" s="84"/>
      <c r="M842" s="84"/>
      <c r="N842" s="84"/>
      <c r="O842" s="84"/>
      <c r="P842" s="84"/>
      <c r="Q842" s="84"/>
      <c r="R842" s="84"/>
      <c r="S842" s="84"/>
      <c r="T842" s="84"/>
      <c r="U842" s="84"/>
      <c r="V842" s="84"/>
      <c r="W842" s="84"/>
      <c r="X842" s="84"/>
      <c r="Y842" s="84"/>
      <c r="Z842" s="84"/>
      <c r="AA842" s="84"/>
      <c r="AB842" s="84"/>
      <c r="AC842" s="84"/>
      <c r="AD842" s="84"/>
      <c r="AE842" s="10"/>
      <c r="AF842" s="10"/>
      <c r="AG842" s="10"/>
      <c r="AH842" s="10"/>
      <c r="AI842" s="10"/>
      <c r="AJ842" s="13"/>
      <c r="AK842" s="10"/>
      <c r="AL842" s="10"/>
      <c r="AM842" s="10"/>
      <c r="AN842" s="10"/>
      <c r="AO842" s="10"/>
      <c r="AP842" s="10"/>
      <c r="AQ842" s="10"/>
      <c r="AR842" s="10"/>
    </row>
    <row r="843" spans="1:44" s="159" customFormat="1">
      <c r="A843" s="2"/>
      <c r="B843"/>
      <c r="C843" s="356"/>
      <c r="D843" s="355"/>
      <c r="E843" s="132"/>
      <c r="F843" s="141"/>
      <c r="G843" s="365"/>
      <c r="H843" s="10"/>
      <c r="I843" s="10"/>
      <c r="J843" s="10"/>
      <c r="K843" s="10"/>
      <c r="L843" s="84"/>
      <c r="M843" s="84"/>
      <c r="N843" s="84"/>
      <c r="O843" s="84"/>
      <c r="P843" s="84"/>
      <c r="Q843" s="84"/>
      <c r="R843" s="84"/>
      <c r="S843" s="84"/>
      <c r="T843" s="84"/>
      <c r="U843" s="84"/>
      <c r="V843" s="84"/>
      <c r="W843" s="84"/>
      <c r="X843" s="84"/>
      <c r="Y843" s="84"/>
      <c r="Z843" s="84"/>
      <c r="AA843" s="84"/>
      <c r="AB843" s="84"/>
      <c r="AC843" s="84"/>
      <c r="AD843" s="84"/>
      <c r="AE843" s="10"/>
      <c r="AF843" s="10"/>
      <c r="AG843" s="10"/>
      <c r="AH843" s="10"/>
      <c r="AI843" s="10"/>
      <c r="AJ843" s="13"/>
      <c r="AK843" s="10"/>
      <c r="AL843" s="10"/>
      <c r="AM843" s="10"/>
      <c r="AN843" s="10"/>
      <c r="AO843" s="10"/>
      <c r="AP843" s="10"/>
      <c r="AQ843" s="10"/>
      <c r="AR843" s="10"/>
    </row>
    <row r="844" spans="1:44" s="159" customFormat="1">
      <c r="A844" s="2"/>
      <c r="B844"/>
      <c r="C844" s="356"/>
      <c r="D844" s="355"/>
      <c r="E844" s="132"/>
      <c r="F844" s="141"/>
      <c r="G844" s="365"/>
      <c r="H844" s="10"/>
      <c r="I844" s="10"/>
      <c r="J844" s="10"/>
      <c r="K844" s="10"/>
      <c r="L844" s="84"/>
      <c r="M844" s="84"/>
      <c r="N844" s="84"/>
      <c r="O844" s="84"/>
      <c r="P844" s="84"/>
      <c r="Q844" s="84"/>
      <c r="R844" s="84"/>
      <c r="S844" s="84"/>
      <c r="T844" s="84"/>
      <c r="U844" s="84"/>
      <c r="V844" s="84"/>
      <c r="W844" s="84"/>
      <c r="X844" s="84"/>
      <c r="Y844" s="84"/>
      <c r="Z844" s="84"/>
      <c r="AA844" s="84"/>
      <c r="AB844" s="84"/>
      <c r="AC844" s="84"/>
      <c r="AD844" s="84"/>
      <c r="AE844" s="10"/>
      <c r="AF844" s="10"/>
      <c r="AG844" s="10"/>
      <c r="AH844" s="10"/>
      <c r="AI844" s="10"/>
      <c r="AJ844" s="13"/>
      <c r="AK844" s="10"/>
      <c r="AL844" s="10"/>
      <c r="AM844" s="10"/>
      <c r="AN844" s="10"/>
      <c r="AO844" s="10"/>
      <c r="AP844" s="10"/>
      <c r="AQ844" s="10"/>
      <c r="AR844" s="10"/>
    </row>
    <row r="845" spans="1:44" s="159" customFormat="1">
      <c r="A845" s="2"/>
      <c r="B845"/>
      <c r="C845" s="356"/>
      <c r="D845" s="355"/>
      <c r="E845" s="132"/>
      <c r="F845" s="141"/>
      <c r="G845" s="365"/>
      <c r="H845" s="10"/>
      <c r="I845" s="10"/>
      <c r="J845" s="10"/>
      <c r="K845" s="10"/>
      <c r="L845" s="84"/>
      <c r="M845" s="84"/>
      <c r="N845" s="84"/>
      <c r="O845" s="84"/>
      <c r="P845" s="84"/>
      <c r="Q845" s="84"/>
      <c r="R845" s="84"/>
      <c r="S845" s="84"/>
      <c r="T845" s="84"/>
      <c r="U845" s="84"/>
      <c r="V845" s="84"/>
      <c r="W845" s="84"/>
      <c r="X845" s="84"/>
      <c r="Y845" s="84"/>
      <c r="Z845" s="84"/>
      <c r="AA845" s="84"/>
      <c r="AB845" s="84"/>
      <c r="AC845" s="84"/>
      <c r="AD845" s="84"/>
      <c r="AE845" s="10"/>
      <c r="AF845" s="10"/>
      <c r="AG845" s="10"/>
      <c r="AH845" s="10"/>
      <c r="AI845" s="10"/>
      <c r="AJ845" s="13"/>
      <c r="AK845" s="10"/>
      <c r="AL845" s="10"/>
      <c r="AM845" s="10"/>
      <c r="AN845" s="10"/>
      <c r="AO845" s="10"/>
      <c r="AP845" s="10"/>
      <c r="AQ845" s="10"/>
      <c r="AR845" s="10"/>
    </row>
    <row r="846" spans="1:44" s="159" customFormat="1">
      <c r="A846" s="2"/>
      <c r="B846"/>
      <c r="C846" s="356"/>
      <c r="D846" s="355"/>
      <c r="E846" s="132"/>
      <c r="F846" s="141"/>
      <c r="G846" s="365"/>
      <c r="H846" s="10"/>
      <c r="I846" s="10"/>
      <c r="J846" s="10"/>
      <c r="K846" s="10"/>
      <c r="L846" s="84"/>
      <c r="M846" s="84"/>
      <c r="N846" s="84"/>
      <c r="O846" s="84"/>
      <c r="P846" s="84"/>
      <c r="Q846" s="84"/>
      <c r="R846" s="84"/>
      <c r="S846" s="84"/>
      <c r="T846" s="84"/>
      <c r="U846" s="84"/>
      <c r="V846" s="84"/>
      <c r="W846" s="84"/>
      <c r="X846" s="84"/>
      <c r="Y846" s="84"/>
      <c r="Z846" s="84"/>
      <c r="AA846" s="84"/>
      <c r="AB846" s="84"/>
      <c r="AC846" s="84"/>
      <c r="AD846" s="84"/>
      <c r="AE846" s="10"/>
      <c r="AF846" s="10"/>
      <c r="AG846" s="10"/>
      <c r="AH846" s="10"/>
      <c r="AI846" s="10"/>
      <c r="AJ846" s="13"/>
      <c r="AK846" s="10"/>
      <c r="AL846" s="10"/>
      <c r="AM846" s="10"/>
      <c r="AN846" s="10"/>
      <c r="AO846" s="10"/>
      <c r="AP846" s="10"/>
      <c r="AQ846" s="10"/>
      <c r="AR846" s="10"/>
    </row>
    <row r="847" spans="1:44" s="159" customFormat="1">
      <c r="A847" s="2"/>
      <c r="B847"/>
      <c r="C847" s="356"/>
      <c r="D847" s="355"/>
      <c r="E847" s="132"/>
      <c r="F847" s="141"/>
      <c r="G847" s="365"/>
      <c r="H847" s="10"/>
      <c r="I847" s="10"/>
      <c r="J847" s="10"/>
      <c r="K847" s="10"/>
      <c r="L847" s="84"/>
      <c r="M847" s="84"/>
      <c r="N847" s="84"/>
      <c r="O847" s="84"/>
      <c r="P847" s="84"/>
      <c r="Q847" s="84"/>
      <c r="R847" s="84"/>
      <c r="S847" s="84"/>
      <c r="T847" s="84"/>
      <c r="U847" s="84"/>
      <c r="V847" s="84"/>
      <c r="W847" s="84"/>
      <c r="X847" s="84"/>
      <c r="Y847" s="84"/>
      <c r="Z847" s="84"/>
      <c r="AA847" s="84"/>
      <c r="AB847" s="84"/>
      <c r="AC847" s="84"/>
      <c r="AD847" s="84"/>
      <c r="AE847" s="10"/>
      <c r="AF847" s="10"/>
      <c r="AG847" s="10"/>
      <c r="AH847" s="10"/>
      <c r="AI847" s="10"/>
      <c r="AJ847" s="13"/>
      <c r="AK847" s="10"/>
      <c r="AL847" s="10"/>
      <c r="AM847" s="10"/>
      <c r="AN847" s="10"/>
      <c r="AO847" s="10"/>
      <c r="AP847" s="10"/>
      <c r="AQ847" s="10"/>
      <c r="AR847" s="10"/>
    </row>
    <row r="848" spans="1:44" s="159" customFormat="1">
      <c r="A848" s="2"/>
      <c r="B848"/>
      <c r="C848" s="356"/>
      <c r="D848" s="355"/>
      <c r="E848" s="132"/>
      <c r="F848" s="141"/>
      <c r="G848" s="365"/>
      <c r="H848" s="10"/>
      <c r="I848" s="10"/>
      <c r="J848" s="10"/>
      <c r="K848" s="10"/>
      <c r="L848" s="84"/>
      <c r="M848" s="84"/>
      <c r="N848" s="84"/>
      <c r="O848" s="84"/>
      <c r="P848" s="84"/>
      <c r="Q848" s="84"/>
      <c r="R848" s="84"/>
      <c r="S848" s="84"/>
      <c r="T848" s="84"/>
      <c r="U848" s="84"/>
      <c r="V848" s="84"/>
      <c r="W848" s="84"/>
      <c r="X848" s="84"/>
      <c r="Y848" s="84"/>
      <c r="Z848" s="84"/>
      <c r="AA848" s="84"/>
      <c r="AB848" s="84"/>
      <c r="AC848" s="84"/>
      <c r="AD848" s="84"/>
      <c r="AE848" s="10"/>
      <c r="AF848" s="10"/>
      <c r="AG848" s="10"/>
      <c r="AH848" s="10"/>
      <c r="AI848" s="10"/>
      <c r="AJ848" s="13"/>
      <c r="AK848" s="10"/>
      <c r="AL848" s="10"/>
      <c r="AM848" s="10"/>
      <c r="AN848" s="10"/>
      <c r="AO848" s="10"/>
      <c r="AP848" s="10"/>
      <c r="AQ848" s="10"/>
      <c r="AR848" s="10"/>
    </row>
    <row r="849" spans="1:44" s="159" customFormat="1">
      <c r="A849" s="2"/>
      <c r="B849"/>
      <c r="C849" s="356"/>
      <c r="D849" s="355"/>
      <c r="E849" s="132"/>
      <c r="F849" s="141"/>
      <c r="G849" s="365"/>
      <c r="H849" s="10"/>
      <c r="I849" s="10"/>
      <c r="J849" s="10"/>
      <c r="K849" s="10"/>
      <c r="L849" s="84"/>
      <c r="M849" s="84"/>
      <c r="N849" s="84"/>
      <c r="O849" s="84"/>
      <c r="P849" s="84"/>
      <c r="Q849" s="84"/>
      <c r="R849" s="84"/>
      <c r="S849" s="84"/>
      <c r="T849" s="84"/>
      <c r="U849" s="84"/>
      <c r="V849" s="84"/>
      <c r="W849" s="84"/>
      <c r="X849" s="84"/>
      <c r="Y849" s="84"/>
      <c r="Z849" s="84"/>
      <c r="AA849" s="84"/>
      <c r="AB849" s="84"/>
      <c r="AC849" s="84"/>
      <c r="AD849" s="84"/>
      <c r="AE849" s="10"/>
      <c r="AF849" s="10"/>
      <c r="AG849" s="10"/>
      <c r="AH849" s="10"/>
      <c r="AI849" s="10"/>
      <c r="AJ849" s="13"/>
      <c r="AK849" s="10"/>
      <c r="AL849" s="10"/>
      <c r="AM849" s="10"/>
      <c r="AN849" s="10"/>
      <c r="AO849" s="10"/>
      <c r="AP849" s="10"/>
      <c r="AQ849" s="10"/>
      <c r="AR849" s="10"/>
    </row>
    <row r="850" spans="1:44" s="159" customFormat="1">
      <c r="A850" s="2"/>
      <c r="B850"/>
      <c r="C850" s="356"/>
      <c r="D850" s="355"/>
      <c r="E850" s="132"/>
      <c r="F850" s="141"/>
      <c r="G850" s="365"/>
      <c r="H850" s="10"/>
      <c r="I850" s="10"/>
      <c r="J850" s="10"/>
      <c r="K850" s="10"/>
      <c r="L850" s="84"/>
      <c r="M850" s="84"/>
      <c r="N850" s="84"/>
      <c r="O850" s="84"/>
      <c r="P850" s="84"/>
      <c r="Q850" s="84"/>
      <c r="R850" s="84"/>
      <c r="S850" s="84"/>
      <c r="T850" s="84"/>
      <c r="U850" s="84"/>
      <c r="V850" s="84"/>
      <c r="W850" s="84"/>
      <c r="X850" s="84"/>
      <c r="Y850" s="84"/>
      <c r="Z850" s="84"/>
      <c r="AA850" s="84"/>
      <c r="AB850" s="84"/>
      <c r="AC850" s="84"/>
      <c r="AD850" s="84"/>
      <c r="AE850" s="10"/>
      <c r="AF850" s="10"/>
      <c r="AG850" s="10"/>
      <c r="AH850" s="10"/>
      <c r="AI850" s="10"/>
      <c r="AJ850" s="13"/>
      <c r="AK850" s="10"/>
      <c r="AL850" s="10"/>
      <c r="AM850" s="10"/>
      <c r="AN850" s="10"/>
      <c r="AO850" s="10"/>
      <c r="AP850" s="10"/>
      <c r="AQ850" s="10"/>
      <c r="AR850" s="10"/>
    </row>
    <row r="851" spans="1:44" s="159" customFormat="1">
      <c r="A851" s="2"/>
      <c r="B851"/>
      <c r="C851" s="356"/>
      <c r="D851" s="355"/>
      <c r="E851" s="132"/>
      <c r="F851" s="141"/>
      <c r="G851" s="365"/>
      <c r="H851" s="10"/>
      <c r="I851" s="10"/>
      <c r="J851" s="10"/>
      <c r="K851" s="10"/>
      <c r="L851" s="84"/>
      <c r="M851" s="84"/>
      <c r="N851" s="84"/>
      <c r="O851" s="84"/>
      <c r="P851" s="84"/>
      <c r="Q851" s="84"/>
      <c r="R851" s="84"/>
      <c r="S851" s="84"/>
      <c r="T851" s="84"/>
      <c r="U851" s="84"/>
      <c r="V851" s="84"/>
      <c r="W851" s="84"/>
      <c r="X851" s="84"/>
      <c r="Y851" s="84"/>
      <c r="Z851" s="84"/>
      <c r="AA851" s="84"/>
      <c r="AB851" s="84"/>
      <c r="AC851" s="84"/>
      <c r="AD851" s="84"/>
      <c r="AE851" s="10"/>
      <c r="AF851" s="10"/>
      <c r="AG851" s="10"/>
      <c r="AH851" s="10"/>
      <c r="AI851" s="10"/>
      <c r="AJ851" s="13"/>
      <c r="AK851" s="10"/>
      <c r="AL851" s="10"/>
      <c r="AM851" s="10"/>
      <c r="AN851" s="10"/>
      <c r="AO851" s="10"/>
      <c r="AP851" s="10"/>
      <c r="AQ851" s="10"/>
      <c r="AR851" s="10"/>
    </row>
    <row r="852" spans="1:44" s="159" customFormat="1">
      <c r="A852" s="2"/>
      <c r="B852"/>
      <c r="C852" s="356"/>
      <c r="D852" s="355"/>
      <c r="E852" s="132"/>
      <c r="F852" s="141"/>
      <c r="G852" s="365"/>
      <c r="H852" s="10"/>
      <c r="I852" s="10"/>
      <c r="J852" s="10"/>
      <c r="K852" s="10"/>
      <c r="L852" s="84"/>
      <c r="M852" s="84"/>
      <c r="N852" s="84"/>
      <c r="O852" s="84"/>
      <c r="P852" s="84"/>
      <c r="Q852" s="84"/>
      <c r="R852" s="84"/>
      <c r="S852" s="84"/>
      <c r="T852" s="84"/>
      <c r="U852" s="84"/>
      <c r="V852" s="84"/>
      <c r="W852" s="84"/>
      <c r="X852" s="84"/>
      <c r="Y852" s="84"/>
      <c r="Z852" s="84"/>
      <c r="AA852" s="84"/>
      <c r="AB852" s="84"/>
      <c r="AC852" s="84"/>
      <c r="AD852" s="84"/>
      <c r="AE852" s="10"/>
      <c r="AF852" s="10"/>
      <c r="AG852" s="10"/>
      <c r="AH852" s="10"/>
      <c r="AI852" s="10"/>
      <c r="AJ852" s="13"/>
      <c r="AK852" s="10"/>
      <c r="AL852" s="10"/>
      <c r="AM852" s="10"/>
      <c r="AN852" s="10"/>
      <c r="AO852" s="10"/>
      <c r="AP852" s="10"/>
      <c r="AQ852" s="10"/>
      <c r="AR852" s="10"/>
    </row>
    <row r="853" spans="1:44" s="159" customFormat="1">
      <c r="A853" s="2"/>
      <c r="B853"/>
      <c r="C853" s="356"/>
      <c r="D853" s="355"/>
      <c r="E853" s="132"/>
      <c r="F853" s="141"/>
      <c r="G853" s="365"/>
      <c r="H853" s="10"/>
      <c r="I853" s="10"/>
      <c r="J853" s="10"/>
      <c r="K853" s="10"/>
      <c r="L853" s="84"/>
      <c r="M853" s="84"/>
      <c r="N853" s="84"/>
      <c r="O853" s="84"/>
      <c r="P853" s="84"/>
      <c r="Q853" s="84"/>
      <c r="R853" s="84"/>
      <c r="S853" s="84"/>
      <c r="T853" s="84"/>
      <c r="U853" s="84"/>
      <c r="V853" s="84"/>
      <c r="W853" s="84"/>
      <c r="X853" s="84"/>
      <c r="Y853" s="84"/>
      <c r="Z853" s="84"/>
      <c r="AA853" s="84"/>
      <c r="AB853" s="84"/>
      <c r="AC853" s="84"/>
      <c r="AD853" s="84"/>
      <c r="AE853" s="10"/>
      <c r="AF853" s="10"/>
      <c r="AG853" s="10"/>
      <c r="AH853" s="10"/>
      <c r="AI853" s="10"/>
      <c r="AJ853" s="13"/>
      <c r="AK853" s="10"/>
      <c r="AL853" s="10"/>
      <c r="AM853" s="10"/>
      <c r="AN853" s="10"/>
      <c r="AO853" s="10"/>
      <c r="AP853" s="10"/>
      <c r="AQ853" s="10"/>
      <c r="AR853" s="10"/>
    </row>
    <row r="854" spans="1:44" s="159" customFormat="1">
      <c r="A854" s="2"/>
      <c r="B854"/>
      <c r="C854" s="356"/>
      <c r="D854" s="355"/>
      <c r="E854" s="132"/>
      <c r="F854" s="141"/>
      <c r="G854" s="365"/>
      <c r="H854" s="10"/>
      <c r="I854" s="10"/>
      <c r="J854" s="10"/>
      <c r="K854" s="10"/>
      <c r="L854" s="84"/>
      <c r="M854" s="84"/>
      <c r="N854" s="84"/>
      <c r="O854" s="84"/>
      <c r="P854" s="84"/>
      <c r="Q854" s="84"/>
      <c r="R854" s="84"/>
      <c r="S854" s="84"/>
      <c r="T854" s="84"/>
      <c r="U854" s="84"/>
      <c r="V854" s="84"/>
      <c r="W854" s="84"/>
      <c r="X854" s="84"/>
      <c r="Y854" s="84"/>
      <c r="Z854" s="84"/>
      <c r="AA854" s="84"/>
      <c r="AB854" s="84"/>
      <c r="AC854" s="84"/>
      <c r="AD854" s="84"/>
      <c r="AE854" s="10"/>
      <c r="AF854" s="10"/>
      <c r="AG854" s="10"/>
      <c r="AH854" s="10"/>
      <c r="AI854" s="10"/>
      <c r="AJ854" s="13"/>
      <c r="AK854" s="10"/>
      <c r="AL854" s="10"/>
      <c r="AM854" s="10"/>
      <c r="AN854" s="10"/>
      <c r="AO854" s="10"/>
      <c r="AP854" s="10"/>
      <c r="AQ854" s="10"/>
      <c r="AR854" s="10"/>
    </row>
    <row r="855" spans="1:44" s="159" customFormat="1">
      <c r="A855" s="2"/>
      <c r="B855"/>
      <c r="C855" s="356"/>
      <c r="D855" s="355"/>
      <c r="E855" s="132"/>
      <c r="F855" s="141"/>
      <c r="G855" s="365"/>
      <c r="H855" s="10"/>
      <c r="I855" s="10"/>
      <c r="J855" s="10"/>
      <c r="K855" s="10"/>
      <c r="L855" s="84"/>
      <c r="M855" s="84"/>
      <c r="N855" s="84"/>
      <c r="O855" s="84"/>
      <c r="P855" s="84"/>
      <c r="Q855" s="84"/>
      <c r="R855" s="84"/>
      <c r="S855" s="84"/>
      <c r="T855" s="84"/>
      <c r="U855" s="84"/>
      <c r="V855" s="84"/>
      <c r="W855" s="84"/>
      <c r="X855" s="84"/>
      <c r="Y855" s="84"/>
      <c r="Z855" s="84"/>
      <c r="AA855" s="84"/>
      <c r="AB855" s="84"/>
      <c r="AC855" s="84"/>
      <c r="AD855" s="84"/>
      <c r="AE855" s="10"/>
      <c r="AF855" s="10"/>
      <c r="AG855" s="10"/>
      <c r="AH855" s="10"/>
      <c r="AI855" s="10"/>
      <c r="AJ855" s="13"/>
      <c r="AK855" s="10"/>
      <c r="AL855" s="10"/>
      <c r="AM855" s="10"/>
      <c r="AN855" s="10"/>
      <c r="AO855" s="10"/>
      <c r="AP855" s="10"/>
      <c r="AQ855" s="10"/>
      <c r="AR855" s="10"/>
    </row>
    <row r="856" spans="1:44" s="159" customFormat="1">
      <c r="A856" s="2"/>
      <c r="B856"/>
      <c r="C856" s="356"/>
      <c r="D856" s="355"/>
      <c r="E856" s="132"/>
      <c r="F856" s="141"/>
      <c r="G856" s="365"/>
      <c r="H856" s="10"/>
      <c r="I856" s="10"/>
      <c r="J856" s="10"/>
      <c r="K856" s="10"/>
      <c r="L856" s="84"/>
      <c r="M856" s="84"/>
      <c r="N856" s="84"/>
      <c r="O856" s="84"/>
      <c r="P856" s="84"/>
      <c r="Q856" s="84"/>
      <c r="R856" s="84"/>
      <c r="S856" s="84"/>
      <c r="T856" s="84"/>
      <c r="U856" s="84"/>
      <c r="V856" s="84"/>
      <c r="W856" s="84"/>
      <c r="X856" s="84"/>
      <c r="Y856" s="84"/>
      <c r="Z856" s="84"/>
      <c r="AA856" s="84"/>
      <c r="AB856" s="84"/>
      <c r="AC856" s="84"/>
      <c r="AD856" s="84"/>
      <c r="AE856" s="10"/>
      <c r="AF856" s="10"/>
      <c r="AG856" s="10"/>
      <c r="AH856" s="10"/>
      <c r="AI856" s="10"/>
      <c r="AJ856" s="13"/>
      <c r="AK856" s="10"/>
      <c r="AL856" s="10"/>
      <c r="AM856" s="10"/>
      <c r="AN856" s="10"/>
      <c r="AO856" s="10"/>
      <c r="AP856" s="10"/>
      <c r="AQ856" s="10"/>
      <c r="AR856" s="10"/>
    </row>
    <row r="857" spans="1:44" s="159" customFormat="1">
      <c r="A857" s="2"/>
      <c r="B857"/>
      <c r="C857" s="356"/>
      <c r="D857" s="355"/>
      <c r="E857" s="132"/>
      <c r="F857" s="141"/>
      <c r="G857" s="365"/>
      <c r="H857" s="10"/>
      <c r="I857" s="10"/>
      <c r="J857" s="10"/>
      <c r="K857" s="10"/>
      <c r="L857" s="84"/>
      <c r="M857" s="84"/>
      <c r="N857" s="84"/>
      <c r="O857" s="84"/>
      <c r="P857" s="84"/>
      <c r="Q857" s="84"/>
      <c r="R857" s="84"/>
      <c r="S857" s="84"/>
      <c r="T857" s="84"/>
      <c r="U857" s="84"/>
      <c r="V857" s="84"/>
      <c r="W857" s="84"/>
      <c r="X857" s="84"/>
      <c r="Y857" s="84"/>
      <c r="Z857" s="84"/>
      <c r="AA857" s="84"/>
      <c r="AB857" s="84"/>
      <c r="AC857" s="84"/>
      <c r="AD857" s="84"/>
      <c r="AE857" s="10"/>
      <c r="AF857" s="10"/>
      <c r="AG857" s="10"/>
      <c r="AH857" s="10"/>
      <c r="AI857" s="10"/>
      <c r="AJ857" s="13"/>
      <c r="AK857" s="10"/>
      <c r="AL857" s="10"/>
      <c r="AM857" s="10"/>
      <c r="AN857" s="10"/>
      <c r="AO857" s="10"/>
      <c r="AP857" s="10"/>
      <c r="AQ857" s="10"/>
      <c r="AR857" s="10"/>
    </row>
    <row r="858" spans="1:44" s="159" customFormat="1">
      <c r="A858" s="2"/>
      <c r="B858"/>
      <c r="C858" s="356"/>
      <c r="D858" s="355"/>
      <c r="E858" s="132"/>
      <c r="F858" s="141"/>
      <c r="G858" s="365"/>
      <c r="H858" s="10"/>
      <c r="I858" s="10"/>
      <c r="J858" s="10"/>
      <c r="K858" s="10"/>
      <c r="L858" s="84"/>
      <c r="M858" s="84"/>
      <c r="N858" s="84"/>
      <c r="O858" s="84"/>
      <c r="P858" s="84"/>
      <c r="Q858" s="84"/>
      <c r="R858" s="84"/>
      <c r="S858" s="84"/>
      <c r="T858" s="84"/>
      <c r="U858" s="84"/>
      <c r="V858" s="84"/>
      <c r="W858" s="84"/>
      <c r="X858" s="84"/>
      <c r="Y858" s="84"/>
      <c r="Z858" s="84"/>
      <c r="AA858" s="84"/>
      <c r="AB858" s="84"/>
      <c r="AC858" s="84"/>
      <c r="AD858" s="84"/>
      <c r="AE858" s="10"/>
      <c r="AF858" s="10"/>
      <c r="AG858" s="10"/>
      <c r="AH858" s="10"/>
      <c r="AI858" s="10"/>
      <c r="AJ858" s="13"/>
      <c r="AK858" s="10"/>
      <c r="AL858" s="10"/>
      <c r="AM858" s="10"/>
      <c r="AN858" s="10"/>
      <c r="AO858" s="10"/>
      <c r="AP858" s="10"/>
      <c r="AQ858" s="10"/>
      <c r="AR858" s="10"/>
    </row>
    <row r="859" spans="1:44" s="159" customFormat="1">
      <c r="A859" s="2"/>
      <c r="B859"/>
      <c r="C859" s="356"/>
      <c r="D859" s="355"/>
      <c r="E859" s="132"/>
      <c r="F859" s="141"/>
      <c r="G859" s="365"/>
      <c r="H859" s="10"/>
      <c r="I859" s="10"/>
      <c r="J859" s="10"/>
      <c r="K859" s="10"/>
      <c r="L859" s="84"/>
      <c r="M859" s="84"/>
      <c r="N859" s="84"/>
      <c r="O859" s="84"/>
      <c r="P859" s="84"/>
      <c r="Q859" s="84"/>
      <c r="R859" s="84"/>
      <c r="S859" s="84"/>
      <c r="T859" s="84"/>
      <c r="U859" s="84"/>
      <c r="V859" s="84"/>
      <c r="W859" s="84"/>
      <c r="X859" s="84"/>
      <c r="Y859" s="84"/>
      <c r="Z859" s="84"/>
      <c r="AA859" s="84"/>
      <c r="AB859" s="84"/>
      <c r="AC859" s="84"/>
      <c r="AD859" s="84"/>
      <c r="AE859" s="10"/>
      <c r="AF859" s="10"/>
      <c r="AG859" s="10"/>
      <c r="AH859" s="10"/>
      <c r="AI859" s="10"/>
      <c r="AJ859" s="13"/>
      <c r="AK859" s="10"/>
      <c r="AL859" s="10"/>
      <c r="AM859" s="10"/>
      <c r="AN859" s="10"/>
      <c r="AO859" s="10"/>
      <c r="AP859" s="10"/>
      <c r="AQ859" s="10"/>
      <c r="AR859" s="10"/>
    </row>
    <row r="860" spans="1:44" s="159" customFormat="1">
      <c r="A860" s="2"/>
      <c r="B860"/>
      <c r="C860" s="356"/>
      <c r="D860" s="355"/>
      <c r="E860" s="132"/>
      <c r="F860" s="141"/>
      <c r="G860" s="365"/>
      <c r="H860" s="10"/>
      <c r="I860" s="10"/>
      <c r="J860" s="10"/>
      <c r="K860" s="10"/>
      <c r="L860" s="84"/>
      <c r="M860" s="84"/>
      <c r="N860" s="84"/>
      <c r="O860" s="84"/>
      <c r="P860" s="84"/>
      <c r="Q860" s="84"/>
      <c r="R860" s="84"/>
      <c r="S860" s="84"/>
      <c r="T860" s="84"/>
      <c r="U860" s="84"/>
      <c r="V860" s="84"/>
      <c r="W860" s="84"/>
      <c r="X860" s="84"/>
      <c r="Y860" s="84"/>
      <c r="Z860" s="84"/>
      <c r="AA860" s="84"/>
      <c r="AB860" s="84"/>
      <c r="AC860" s="84"/>
      <c r="AD860" s="84"/>
      <c r="AE860" s="10"/>
      <c r="AF860" s="10"/>
      <c r="AG860" s="10"/>
      <c r="AH860" s="10"/>
      <c r="AI860" s="10"/>
      <c r="AJ860" s="13"/>
      <c r="AK860" s="10"/>
      <c r="AL860" s="10"/>
      <c r="AM860" s="10"/>
      <c r="AN860" s="10"/>
      <c r="AO860" s="10"/>
      <c r="AP860" s="10"/>
      <c r="AQ860" s="10"/>
      <c r="AR860" s="10"/>
    </row>
    <row r="861" spans="1:44" s="159" customFormat="1">
      <c r="A861" s="2"/>
      <c r="B861"/>
      <c r="C861" s="356"/>
      <c r="D861" s="355"/>
      <c r="E861" s="132"/>
      <c r="F861" s="141"/>
      <c r="G861" s="365"/>
      <c r="H861" s="10"/>
      <c r="I861" s="10"/>
      <c r="J861" s="10"/>
      <c r="K861" s="10"/>
      <c r="L861" s="84"/>
      <c r="M861" s="84"/>
      <c r="N861" s="84"/>
      <c r="O861" s="84"/>
      <c r="P861" s="84"/>
      <c r="Q861" s="84"/>
      <c r="R861" s="84"/>
      <c r="S861" s="84"/>
      <c r="T861" s="84"/>
      <c r="U861" s="84"/>
      <c r="V861" s="84"/>
      <c r="W861" s="84"/>
      <c r="X861" s="84"/>
      <c r="Y861" s="84"/>
      <c r="Z861" s="84"/>
      <c r="AA861" s="84"/>
      <c r="AB861" s="84"/>
      <c r="AC861" s="84"/>
      <c r="AD861" s="84"/>
      <c r="AE861" s="10"/>
      <c r="AF861" s="10"/>
      <c r="AG861" s="10"/>
      <c r="AH861" s="10"/>
      <c r="AI861" s="10"/>
      <c r="AJ861" s="13"/>
      <c r="AK861" s="10"/>
      <c r="AL861" s="10"/>
      <c r="AM861" s="10"/>
      <c r="AN861" s="10"/>
      <c r="AO861" s="10"/>
      <c r="AP861" s="10"/>
      <c r="AQ861" s="10"/>
      <c r="AR861" s="10"/>
    </row>
    <row r="862" spans="1:44" s="159" customFormat="1">
      <c r="A862" s="2"/>
      <c r="B862"/>
      <c r="C862" s="356"/>
      <c r="D862" s="355"/>
      <c r="E862" s="132"/>
      <c r="F862" s="141"/>
      <c r="G862" s="365"/>
      <c r="H862" s="10"/>
      <c r="I862" s="10"/>
      <c r="J862" s="10"/>
      <c r="K862" s="10"/>
      <c r="L862" s="84"/>
      <c r="M862" s="84"/>
      <c r="N862" s="84"/>
      <c r="O862" s="84"/>
      <c r="P862" s="84"/>
      <c r="Q862" s="84"/>
      <c r="R862" s="84"/>
      <c r="S862" s="84"/>
      <c r="T862" s="84"/>
      <c r="U862" s="84"/>
      <c r="V862" s="84"/>
      <c r="W862" s="84"/>
      <c r="X862" s="84"/>
      <c r="Y862" s="84"/>
      <c r="Z862" s="84"/>
      <c r="AA862" s="84"/>
      <c r="AB862" s="84"/>
      <c r="AC862" s="84"/>
      <c r="AD862" s="84"/>
      <c r="AE862" s="10"/>
      <c r="AF862" s="10"/>
      <c r="AG862" s="10"/>
      <c r="AH862" s="10"/>
      <c r="AI862" s="10"/>
      <c r="AJ862" s="13"/>
      <c r="AK862" s="10"/>
      <c r="AL862" s="10"/>
      <c r="AM862" s="10"/>
      <c r="AN862" s="10"/>
      <c r="AO862" s="10"/>
      <c r="AP862" s="10"/>
      <c r="AQ862" s="10"/>
      <c r="AR862" s="10"/>
    </row>
    <row r="863" spans="1:44" s="159" customFormat="1">
      <c r="A863" s="2"/>
      <c r="B863"/>
      <c r="C863" s="356"/>
      <c r="D863" s="355"/>
      <c r="E863" s="132"/>
      <c r="F863" s="141"/>
      <c r="G863" s="365"/>
      <c r="H863" s="10"/>
      <c r="I863" s="10"/>
      <c r="J863" s="10"/>
      <c r="K863" s="10"/>
      <c r="L863" s="84"/>
      <c r="M863" s="84"/>
      <c r="N863" s="84"/>
      <c r="O863" s="84"/>
      <c r="P863" s="84"/>
      <c r="Q863" s="84"/>
      <c r="R863" s="84"/>
      <c r="S863" s="84"/>
      <c r="T863" s="84"/>
      <c r="U863" s="84"/>
      <c r="V863" s="84"/>
      <c r="W863" s="84"/>
      <c r="X863" s="84"/>
      <c r="Y863" s="84"/>
      <c r="Z863" s="84"/>
      <c r="AA863" s="84"/>
      <c r="AB863" s="84"/>
      <c r="AC863" s="84"/>
      <c r="AD863" s="84"/>
      <c r="AE863" s="10"/>
      <c r="AF863" s="10"/>
      <c r="AG863" s="10"/>
      <c r="AH863" s="10"/>
      <c r="AI863" s="10"/>
      <c r="AJ863" s="13"/>
      <c r="AK863" s="10"/>
      <c r="AL863" s="10"/>
      <c r="AM863" s="10"/>
      <c r="AN863" s="10"/>
      <c r="AO863" s="10"/>
      <c r="AP863" s="10"/>
      <c r="AQ863" s="10"/>
      <c r="AR863" s="10"/>
    </row>
    <row r="864" spans="1:44" s="159" customFormat="1">
      <c r="A864" s="2"/>
      <c r="B864"/>
      <c r="C864" s="356"/>
      <c r="D864" s="355"/>
      <c r="E864" s="132"/>
      <c r="F864" s="141"/>
      <c r="G864" s="365"/>
      <c r="H864" s="10"/>
      <c r="I864" s="10"/>
      <c r="J864" s="10"/>
      <c r="K864" s="10"/>
      <c r="L864" s="84"/>
      <c r="M864" s="84"/>
      <c r="N864" s="84"/>
      <c r="O864" s="84"/>
      <c r="P864" s="84"/>
      <c r="Q864" s="84"/>
      <c r="R864" s="84"/>
      <c r="S864" s="84"/>
      <c r="T864" s="84"/>
      <c r="U864" s="84"/>
      <c r="V864" s="84"/>
      <c r="W864" s="84"/>
      <c r="X864" s="84"/>
      <c r="Y864" s="84"/>
      <c r="Z864" s="84"/>
      <c r="AA864" s="84"/>
      <c r="AB864" s="84"/>
      <c r="AC864" s="84"/>
      <c r="AD864" s="84"/>
      <c r="AE864" s="10"/>
      <c r="AF864" s="10"/>
      <c r="AG864" s="10"/>
      <c r="AH864" s="10"/>
      <c r="AI864" s="10"/>
      <c r="AJ864" s="13"/>
      <c r="AK864" s="10"/>
      <c r="AL864" s="10"/>
      <c r="AM864" s="10"/>
      <c r="AN864" s="10"/>
      <c r="AO864" s="10"/>
      <c r="AP864" s="10"/>
      <c r="AQ864" s="10"/>
      <c r="AR864" s="10"/>
    </row>
    <row r="865" spans="1:44" s="159" customFormat="1">
      <c r="A865" s="2"/>
      <c r="B865"/>
      <c r="C865" s="356"/>
      <c r="D865" s="355"/>
      <c r="E865" s="132"/>
      <c r="F865" s="141"/>
      <c r="G865" s="365"/>
      <c r="H865" s="10"/>
      <c r="I865" s="10"/>
      <c r="J865" s="10"/>
      <c r="K865" s="10"/>
      <c r="L865" s="84"/>
      <c r="M865" s="84"/>
      <c r="N865" s="84"/>
      <c r="O865" s="84"/>
      <c r="P865" s="84"/>
      <c r="Q865" s="84"/>
      <c r="R865" s="84"/>
      <c r="S865" s="84"/>
      <c r="T865" s="84"/>
      <c r="U865" s="84"/>
      <c r="V865" s="84"/>
      <c r="W865" s="84"/>
      <c r="X865" s="84"/>
      <c r="Y865" s="84"/>
      <c r="Z865" s="84"/>
      <c r="AA865" s="84"/>
      <c r="AB865" s="84"/>
      <c r="AC865" s="84"/>
      <c r="AD865" s="84"/>
      <c r="AE865" s="10"/>
      <c r="AF865" s="10"/>
      <c r="AG865" s="10"/>
      <c r="AH865" s="10"/>
      <c r="AI865" s="10"/>
      <c r="AJ865" s="13"/>
      <c r="AK865" s="10"/>
      <c r="AL865" s="10"/>
      <c r="AM865" s="10"/>
      <c r="AN865" s="10"/>
      <c r="AO865" s="10"/>
      <c r="AP865" s="10"/>
      <c r="AQ865" s="10"/>
      <c r="AR865" s="10"/>
    </row>
    <row r="866" spans="1:44" s="159" customFormat="1">
      <c r="A866" s="2"/>
      <c r="B866"/>
      <c r="C866" s="356"/>
      <c r="D866" s="355"/>
      <c r="E866" s="132"/>
      <c r="F866" s="141"/>
      <c r="G866" s="365"/>
      <c r="H866" s="10"/>
      <c r="I866" s="10"/>
      <c r="J866" s="10"/>
      <c r="K866" s="10"/>
      <c r="L866" s="84"/>
      <c r="M866" s="84"/>
      <c r="N866" s="84"/>
      <c r="O866" s="84"/>
      <c r="P866" s="84"/>
      <c r="Q866" s="84"/>
      <c r="R866" s="84"/>
      <c r="S866" s="84"/>
      <c r="T866" s="84"/>
      <c r="U866" s="84"/>
      <c r="V866" s="84"/>
      <c r="W866" s="84"/>
      <c r="X866" s="84"/>
      <c r="Y866" s="84"/>
      <c r="Z866" s="84"/>
      <c r="AA866" s="84"/>
      <c r="AB866" s="84"/>
      <c r="AC866" s="84"/>
      <c r="AD866" s="84"/>
      <c r="AE866" s="10"/>
      <c r="AF866" s="10"/>
      <c r="AG866" s="10"/>
      <c r="AH866" s="10"/>
      <c r="AI866" s="10"/>
      <c r="AJ866" s="13"/>
      <c r="AK866" s="10"/>
      <c r="AL866" s="10"/>
      <c r="AM866" s="10"/>
      <c r="AN866" s="10"/>
      <c r="AO866" s="10"/>
      <c r="AP866" s="10"/>
      <c r="AQ866" s="10"/>
      <c r="AR866" s="10"/>
    </row>
    <row r="867" spans="1:44" s="159" customFormat="1">
      <c r="A867" s="2"/>
      <c r="B867"/>
      <c r="C867" s="356"/>
      <c r="D867" s="355"/>
      <c r="E867" s="132"/>
      <c r="F867" s="141"/>
      <c r="G867" s="365"/>
      <c r="H867" s="10"/>
      <c r="I867" s="10"/>
      <c r="J867" s="10"/>
      <c r="K867" s="10"/>
      <c r="L867" s="84"/>
      <c r="M867" s="84"/>
      <c r="N867" s="84"/>
      <c r="O867" s="84"/>
      <c r="P867" s="84"/>
      <c r="Q867" s="84"/>
      <c r="R867" s="84"/>
      <c r="S867" s="84"/>
      <c r="T867" s="84"/>
      <c r="U867" s="84"/>
      <c r="V867" s="84"/>
      <c r="W867" s="84"/>
      <c r="X867" s="84"/>
      <c r="Y867" s="84"/>
      <c r="Z867" s="84"/>
      <c r="AA867" s="84"/>
      <c r="AB867" s="84"/>
      <c r="AC867" s="84"/>
      <c r="AD867" s="84"/>
      <c r="AE867" s="10"/>
      <c r="AF867" s="10"/>
      <c r="AG867" s="10"/>
      <c r="AH867" s="10"/>
      <c r="AI867" s="10"/>
      <c r="AJ867" s="13"/>
      <c r="AK867" s="10"/>
      <c r="AL867" s="10"/>
      <c r="AM867" s="10"/>
      <c r="AN867" s="10"/>
      <c r="AO867" s="10"/>
      <c r="AP867" s="10"/>
      <c r="AQ867" s="10"/>
      <c r="AR867" s="10"/>
    </row>
    <row r="868" spans="1:44" s="159" customFormat="1">
      <c r="A868" s="2"/>
      <c r="B868"/>
      <c r="C868" s="356"/>
      <c r="D868" s="355"/>
      <c r="E868" s="132"/>
      <c r="F868" s="141"/>
      <c r="G868" s="365"/>
      <c r="H868" s="10"/>
      <c r="I868" s="10"/>
      <c r="J868" s="10"/>
      <c r="K868" s="10"/>
      <c r="L868" s="84"/>
      <c r="M868" s="84"/>
      <c r="N868" s="84"/>
      <c r="O868" s="84"/>
      <c r="P868" s="84"/>
      <c r="Q868" s="84"/>
      <c r="R868" s="84"/>
      <c r="S868" s="84"/>
      <c r="T868" s="84"/>
      <c r="U868" s="84"/>
      <c r="V868" s="84"/>
      <c r="W868" s="84"/>
      <c r="X868" s="84"/>
      <c r="Y868" s="84"/>
      <c r="Z868" s="84"/>
      <c r="AA868" s="84"/>
      <c r="AB868" s="84"/>
      <c r="AC868" s="84"/>
      <c r="AD868" s="84"/>
      <c r="AE868" s="10"/>
      <c r="AF868" s="10"/>
      <c r="AG868" s="10"/>
      <c r="AH868" s="10"/>
      <c r="AI868" s="10"/>
      <c r="AJ868" s="13"/>
      <c r="AK868" s="10"/>
      <c r="AL868" s="10"/>
      <c r="AM868" s="10"/>
      <c r="AN868" s="10"/>
      <c r="AO868" s="10"/>
      <c r="AP868" s="10"/>
      <c r="AQ868" s="10"/>
      <c r="AR868" s="10"/>
    </row>
    <row r="869" spans="1:44" s="159" customFormat="1">
      <c r="A869" s="2"/>
      <c r="B869"/>
      <c r="C869" s="356"/>
      <c r="D869" s="355"/>
      <c r="E869" s="132"/>
      <c r="F869" s="141"/>
      <c r="G869" s="365"/>
      <c r="H869" s="10"/>
      <c r="I869" s="10"/>
      <c r="J869" s="10"/>
      <c r="K869" s="10"/>
      <c r="L869" s="84"/>
      <c r="M869" s="84"/>
      <c r="N869" s="84"/>
      <c r="O869" s="84"/>
      <c r="P869" s="84"/>
      <c r="Q869" s="84"/>
      <c r="R869" s="84"/>
      <c r="S869" s="84"/>
      <c r="T869" s="84"/>
      <c r="U869" s="84"/>
      <c r="V869" s="84"/>
      <c r="W869" s="84"/>
      <c r="X869" s="84"/>
      <c r="Y869" s="84"/>
      <c r="Z869" s="84"/>
      <c r="AA869" s="84"/>
      <c r="AB869" s="84"/>
      <c r="AC869" s="84"/>
      <c r="AD869" s="84"/>
      <c r="AE869" s="10"/>
      <c r="AF869" s="10"/>
      <c r="AG869" s="10"/>
      <c r="AH869" s="10"/>
      <c r="AI869" s="10"/>
      <c r="AJ869" s="13"/>
      <c r="AK869" s="10"/>
      <c r="AL869" s="10"/>
      <c r="AM869" s="10"/>
      <c r="AN869" s="10"/>
      <c r="AO869" s="10"/>
      <c r="AP869" s="10"/>
      <c r="AQ869" s="10"/>
      <c r="AR869" s="10"/>
    </row>
    <row r="870" spans="1:44" s="159" customFormat="1">
      <c r="A870" s="2"/>
      <c r="B870"/>
      <c r="C870" s="356"/>
      <c r="D870" s="355"/>
      <c r="E870" s="132"/>
      <c r="F870" s="141"/>
      <c r="G870" s="365"/>
      <c r="H870" s="10"/>
      <c r="I870" s="10"/>
      <c r="J870" s="10"/>
      <c r="K870" s="10"/>
      <c r="L870" s="84"/>
      <c r="M870" s="84"/>
      <c r="N870" s="84"/>
      <c r="O870" s="84"/>
      <c r="P870" s="84"/>
      <c r="Q870" s="84"/>
      <c r="R870" s="84"/>
      <c r="S870" s="84"/>
      <c r="T870" s="84"/>
      <c r="U870" s="84"/>
      <c r="V870" s="84"/>
      <c r="W870" s="84"/>
      <c r="X870" s="84"/>
      <c r="Y870" s="84"/>
      <c r="Z870" s="84"/>
      <c r="AA870" s="84"/>
      <c r="AB870" s="84"/>
      <c r="AC870" s="84"/>
      <c r="AD870" s="84"/>
      <c r="AE870" s="10"/>
      <c r="AF870" s="10"/>
      <c r="AG870" s="10"/>
      <c r="AH870" s="10"/>
      <c r="AI870" s="10"/>
      <c r="AJ870" s="13"/>
      <c r="AK870" s="10"/>
      <c r="AL870" s="10"/>
      <c r="AM870" s="10"/>
      <c r="AN870" s="10"/>
      <c r="AO870" s="10"/>
      <c r="AP870" s="10"/>
      <c r="AQ870" s="10"/>
      <c r="AR870" s="10"/>
    </row>
    <row r="871" spans="1:44" s="159" customFormat="1">
      <c r="A871" s="2"/>
      <c r="B871"/>
      <c r="C871" s="356"/>
      <c r="D871" s="355"/>
      <c r="E871" s="132"/>
      <c r="F871" s="141"/>
      <c r="G871" s="365"/>
      <c r="H871" s="10"/>
      <c r="I871" s="10"/>
      <c r="J871" s="10"/>
      <c r="K871" s="10"/>
      <c r="L871" s="84"/>
      <c r="M871" s="84"/>
      <c r="N871" s="84"/>
      <c r="O871" s="84"/>
      <c r="P871" s="84"/>
      <c r="Q871" s="84"/>
      <c r="R871" s="84"/>
      <c r="S871" s="84"/>
      <c r="T871" s="84"/>
      <c r="U871" s="84"/>
      <c r="V871" s="84"/>
      <c r="W871" s="84"/>
      <c r="X871" s="84"/>
      <c r="Y871" s="84"/>
      <c r="Z871" s="84"/>
      <c r="AA871" s="84"/>
      <c r="AB871" s="84"/>
      <c r="AC871" s="84"/>
      <c r="AD871" s="84"/>
      <c r="AE871" s="10"/>
      <c r="AF871" s="10"/>
      <c r="AG871" s="10"/>
      <c r="AH871" s="10"/>
      <c r="AI871" s="10"/>
      <c r="AJ871" s="13"/>
      <c r="AK871" s="10"/>
      <c r="AL871" s="10"/>
      <c r="AM871" s="10"/>
      <c r="AN871" s="10"/>
      <c r="AO871" s="10"/>
      <c r="AP871" s="10"/>
      <c r="AQ871" s="10"/>
      <c r="AR871" s="10"/>
    </row>
    <row r="872" spans="1:44" s="159" customFormat="1">
      <c r="A872" s="2"/>
      <c r="B872"/>
      <c r="C872" s="356"/>
      <c r="D872" s="355"/>
      <c r="E872" s="132"/>
      <c r="F872" s="141"/>
      <c r="G872" s="365"/>
      <c r="H872" s="10"/>
      <c r="I872" s="10"/>
      <c r="J872" s="10"/>
      <c r="K872" s="10"/>
      <c r="L872" s="84"/>
      <c r="M872" s="84"/>
      <c r="N872" s="84"/>
      <c r="O872" s="84"/>
      <c r="P872" s="84"/>
      <c r="Q872" s="84"/>
      <c r="R872" s="84"/>
      <c r="S872" s="84"/>
      <c r="T872" s="84"/>
      <c r="U872" s="84"/>
      <c r="V872" s="84"/>
      <c r="W872" s="84"/>
      <c r="X872" s="84"/>
      <c r="Y872" s="84"/>
      <c r="Z872" s="84"/>
      <c r="AA872" s="84"/>
      <c r="AB872" s="84"/>
      <c r="AC872" s="84"/>
      <c r="AD872" s="84"/>
      <c r="AE872" s="10"/>
      <c r="AF872" s="10"/>
      <c r="AG872" s="10"/>
      <c r="AH872" s="10"/>
      <c r="AI872" s="10"/>
      <c r="AJ872" s="13"/>
      <c r="AK872" s="10"/>
      <c r="AL872" s="10"/>
      <c r="AM872" s="10"/>
      <c r="AN872" s="10"/>
      <c r="AO872" s="10"/>
      <c r="AP872" s="10"/>
      <c r="AQ872" s="10"/>
      <c r="AR872" s="10"/>
    </row>
    <row r="873" spans="1:44" s="159" customFormat="1">
      <c r="A873" s="2"/>
      <c r="B873"/>
      <c r="C873" s="356"/>
      <c r="D873" s="355"/>
      <c r="E873" s="132"/>
      <c r="F873" s="141"/>
      <c r="G873" s="365"/>
      <c r="H873" s="10"/>
      <c r="I873" s="10"/>
      <c r="J873" s="10"/>
      <c r="K873" s="10"/>
      <c r="L873" s="84"/>
      <c r="M873" s="84"/>
      <c r="N873" s="84"/>
      <c r="O873" s="84"/>
      <c r="P873" s="84"/>
      <c r="Q873" s="84"/>
      <c r="R873" s="84"/>
      <c r="S873" s="84"/>
      <c r="T873" s="84"/>
      <c r="U873" s="84"/>
      <c r="V873" s="84"/>
      <c r="W873" s="84"/>
      <c r="X873" s="84"/>
      <c r="Y873" s="84"/>
      <c r="Z873" s="84"/>
      <c r="AA873" s="84"/>
      <c r="AB873" s="84"/>
      <c r="AC873" s="84"/>
      <c r="AD873" s="84"/>
      <c r="AE873" s="10"/>
      <c r="AF873" s="10"/>
      <c r="AG873" s="10"/>
      <c r="AH873" s="10"/>
      <c r="AI873" s="10"/>
      <c r="AJ873" s="13"/>
      <c r="AK873" s="10"/>
      <c r="AL873" s="10"/>
      <c r="AM873" s="10"/>
      <c r="AN873" s="10"/>
      <c r="AO873" s="10"/>
      <c r="AP873" s="10"/>
      <c r="AQ873" s="10"/>
      <c r="AR873" s="10"/>
    </row>
    <row r="874" spans="1:44" s="159" customFormat="1">
      <c r="A874" s="2"/>
      <c r="B874"/>
      <c r="C874" s="356"/>
      <c r="D874" s="355"/>
      <c r="E874" s="132"/>
      <c r="F874" s="141"/>
      <c r="G874" s="365"/>
      <c r="H874" s="10"/>
      <c r="I874" s="10"/>
      <c r="J874" s="10"/>
      <c r="K874" s="10"/>
      <c r="L874" s="84"/>
      <c r="M874" s="84"/>
      <c r="N874" s="84"/>
      <c r="O874" s="84"/>
      <c r="P874" s="84"/>
      <c r="Q874" s="84"/>
      <c r="R874" s="84"/>
      <c r="S874" s="84"/>
      <c r="T874" s="84"/>
      <c r="U874" s="84"/>
      <c r="V874" s="84"/>
      <c r="W874" s="84"/>
      <c r="X874" s="84"/>
      <c r="Y874" s="84"/>
      <c r="Z874" s="84"/>
      <c r="AA874" s="84"/>
      <c r="AB874" s="84"/>
      <c r="AC874" s="84"/>
      <c r="AD874" s="84"/>
      <c r="AE874" s="10"/>
      <c r="AF874" s="10"/>
      <c r="AG874" s="10"/>
      <c r="AH874" s="10"/>
      <c r="AI874" s="10"/>
      <c r="AJ874" s="13"/>
      <c r="AK874" s="10"/>
      <c r="AL874" s="10"/>
      <c r="AM874" s="10"/>
      <c r="AN874" s="10"/>
      <c r="AO874" s="10"/>
      <c r="AP874" s="10"/>
      <c r="AQ874" s="10"/>
      <c r="AR874" s="10"/>
    </row>
    <row r="875" spans="1:44" s="159" customFormat="1">
      <c r="A875" s="2"/>
      <c r="B875"/>
      <c r="C875" s="356"/>
      <c r="D875" s="355"/>
      <c r="E875" s="132"/>
      <c r="F875" s="141"/>
      <c r="G875" s="365"/>
      <c r="H875" s="10"/>
      <c r="I875" s="10"/>
      <c r="J875" s="10"/>
      <c r="K875" s="10"/>
      <c r="L875" s="84"/>
      <c r="M875" s="84"/>
      <c r="N875" s="84"/>
      <c r="O875" s="84"/>
      <c r="P875" s="84"/>
      <c r="Q875" s="84"/>
      <c r="R875" s="84"/>
      <c r="S875" s="84"/>
      <c r="T875" s="84"/>
      <c r="U875" s="84"/>
      <c r="V875" s="84"/>
      <c r="W875" s="84"/>
      <c r="X875" s="84"/>
      <c r="Y875" s="84"/>
      <c r="Z875" s="84"/>
      <c r="AA875" s="84"/>
      <c r="AB875" s="84"/>
      <c r="AC875" s="84"/>
      <c r="AD875" s="84"/>
      <c r="AE875" s="10"/>
      <c r="AF875" s="10"/>
      <c r="AG875" s="10"/>
      <c r="AH875" s="10"/>
      <c r="AI875" s="10"/>
      <c r="AJ875" s="13"/>
      <c r="AK875" s="10"/>
      <c r="AL875" s="10"/>
      <c r="AM875" s="10"/>
      <c r="AN875" s="10"/>
      <c r="AO875" s="10"/>
      <c r="AP875" s="10"/>
      <c r="AQ875" s="10"/>
      <c r="AR875" s="10"/>
    </row>
    <row r="876" spans="1:44" s="159" customFormat="1">
      <c r="A876" s="2"/>
      <c r="B876"/>
      <c r="C876" s="356"/>
      <c r="D876" s="355"/>
      <c r="E876" s="132"/>
      <c r="F876" s="141"/>
      <c r="G876" s="365"/>
      <c r="H876" s="10"/>
      <c r="I876" s="10"/>
      <c r="J876" s="10"/>
      <c r="K876" s="10"/>
      <c r="L876" s="84"/>
      <c r="M876" s="84"/>
      <c r="N876" s="84"/>
      <c r="O876" s="84"/>
      <c r="P876" s="84"/>
      <c r="Q876" s="84"/>
      <c r="R876" s="84"/>
      <c r="S876" s="84"/>
      <c r="T876" s="84"/>
      <c r="U876" s="84"/>
      <c r="V876" s="84"/>
      <c r="W876" s="84"/>
      <c r="X876" s="84"/>
      <c r="Y876" s="84"/>
      <c r="Z876" s="84"/>
      <c r="AA876" s="84"/>
      <c r="AB876" s="84"/>
      <c r="AC876" s="84"/>
      <c r="AD876" s="84"/>
      <c r="AE876" s="10"/>
      <c r="AF876" s="10"/>
      <c r="AG876" s="10"/>
      <c r="AH876" s="10"/>
      <c r="AI876" s="10"/>
      <c r="AJ876" s="13"/>
      <c r="AK876" s="10"/>
      <c r="AL876" s="10"/>
      <c r="AM876" s="10"/>
      <c r="AN876" s="10"/>
      <c r="AO876" s="10"/>
      <c r="AP876" s="10"/>
      <c r="AQ876" s="10"/>
      <c r="AR876" s="10"/>
    </row>
    <row r="877" spans="1:44" s="159" customFormat="1">
      <c r="A877" s="2"/>
      <c r="B877"/>
      <c r="C877" s="356"/>
      <c r="D877" s="355"/>
      <c r="E877" s="132"/>
      <c r="F877" s="141"/>
      <c r="G877" s="365"/>
      <c r="H877" s="10"/>
      <c r="I877" s="10"/>
      <c r="J877" s="10"/>
      <c r="K877" s="10"/>
      <c r="L877" s="84"/>
      <c r="M877" s="84"/>
      <c r="N877" s="84"/>
      <c r="O877" s="84"/>
      <c r="P877" s="84"/>
      <c r="Q877" s="84"/>
      <c r="R877" s="84"/>
      <c r="S877" s="84"/>
      <c r="T877" s="84"/>
      <c r="U877" s="84"/>
      <c r="V877" s="84"/>
      <c r="W877" s="84"/>
      <c r="X877" s="84"/>
      <c r="Y877" s="84"/>
      <c r="Z877" s="84"/>
      <c r="AA877" s="84"/>
      <c r="AB877" s="84"/>
      <c r="AC877" s="84"/>
      <c r="AD877" s="84"/>
      <c r="AE877" s="10"/>
      <c r="AF877" s="10"/>
      <c r="AG877" s="10"/>
      <c r="AH877" s="10"/>
      <c r="AI877" s="10"/>
      <c r="AJ877" s="13"/>
      <c r="AK877" s="10"/>
      <c r="AL877" s="10"/>
      <c r="AM877" s="10"/>
      <c r="AN877" s="10"/>
      <c r="AO877" s="10"/>
      <c r="AP877" s="10"/>
      <c r="AQ877" s="10"/>
      <c r="AR877" s="10"/>
    </row>
    <row r="878" spans="1:44" s="159" customFormat="1">
      <c r="A878" s="2"/>
      <c r="B878"/>
      <c r="C878" s="356"/>
      <c r="D878" s="355"/>
      <c r="E878" s="132"/>
      <c r="F878" s="141"/>
      <c r="G878" s="365"/>
      <c r="H878" s="10"/>
      <c r="I878" s="10"/>
      <c r="J878" s="10"/>
      <c r="K878" s="10"/>
      <c r="L878" s="84"/>
      <c r="M878" s="84"/>
      <c r="N878" s="84"/>
      <c r="O878" s="84"/>
      <c r="P878" s="84"/>
      <c r="Q878" s="84"/>
      <c r="R878" s="84"/>
      <c r="S878" s="84"/>
      <c r="T878" s="84"/>
      <c r="U878" s="84"/>
      <c r="V878" s="84"/>
      <c r="W878" s="84"/>
      <c r="X878" s="84"/>
      <c r="Y878" s="84"/>
      <c r="Z878" s="84"/>
      <c r="AA878" s="84"/>
      <c r="AB878" s="84"/>
      <c r="AC878" s="84"/>
      <c r="AD878" s="84"/>
      <c r="AE878" s="10"/>
      <c r="AF878" s="10"/>
      <c r="AG878" s="10"/>
      <c r="AH878" s="10"/>
      <c r="AI878" s="10"/>
      <c r="AJ878" s="13"/>
      <c r="AK878" s="10"/>
      <c r="AL878" s="10"/>
      <c r="AM878" s="10"/>
      <c r="AN878" s="10"/>
      <c r="AO878" s="10"/>
      <c r="AP878" s="10"/>
      <c r="AQ878" s="10"/>
      <c r="AR878" s="10"/>
    </row>
    <row r="879" spans="1:44" s="159" customFormat="1">
      <c r="A879" s="2"/>
      <c r="B879"/>
      <c r="C879" s="356"/>
      <c r="D879" s="355"/>
      <c r="E879" s="132"/>
      <c r="F879" s="141"/>
      <c r="G879" s="365"/>
      <c r="H879" s="10"/>
      <c r="I879" s="10"/>
      <c r="J879" s="10"/>
      <c r="K879" s="10"/>
      <c r="L879" s="84"/>
      <c r="M879" s="84"/>
      <c r="N879" s="84"/>
      <c r="O879" s="84"/>
      <c r="P879" s="84"/>
      <c r="Q879" s="84"/>
      <c r="R879" s="84"/>
      <c r="S879" s="84"/>
      <c r="T879" s="84"/>
      <c r="U879" s="84"/>
      <c r="V879" s="84"/>
      <c r="W879" s="84"/>
      <c r="X879" s="84"/>
      <c r="Y879" s="84"/>
      <c r="Z879" s="84"/>
      <c r="AA879" s="84"/>
      <c r="AB879" s="84"/>
      <c r="AC879" s="84"/>
      <c r="AD879" s="84"/>
      <c r="AE879" s="10"/>
      <c r="AF879" s="10"/>
      <c r="AG879" s="10"/>
      <c r="AH879" s="10"/>
      <c r="AI879" s="10"/>
      <c r="AJ879" s="13"/>
      <c r="AK879" s="10"/>
      <c r="AL879" s="10"/>
      <c r="AM879" s="10"/>
      <c r="AN879" s="10"/>
      <c r="AO879" s="10"/>
      <c r="AP879" s="10"/>
      <c r="AQ879" s="10"/>
      <c r="AR879" s="10"/>
    </row>
    <row r="880" spans="1:44" s="159" customFormat="1">
      <c r="A880" s="2"/>
      <c r="B880"/>
      <c r="C880" s="356"/>
      <c r="D880" s="355"/>
      <c r="E880" s="132"/>
      <c r="F880" s="141"/>
      <c r="G880" s="365"/>
      <c r="H880" s="10"/>
      <c r="I880" s="10"/>
      <c r="J880" s="10"/>
      <c r="K880" s="10"/>
      <c r="L880" s="84"/>
      <c r="M880" s="84"/>
      <c r="N880" s="84"/>
      <c r="O880" s="84"/>
      <c r="P880" s="84"/>
      <c r="Q880" s="84"/>
      <c r="R880" s="84"/>
      <c r="S880" s="84"/>
      <c r="T880" s="84"/>
      <c r="U880" s="84"/>
      <c r="V880" s="84"/>
      <c r="W880" s="84"/>
      <c r="X880" s="84"/>
      <c r="Y880" s="84"/>
      <c r="Z880" s="84"/>
      <c r="AA880" s="84"/>
      <c r="AB880" s="84"/>
      <c r="AC880" s="84"/>
      <c r="AD880" s="84"/>
      <c r="AE880" s="10"/>
      <c r="AF880" s="10"/>
      <c r="AG880" s="10"/>
      <c r="AH880" s="10"/>
      <c r="AI880" s="10"/>
      <c r="AJ880" s="13"/>
      <c r="AK880" s="10"/>
      <c r="AL880" s="10"/>
      <c r="AM880" s="10"/>
      <c r="AN880" s="10"/>
      <c r="AO880" s="10"/>
      <c r="AP880" s="10"/>
      <c r="AQ880" s="10"/>
      <c r="AR880" s="10"/>
    </row>
    <row r="881" spans="1:44" s="159" customFormat="1">
      <c r="A881" s="2"/>
      <c r="B881"/>
      <c r="C881" s="356"/>
      <c r="D881" s="355"/>
      <c r="E881" s="132"/>
      <c r="F881" s="141"/>
      <c r="G881" s="365"/>
      <c r="H881" s="10"/>
      <c r="I881" s="10"/>
      <c r="J881" s="10"/>
      <c r="K881" s="10"/>
      <c r="L881" s="84"/>
      <c r="M881" s="84"/>
      <c r="N881" s="84"/>
      <c r="O881" s="84"/>
      <c r="P881" s="84"/>
      <c r="Q881" s="84"/>
      <c r="R881" s="84"/>
      <c r="S881" s="84"/>
      <c r="T881" s="84"/>
      <c r="U881" s="84"/>
      <c r="V881" s="84"/>
      <c r="W881" s="84"/>
      <c r="X881" s="84"/>
      <c r="Y881" s="84"/>
      <c r="Z881" s="84"/>
      <c r="AA881" s="84"/>
      <c r="AB881" s="84"/>
      <c r="AC881" s="84"/>
      <c r="AD881" s="84"/>
      <c r="AE881" s="10"/>
      <c r="AF881" s="10"/>
      <c r="AG881" s="10"/>
      <c r="AH881" s="10"/>
      <c r="AI881" s="10"/>
      <c r="AJ881" s="13"/>
      <c r="AK881" s="10"/>
      <c r="AL881" s="10"/>
      <c r="AM881" s="10"/>
      <c r="AN881" s="10"/>
      <c r="AO881" s="10"/>
      <c r="AP881" s="10"/>
      <c r="AQ881" s="10"/>
      <c r="AR881" s="10"/>
    </row>
  </sheetData>
  <sheetProtection algorithmName="SHA-512" hashValue="OJTuXQiHNeIeFA/eSA9fPoJ2MQBoT5OBiOCdTut4EcEvwY2LqRwLVMaS3xZ/Jt32QSj3nHrUZzI9lyRkXRyFlA==" saltValue="XLouSwMTWzgMzsTdN2xUew==" spinCount="100000" sheet="1" objects="1" scenarios="1"/>
  <mergeCells count="13">
    <mergeCell ref="A119:A126"/>
    <mergeCell ref="A127:A135"/>
    <mergeCell ref="A138:A144"/>
    <mergeCell ref="C137:D137"/>
    <mergeCell ref="A2:A15"/>
    <mergeCell ref="A73:A108"/>
    <mergeCell ref="A109:A118"/>
    <mergeCell ref="A26:A35"/>
    <mergeCell ref="A38:A47"/>
    <mergeCell ref="A16:A25"/>
    <mergeCell ref="A48:A57"/>
    <mergeCell ref="A58:A67"/>
    <mergeCell ref="A68:A72"/>
  </mergeCells>
  <conditionalFormatting sqref="B2:B37">
    <cfRule type="expression" dxfId="10" priority="19">
      <formula>B2=#REF!</formula>
    </cfRule>
  </conditionalFormatting>
  <conditionalFormatting sqref="B38:B47">
    <cfRule type="expression" priority="18">
      <formula>B38=#REF!</formula>
    </cfRule>
  </conditionalFormatting>
  <conditionalFormatting sqref="B48:B118">
    <cfRule type="expression" dxfId="9" priority="13">
      <formula>B48=#REF!</formula>
    </cfRule>
  </conditionalFormatting>
  <conditionalFormatting sqref="B138:B144">
    <cfRule type="expression" dxfId="8" priority="1">
      <formula>B138=#REF!</formula>
    </cfRule>
  </conditionalFormatting>
  <conditionalFormatting sqref="C1:C19 E1:E19 C48:C71 E48:E71 C73:C87 E73:E115 C89:C104 C106:C115">
    <cfRule type="cellIs" dxfId="7" priority="39" operator="equal">
      <formula>0</formula>
    </cfRule>
  </conditionalFormatting>
  <conditionalFormatting sqref="C26:C41 E26:E41">
    <cfRule type="cellIs" dxfId="6" priority="29" operator="equal">
      <formula>0</formula>
    </cfRule>
  </conditionalFormatting>
  <conditionalFormatting sqref="C119:C1048576 E119:E1048576">
    <cfRule type="cellIs" dxfId="5" priority="2" operator="equal">
      <formula>0</formula>
    </cfRule>
  </conditionalFormatting>
  <conditionalFormatting sqref="F34:G37">
    <cfRule type="cellIs" dxfId="4" priority="12" operator="equal">
      <formula>0</formula>
    </cfRule>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60777-337B-B64E-BE1D-1AE583A8E524}">
  <dimension ref="A1:AP844"/>
  <sheetViews>
    <sheetView zoomScaleNormal="100" workbookViewId="0">
      <pane ySplit="1" topLeftCell="A14" activePane="bottomLeft" state="frozen"/>
      <selection activeCell="D2" sqref="D2"/>
      <selection pane="bottomLeft" activeCell="F853" sqref="F853"/>
    </sheetView>
  </sheetViews>
  <sheetFormatPr baseColWidth="10" defaultColWidth="8.83203125" defaultRowHeight="15"/>
  <cols>
    <col min="1" max="1" width="24.1640625" style="15" customWidth="1"/>
    <col min="2" max="2" width="13.5" style="168" customWidth="1"/>
    <col min="3" max="3" width="15.6640625" style="374" customWidth="1"/>
    <col min="4" max="4" width="15.33203125" style="141" customWidth="1"/>
    <col min="5" max="5" width="21.83203125" style="180" customWidth="1"/>
    <col min="6" max="6" width="46.83203125" customWidth="1"/>
    <col min="7" max="7" width="11.1640625" customWidth="1"/>
    <col min="8" max="8" width="12.83203125" customWidth="1"/>
    <col min="9" max="9" width="13.5" customWidth="1"/>
    <col min="10" max="10" width="15.6640625" style="15" customWidth="1"/>
    <col min="11" max="23" width="5.5" style="15" customWidth="1"/>
    <col min="24" max="24" width="9.6640625" style="15" customWidth="1"/>
    <col min="25" max="28" width="5.5" style="15" customWidth="1"/>
    <col min="29" max="29" width="4.33203125" customWidth="1"/>
    <col min="30" max="30" width="6.33203125" customWidth="1"/>
    <col min="31" max="31" width="4.33203125" customWidth="1"/>
    <col min="32" max="33" width="4" customWidth="1"/>
    <col min="34" max="34" width="13.5" style="4" customWidth="1"/>
  </cols>
  <sheetData>
    <row r="1" spans="1:34" s="1" customFormat="1" ht="89" customHeight="1">
      <c r="A1" s="5" t="s">
        <v>1120</v>
      </c>
      <c r="B1" s="131" t="s">
        <v>33</v>
      </c>
      <c r="C1" s="360" t="s">
        <v>1114</v>
      </c>
      <c r="D1" s="364" t="s">
        <v>1102</v>
      </c>
      <c r="E1" s="364" t="s">
        <v>1115</v>
      </c>
      <c r="F1" s="361" t="s">
        <v>1122</v>
      </c>
      <c r="G1" s="5" t="s">
        <v>1101</v>
      </c>
      <c r="H1" s="369">
        <v>0.05</v>
      </c>
      <c r="I1" s="5" t="s">
        <v>1121</v>
      </c>
      <c r="J1" s="364">
        <v>10</v>
      </c>
      <c r="K1" s="83"/>
      <c r="L1" s="83"/>
      <c r="M1" s="83"/>
      <c r="N1" s="83"/>
      <c r="O1" s="83"/>
      <c r="P1" s="83"/>
      <c r="Q1" s="83"/>
      <c r="R1" s="83"/>
      <c r="S1" s="83"/>
      <c r="T1" s="83"/>
      <c r="U1" s="83"/>
      <c r="V1" s="83"/>
      <c r="W1" s="83"/>
      <c r="X1" s="83"/>
      <c r="Y1" s="83"/>
      <c r="Z1" s="83"/>
      <c r="AA1" s="83"/>
      <c r="AB1" s="83"/>
      <c r="AH1" s="199"/>
    </row>
    <row r="2" spans="1:34" ht="15" customHeight="1">
      <c r="A2" s="15" t="s">
        <v>825</v>
      </c>
      <c r="B2" s="168">
        <v>120</v>
      </c>
      <c r="C2" s="373">
        <v>120</v>
      </c>
      <c r="D2" s="141">
        <f t="shared" ref="D2:D33" si="0">IF($C2="","",IF($C2&lt;$J$1,$C2*$H$1+$C2,ROUND($C2*$H$1+$C2,0)))</f>
        <v>126</v>
      </c>
    </row>
    <row r="3" spans="1:34" ht="15" customHeight="1">
      <c r="A3" s="15" t="s">
        <v>808</v>
      </c>
      <c r="B3" s="168">
        <v>56</v>
      </c>
      <c r="C3" s="373">
        <v>56</v>
      </c>
      <c r="D3" s="141">
        <f t="shared" si="0"/>
        <v>59</v>
      </c>
    </row>
    <row r="4" spans="1:34" ht="15" customHeight="1">
      <c r="A4" s="15" t="s">
        <v>827</v>
      </c>
      <c r="B4" s="168">
        <v>15</v>
      </c>
      <c r="C4" s="373">
        <v>15</v>
      </c>
      <c r="D4" s="141">
        <f t="shared" si="0"/>
        <v>16</v>
      </c>
    </row>
    <row r="5" spans="1:34" ht="15" customHeight="1">
      <c r="A5" s="15" t="s">
        <v>831</v>
      </c>
      <c r="B5" s="168">
        <v>22</v>
      </c>
      <c r="C5" s="373">
        <v>22</v>
      </c>
      <c r="D5" s="141">
        <f t="shared" si="0"/>
        <v>23</v>
      </c>
    </row>
    <row r="6" spans="1:34" ht="15" customHeight="1">
      <c r="A6" s="15" t="s">
        <v>673</v>
      </c>
      <c r="B6" s="168">
        <v>248</v>
      </c>
      <c r="C6" s="373">
        <v>248</v>
      </c>
      <c r="D6" s="141">
        <f t="shared" si="0"/>
        <v>260</v>
      </c>
    </row>
    <row r="7" spans="1:34" ht="15" customHeight="1">
      <c r="A7" s="15" t="s">
        <v>642</v>
      </c>
      <c r="B7" s="168">
        <v>200</v>
      </c>
      <c r="C7" s="373">
        <v>200</v>
      </c>
      <c r="D7" s="141">
        <f t="shared" si="0"/>
        <v>210</v>
      </c>
    </row>
    <row r="8" spans="1:34" ht="15" customHeight="1">
      <c r="A8" s="15" t="s">
        <v>810</v>
      </c>
      <c r="B8" s="168">
        <v>225</v>
      </c>
      <c r="C8" s="373">
        <v>225</v>
      </c>
      <c r="D8" s="141">
        <f t="shared" si="0"/>
        <v>236</v>
      </c>
    </row>
    <row r="9" spans="1:34" ht="15" customHeight="1">
      <c r="A9" s="15" t="s">
        <v>634</v>
      </c>
      <c r="B9" s="168">
        <v>20</v>
      </c>
      <c r="C9" s="373">
        <v>20</v>
      </c>
      <c r="D9" s="141">
        <f t="shared" si="0"/>
        <v>21</v>
      </c>
    </row>
    <row r="10" spans="1:34" ht="15" customHeight="1">
      <c r="A10" s="15" t="s">
        <v>818</v>
      </c>
      <c r="B10" s="168">
        <v>25</v>
      </c>
      <c r="C10" s="373">
        <v>25</v>
      </c>
      <c r="D10" s="141">
        <f t="shared" si="0"/>
        <v>26</v>
      </c>
    </row>
    <row r="11" spans="1:34" ht="15" customHeight="1">
      <c r="A11" s="15" t="s">
        <v>821</v>
      </c>
      <c r="B11" s="168">
        <v>33.81</v>
      </c>
      <c r="C11" s="373">
        <v>34</v>
      </c>
      <c r="D11" s="141">
        <f t="shared" si="0"/>
        <v>36</v>
      </c>
    </row>
    <row r="12" spans="1:34" ht="15" customHeight="1">
      <c r="A12" s="15" t="s">
        <v>813</v>
      </c>
      <c r="B12" s="168">
        <v>225</v>
      </c>
      <c r="C12" s="373">
        <v>225</v>
      </c>
      <c r="D12" s="141">
        <f t="shared" si="0"/>
        <v>236</v>
      </c>
    </row>
    <row r="13" spans="1:34" ht="15" customHeight="1">
      <c r="A13" s="15" t="s">
        <v>816</v>
      </c>
      <c r="B13" s="168">
        <v>304</v>
      </c>
      <c r="C13" s="373">
        <v>304</v>
      </c>
      <c r="D13" s="141">
        <f t="shared" si="0"/>
        <v>319</v>
      </c>
    </row>
    <row r="14" spans="1:34" ht="15" customHeight="1">
      <c r="A14" s="15" t="s">
        <v>823</v>
      </c>
      <c r="B14" s="168">
        <v>7.62</v>
      </c>
      <c r="C14" s="373">
        <v>9</v>
      </c>
      <c r="D14" s="141">
        <f t="shared" si="0"/>
        <v>9.4499999999999993</v>
      </c>
    </row>
    <row r="15" spans="1:34" ht="15" customHeight="1">
      <c r="A15" s="15" t="s">
        <v>829</v>
      </c>
      <c r="B15" s="168">
        <v>24</v>
      </c>
      <c r="C15" s="373">
        <v>24</v>
      </c>
      <c r="D15" s="141">
        <f t="shared" si="0"/>
        <v>25</v>
      </c>
    </row>
    <row r="16" spans="1:34" ht="15" customHeight="1">
      <c r="A16" s="15" t="s">
        <v>802</v>
      </c>
      <c r="B16" s="168">
        <v>523</v>
      </c>
      <c r="C16" s="373">
        <v>523</v>
      </c>
      <c r="D16" s="141">
        <f t="shared" si="0"/>
        <v>549</v>
      </c>
    </row>
    <row r="17" spans="1:42" s="15" customFormat="1" ht="15" customHeight="1">
      <c r="A17" s="15" t="s">
        <v>619</v>
      </c>
      <c r="B17" s="168">
        <v>46</v>
      </c>
      <c r="C17" s="373">
        <v>46</v>
      </c>
      <c r="D17" s="141">
        <f t="shared" si="0"/>
        <v>48</v>
      </c>
      <c r="E17" s="180"/>
      <c r="F17"/>
      <c r="G17"/>
      <c r="H17"/>
      <c r="I17"/>
      <c r="AC17"/>
      <c r="AD17"/>
      <c r="AE17"/>
      <c r="AF17"/>
      <c r="AG17"/>
      <c r="AH17" s="4"/>
      <c r="AI17"/>
      <c r="AJ17"/>
      <c r="AK17"/>
      <c r="AL17"/>
      <c r="AM17"/>
      <c r="AN17"/>
      <c r="AO17"/>
      <c r="AP17"/>
    </row>
    <row r="18" spans="1:42" s="15" customFormat="1" ht="15" customHeight="1">
      <c r="A18" s="15" t="s">
        <v>621</v>
      </c>
      <c r="B18" s="168">
        <v>3.25</v>
      </c>
      <c r="C18" s="373">
        <v>4</v>
      </c>
      <c r="D18" s="141">
        <f t="shared" si="0"/>
        <v>4.2</v>
      </c>
      <c r="E18" s="180"/>
      <c r="F18"/>
      <c r="G18"/>
      <c r="H18"/>
      <c r="I18"/>
      <c r="AC18"/>
      <c r="AD18"/>
      <c r="AE18"/>
      <c r="AF18"/>
      <c r="AG18"/>
      <c r="AH18" s="4"/>
      <c r="AI18"/>
      <c r="AJ18"/>
      <c r="AK18"/>
      <c r="AL18"/>
      <c r="AM18"/>
      <c r="AN18"/>
      <c r="AO18"/>
      <c r="AP18"/>
    </row>
    <row r="19" spans="1:42" s="15" customFormat="1" ht="15" customHeight="1">
      <c r="A19" s="15" t="s">
        <v>615</v>
      </c>
      <c r="B19" s="168">
        <v>46</v>
      </c>
      <c r="C19" s="373">
        <v>46</v>
      </c>
      <c r="D19" s="141">
        <f t="shared" si="0"/>
        <v>48</v>
      </c>
      <c r="E19" s="180"/>
      <c r="F19"/>
      <c r="G19"/>
      <c r="H19"/>
      <c r="I19"/>
      <c r="AC19"/>
      <c r="AD19"/>
      <c r="AE19"/>
      <c r="AF19"/>
      <c r="AG19"/>
      <c r="AH19" s="4"/>
      <c r="AI19"/>
      <c r="AJ19"/>
      <c r="AK19"/>
      <c r="AL19"/>
      <c r="AM19"/>
      <c r="AN19"/>
      <c r="AO19"/>
      <c r="AP19"/>
    </row>
    <row r="20" spans="1:42" s="15" customFormat="1" ht="15" customHeight="1">
      <c r="A20" s="15" t="s">
        <v>617</v>
      </c>
      <c r="B20" s="168">
        <v>3.25</v>
      </c>
      <c r="C20" s="373">
        <v>4</v>
      </c>
      <c r="D20" s="141">
        <f t="shared" si="0"/>
        <v>4.2</v>
      </c>
      <c r="E20" s="180"/>
      <c r="F20"/>
      <c r="G20"/>
      <c r="H20"/>
      <c r="I20"/>
      <c r="AC20"/>
      <c r="AD20"/>
      <c r="AE20"/>
      <c r="AF20"/>
      <c r="AG20"/>
      <c r="AH20" s="4"/>
      <c r="AI20"/>
      <c r="AJ20"/>
      <c r="AK20"/>
      <c r="AL20"/>
      <c r="AM20"/>
      <c r="AN20"/>
      <c r="AO20"/>
      <c r="AP20"/>
    </row>
    <row r="21" spans="1:42" s="15" customFormat="1" ht="15" customHeight="1">
      <c r="A21" s="15" t="s">
        <v>692</v>
      </c>
      <c r="B21" s="168">
        <v>328</v>
      </c>
      <c r="C21" s="373">
        <v>328</v>
      </c>
      <c r="D21" s="141">
        <f t="shared" si="0"/>
        <v>344</v>
      </c>
      <c r="E21" s="180"/>
      <c r="F21"/>
      <c r="G21"/>
      <c r="H21"/>
      <c r="I21"/>
      <c r="AC21"/>
      <c r="AD21"/>
      <c r="AE21"/>
      <c r="AF21"/>
      <c r="AG21"/>
      <c r="AH21" s="4"/>
      <c r="AI21"/>
      <c r="AJ21"/>
      <c r="AK21"/>
      <c r="AL21"/>
      <c r="AM21"/>
      <c r="AN21"/>
      <c r="AO21"/>
      <c r="AP21"/>
    </row>
    <row r="22" spans="1:42" s="15" customFormat="1" ht="15" customHeight="1">
      <c r="A22" s="15" t="s">
        <v>800</v>
      </c>
      <c r="B22" s="168">
        <v>530</v>
      </c>
      <c r="C22" s="373">
        <v>530</v>
      </c>
      <c r="D22" s="141">
        <f t="shared" si="0"/>
        <v>557</v>
      </c>
      <c r="E22" s="180"/>
      <c r="F22"/>
      <c r="G22"/>
      <c r="H22"/>
      <c r="I22"/>
      <c r="AC22"/>
      <c r="AD22"/>
      <c r="AE22"/>
      <c r="AF22"/>
      <c r="AG22"/>
      <c r="AH22" s="4"/>
      <c r="AI22"/>
      <c r="AJ22"/>
      <c r="AK22"/>
      <c r="AL22"/>
      <c r="AM22"/>
      <c r="AN22"/>
      <c r="AO22"/>
      <c r="AP22"/>
    </row>
    <row r="23" spans="1:42" s="15" customFormat="1" ht="15" customHeight="1">
      <c r="A23" s="15" t="s">
        <v>625</v>
      </c>
      <c r="B23" s="168">
        <v>46</v>
      </c>
      <c r="C23" s="373">
        <v>46</v>
      </c>
      <c r="D23" s="141">
        <f t="shared" si="0"/>
        <v>48</v>
      </c>
      <c r="E23" s="180"/>
      <c r="F23"/>
      <c r="G23"/>
      <c r="H23"/>
      <c r="I23"/>
      <c r="AC23"/>
      <c r="AD23"/>
      <c r="AE23"/>
      <c r="AF23"/>
      <c r="AG23"/>
      <c r="AH23" s="4"/>
      <c r="AI23"/>
      <c r="AJ23"/>
      <c r="AK23"/>
      <c r="AL23"/>
      <c r="AM23"/>
      <c r="AN23"/>
      <c r="AO23"/>
      <c r="AP23"/>
    </row>
    <row r="24" spans="1:42" s="15" customFormat="1" ht="15" customHeight="1">
      <c r="A24" s="15" t="s">
        <v>627</v>
      </c>
      <c r="B24" s="168">
        <v>3.25</v>
      </c>
      <c r="C24" s="373">
        <v>4</v>
      </c>
      <c r="D24" s="141">
        <f t="shared" si="0"/>
        <v>4.2</v>
      </c>
      <c r="E24" s="180"/>
      <c r="F24"/>
      <c r="G24"/>
      <c r="H24"/>
      <c r="I24"/>
      <c r="AC24"/>
      <c r="AD24"/>
      <c r="AE24"/>
      <c r="AF24"/>
      <c r="AG24"/>
      <c r="AH24" s="4"/>
      <c r="AI24"/>
      <c r="AJ24"/>
      <c r="AK24"/>
      <c r="AL24"/>
      <c r="AM24"/>
      <c r="AN24"/>
      <c r="AO24"/>
      <c r="AP24"/>
    </row>
    <row r="25" spans="1:42" s="15" customFormat="1" ht="15" customHeight="1">
      <c r="A25" s="15" t="s">
        <v>677</v>
      </c>
      <c r="B25" s="168">
        <v>140</v>
      </c>
      <c r="C25" s="373">
        <v>140</v>
      </c>
      <c r="D25" s="141">
        <f t="shared" si="0"/>
        <v>147</v>
      </c>
      <c r="E25" s="180"/>
      <c r="F25"/>
      <c r="G25"/>
      <c r="H25"/>
      <c r="I25"/>
      <c r="AC25"/>
      <c r="AD25"/>
      <c r="AE25"/>
      <c r="AF25"/>
      <c r="AG25"/>
      <c r="AH25" s="4"/>
      <c r="AI25"/>
      <c r="AJ25"/>
      <c r="AK25"/>
      <c r="AL25"/>
      <c r="AM25"/>
      <c r="AN25"/>
      <c r="AO25"/>
      <c r="AP25"/>
    </row>
    <row r="26" spans="1:42" s="15" customFormat="1" ht="15" customHeight="1">
      <c r="A26" s="15" t="s">
        <v>623</v>
      </c>
      <c r="B26" s="168">
        <v>46</v>
      </c>
      <c r="C26" s="373">
        <v>46</v>
      </c>
      <c r="D26" s="141">
        <f t="shared" si="0"/>
        <v>48</v>
      </c>
      <c r="E26" s="180"/>
      <c r="F26"/>
      <c r="G26"/>
      <c r="H26"/>
      <c r="I26"/>
      <c r="AC26"/>
      <c r="AD26"/>
      <c r="AE26"/>
      <c r="AF26"/>
      <c r="AG26"/>
      <c r="AH26" s="4"/>
      <c r="AI26"/>
      <c r="AJ26"/>
      <c r="AK26"/>
      <c r="AL26"/>
      <c r="AM26"/>
      <c r="AN26"/>
      <c r="AO26"/>
      <c r="AP26"/>
    </row>
    <row r="27" spans="1:42" s="15" customFormat="1" ht="15" customHeight="1">
      <c r="A27" s="15" t="s">
        <v>99</v>
      </c>
      <c r="B27" s="168">
        <v>3.25</v>
      </c>
      <c r="C27" s="373">
        <v>4</v>
      </c>
      <c r="D27" s="141">
        <f t="shared" si="0"/>
        <v>4.2</v>
      </c>
      <c r="E27" s="180"/>
      <c r="F27"/>
      <c r="G27"/>
      <c r="H27"/>
      <c r="I27"/>
      <c r="AC27"/>
      <c r="AD27"/>
      <c r="AE27"/>
      <c r="AF27"/>
      <c r="AG27"/>
      <c r="AH27" s="4"/>
      <c r="AI27"/>
      <c r="AJ27"/>
      <c r="AK27"/>
      <c r="AL27"/>
      <c r="AM27"/>
      <c r="AN27"/>
      <c r="AO27"/>
      <c r="AP27"/>
    </row>
    <row r="28" spans="1:42" s="15" customFormat="1" ht="15" customHeight="1">
      <c r="A28" s="372" t="s">
        <v>798</v>
      </c>
      <c r="B28" s="168">
        <v>657</v>
      </c>
      <c r="C28" s="373">
        <v>657</v>
      </c>
      <c r="D28" s="141">
        <f t="shared" si="0"/>
        <v>690</v>
      </c>
      <c r="E28" s="180"/>
      <c r="F28"/>
      <c r="G28"/>
      <c r="H28"/>
      <c r="I28"/>
      <c r="AC28"/>
      <c r="AD28"/>
      <c r="AE28"/>
      <c r="AF28"/>
      <c r="AG28"/>
      <c r="AH28" s="4"/>
      <c r="AI28"/>
      <c r="AJ28"/>
      <c r="AK28"/>
      <c r="AL28"/>
      <c r="AM28"/>
      <c r="AN28"/>
      <c r="AO28"/>
      <c r="AP28"/>
    </row>
    <row r="29" spans="1:42" s="15" customFormat="1" ht="15" customHeight="1">
      <c r="A29" s="15" t="s">
        <v>795</v>
      </c>
      <c r="B29" s="168">
        <v>1165</v>
      </c>
      <c r="C29" s="373">
        <v>1165</v>
      </c>
      <c r="D29" s="141">
        <f t="shared" si="0"/>
        <v>1223</v>
      </c>
      <c r="E29" s="180"/>
      <c r="F29"/>
      <c r="G29"/>
      <c r="H29"/>
      <c r="I29"/>
      <c r="AC29"/>
      <c r="AD29"/>
      <c r="AE29"/>
      <c r="AF29"/>
      <c r="AG29"/>
      <c r="AH29" s="4"/>
      <c r="AI29"/>
      <c r="AJ29"/>
      <c r="AK29"/>
      <c r="AL29"/>
      <c r="AM29"/>
      <c r="AN29"/>
      <c r="AO29"/>
      <c r="AP29"/>
    </row>
    <row r="30" spans="1:42" s="15" customFormat="1" ht="15" customHeight="1">
      <c r="A30" s="15" t="s">
        <v>688</v>
      </c>
      <c r="B30" s="168">
        <v>388</v>
      </c>
      <c r="C30" s="373">
        <v>388</v>
      </c>
      <c r="D30" s="141">
        <f t="shared" si="0"/>
        <v>407</v>
      </c>
      <c r="E30" s="180"/>
      <c r="F30"/>
      <c r="G30"/>
      <c r="H30"/>
      <c r="I30"/>
      <c r="AC30"/>
      <c r="AD30"/>
      <c r="AE30"/>
      <c r="AF30"/>
      <c r="AG30"/>
      <c r="AH30" s="4"/>
      <c r="AI30"/>
      <c r="AJ30"/>
      <c r="AK30"/>
      <c r="AL30"/>
      <c r="AM30"/>
      <c r="AN30"/>
      <c r="AO30"/>
      <c r="AP30"/>
    </row>
    <row r="31" spans="1:42" s="15" customFormat="1" ht="15" customHeight="1">
      <c r="A31" s="15" t="s">
        <v>690</v>
      </c>
      <c r="B31" s="168">
        <v>388</v>
      </c>
      <c r="C31" s="373">
        <v>388</v>
      </c>
      <c r="D31" s="141">
        <f t="shared" si="0"/>
        <v>407</v>
      </c>
      <c r="E31" s="180"/>
      <c r="F31"/>
      <c r="G31"/>
      <c r="H31"/>
      <c r="I31"/>
      <c r="AC31"/>
      <c r="AD31"/>
      <c r="AE31"/>
      <c r="AF31"/>
      <c r="AG31"/>
      <c r="AH31" s="4"/>
      <c r="AI31"/>
      <c r="AJ31"/>
      <c r="AK31"/>
      <c r="AL31"/>
      <c r="AM31"/>
      <c r="AN31"/>
      <c r="AO31"/>
      <c r="AP31"/>
    </row>
    <row r="32" spans="1:42" s="15" customFormat="1" ht="15" customHeight="1">
      <c r="A32" s="15" t="s">
        <v>724</v>
      </c>
      <c r="B32" s="168">
        <v>461</v>
      </c>
      <c r="C32" s="373">
        <v>461</v>
      </c>
      <c r="D32" s="141">
        <f t="shared" si="0"/>
        <v>484</v>
      </c>
      <c r="E32" s="180"/>
      <c r="F32"/>
      <c r="G32"/>
      <c r="H32"/>
      <c r="I32"/>
      <c r="AC32"/>
      <c r="AD32"/>
      <c r="AE32"/>
      <c r="AF32"/>
      <c r="AG32"/>
      <c r="AH32" s="4"/>
      <c r="AI32"/>
      <c r="AJ32"/>
      <c r="AK32"/>
      <c r="AL32"/>
      <c r="AM32"/>
      <c r="AN32"/>
      <c r="AO32"/>
      <c r="AP32"/>
    </row>
    <row r="33" spans="1:42" s="15" customFormat="1" ht="15" customHeight="1">
      <c r="A33" s="15" t="s">
        <v>777</v>
      </c>
      <c r="B33" s="168">
        <v>489</v>
      </c>
      <c r="C33" s="373">
        <v>489</v>
      </c>
      <c r="D33" s="141">
        <f t="shared" si="0"/>
        <v>513</v>
      </c>
      <c r="E33" s="180"/>
      <c r="F33"/>
      <c r="G33"/>
      <c r="H33"/>
      <c r="I33"/>
      <c r="AC33"/>
      <c r="AD33"/>
      <c r="AE33"/>
      <c r="AF33"/>
      <c r="AG33"/>
      <c r="AH33" s="4"/>
      <c r="AI33"/>
      <c r="AJ33"/>
      <c r="AK33"/>
      <c r="AL33"/>
      <c r="AM33"/>
      <c r="AN33"/>
      <c r="AO33"/>
      <c r="AP33"/>
    </row>
    <row r="34" spans="1:42" s="15" customFormat="1" ht="15" customHeight="1">
      <c r="A34" s="15" t="s">
        <v>726</v>
      </c>
      <c r="B34" s="168">
        <v>461</v>
      </c>
      <c r="C34" s="373">
        <v>461</v>
      </c>
      <c r="D34" s="141">
        <f t="shared" ref="D34:D65" si="1">IF($C34="","",IF($C34&lt;$J$1,$C34*$H$1+$C34,ROUND($C34*$H$1+$C34,0)))</f>
        <v>484</v>
      </c>
      <c r="E34" s="180"/>
      <c r="F34"/>
      <c r="G34"/>
      <c r="H34"/>
      <c r="I34"/>
      <c r="AC34"/>
      <c r="AD34"/>
      <c r="AE34"/>
      <c r="AF34"/>
      <c r="AG34"/>
      <c r="AH34" s="4"/>
      <c r="AI34"/>
      <c r="AJ34"/>
      <c r="AK34"/>
      <c r="AL34"/>
      <c r="AM34"/>
      <c r="AN34"/>
      <c r="AO34"/>
      <c r="AP34"/>
    </row>
    <row r="35" spans="1:42" s="15" customFormat="1" ht="15" customHeight="1">
      <c r="A35" s="15" t="s">
        <v>629</v>
      </c>
      <c r="B35" s="168">
        <v>46</v>
      </c>
      <c r="C35" s="373">
        <v>46</v>
      </c>
      <c r="D35" s="141">
        <f t="shared" si="1"/>
        <v>48</v>
      </c>
      <c r="E35" s="180"/>
      <c r="F35"/>
      <c r="G35"/>
      <c r="H35"/>
      <c r="I35"/>
      <c r="AC35"/>
      <c r="AD35"/>
      <c r="AE35"/>
      <c r="AF35"/>
      <c r="AG35"/>
      <c r="AH35" s="4"/>
      <c r="AI35"/>
      <c r="AJ35"/>
      <c r="AK35"/>
      <c r="AL35"/>
      <c r="AM35"/>
      <c r="AN35"/>
      <c r="AO35"/>
      <c r="AP35"/>
    </row>
    <row r="36" spans="1:42" s="15" customFormat="1" ht="15" customHeight="1">
      <c r="A36" s="15" t="s">
        <v>632</v>
      </c>
      <c r="B36" s="168">
        <v>3.25</v>
      </c>
      <c r="C36" s="373">
        <v>4</v>
      </c>
      <c r="D36" s="141">
        <f t="shared" si="1"/>
        <v>4.2</v>
      </c>
      <c r="E36" s="180"/>
      <c r="F36"/>
      <c r="G36"/>
      <c r="H36"/>
      <c r="I36"/>
      <c r="AC36"/>
      <c r="AD36"/>
      <c r="AE36"/>
      <c r="AF36"/>
      <c r="AG36"/>
      <c r="AH36" s="4"/>
      <c r="AI36"/>
      <c r="AJ36"/>
      <c r="AK36"/>
      <c r="AL36"/>
      <c r="AM36"/>
      <c r="AN36"/>
      <c r="AO36"/>
      <c r="AP36"/>
    </row>
    <row r="37" spans="1:42" s="15" customFormat="1" ht="15" customHeight="1">
      <c r="A37" s="15" t="s">
        <v>785</v>
      </c>
      <c r="B37" s="168">
        <v>771</v>
      </c>
      <c r="C37" s="373">
        <v>771</v>
      </c>
      <c r="D37" s="141">
        <f t="shared" si="1"/>
        <v>810</v>
      </c>
      <c r="E37" s="180"/>
      <c r="F37"/>
      <c r="G37"/>
      <c r="H37"/>
      <c r="I37"/>
      <c r="AC37"/>
      <c r="AD37"/>
      <c r="AE37"/>
      <c r="AF37"/>
      <c r="AG37"/>
      <c r="AH37" s="4"/>
      <c r="AI37"/>
      <c r="AJ37"/>
      <c r="AK37"/>
      <c r="AL37"/>
      <c r="AM37"/>
      <c r="AN37"/>
      <c r="AO37"/>
      <c r="AP37"/>
    </row>
    <row r="38" spans="1:42" s="15" customFormat="1" ht="15" customHeight="1">
      <c r="A38" s="15" t="s">
        <v>787</v>
      </c>
      <c r="B38" s="168">
        <v>771</v>
      </c>
      <c r="C38" s="373">
        <v>771</v>
      </c>
      <c r="D38" s="141">
        <f t="shared" si="1"/>
        <v>810</v>
      </c>
      <c r="E38" s="180"/>
      <c r="F38"/>
      <c r="G38"/>
      <c r="H38"/>
      <c r="I38"/>
      <c r="AC38"/>
      <c r="AD38"/>
      <c r="AE38"/>
      <c r="AF38"/>
      <c r="AG38"/>
      <c r="AH38" s="4"/>
      <c r="AI38"/>
      <c r="AJ38"/>
      <c r="AK38"/>
      <c r="AL38"/>
      <c r="AM38"/>
      <c r="AN38"/>
      <c r="AO38"/>
      <c r="AP38"/>
    </row>
    <row r="39" spans="1:42" s="15" customFormat="1" ht="15" customHeight="1">
      <c r="A39" s="15" t="s">
        <v>782</v>
      </c>
      <c r="B39" s="168">
        <v>771</v>
      </c>
      <c r="C39" s="373">
        <v>771</v>
      </c>
      <c r="D39" s="141">
        <f t="shared" si="1"/>
        <v>810</v>
      </c>
      <c r="E39" s="180"/>
      <c r="F39"/>
      <c r="G39"/>
      <c r="H39"/>
      <c r="I39"/>
      <c r="AC39"/>
      <c r="AD39"/>
      <c r="AE39"/>
      <c r="AF39"/>
      <c r="AG39"/>
      <c r="AH39" s="4"/>
      <c r="AI39"/>
      <c r="AJ39"/>
      <c r="AK39"/>
      <c r="AL39"/>
      <c r="AM39"/>
      <c r="AN39"/>
      <c r="AO39"/>
      <c r="AP39"/>
    </row>
    <row r="40" spans="1:42" s="15" customFormat="1" ht="15" customHeight="1">
      <c r="A40" s="15" t="s">
        <v>789</v>
      </c>
      <c r="B40" s="168">
        <v>551</v>
      </c>
      <c r="C40" s="373">
        <v>551</v>
      </c>
      <c r="D40" s="141">
        <f t="shared" si="1"/>
        <v>579</v>
      </c>
      <c r="E40" s="180"/>
      <c r="F40"/>
      <c r="G40"/>
      <c r="H40"/>
      <c r="I40"/>
      <c r="AC40"/>
      <c r="AD40"/>
      <c r="AE40"/>
      <c r="AF40"/>
      <c r="AG40"/>
      <c r="AH40" s="4"/>
      <c r="AI40"/>
      <c r="AJ40"/>
      <c r="AK40"/>
      <c r="AL40"/>
      <c r="AM40"/>
      <c r="AN40"/>
      <c r="AO40"/>
      <c r="AP40"/>
    </row>
    <row r="41" spans="1:42" s="15" customFormat="1" ht="15" customHeight="1">
      <c r="A41" s="15" t="s">
        <v>771</v>
      </c>
      <c r="B41" s="168">
        <v>907</v>
      </c>
      <c r="C41" s="373">
        <v>907</v>
      </c>
      <c r="D41" s="141">
        <f t="shared" si="1"/>
        <v>952</v>
      </c>
      <c r="E41" s="180"/>
      <c r="F41"/>
      <c r="G41"/>
      <c r="H41"/>
      <c r="I41"/>
      <c r="AC41"/>
      <c r="AD41"/>
      <c r="AE41"/>
      <c r="AF41"/>
      <c r="AG41"/>
      <c r="AH41" s="4"/>
      <c r="AI41"/>
      <c r="AJ41"/>
      <c r="AK41"/>
      <c r="AL41"/>
      <c r="AM41"/>
      <c r="AN41"/>
      <c r="AO41"/>
      <c r="AP41"/>
    </row>
    <row r="42" spans="1:42" s="15" customFormat="1" ht="15" customHeight="1">
      <c r="A42" s="15" t="s">
        <v>773</v>
      </c>
      <c r="B42" s="168">
        <v>523</v>
      </c>
      <c r="C42" s="373">
        <v>523</v>
      </c>
      <c r="D42" s="141">
        <f t="shared" si="1"/>
        <v>549</v>
      </c>
      <c r="E42" s="180"/>
      <c r="F42"/>
      <c r="G42"/>
      <c r="H42"/>
      <c r="I42"/>
      <c r="AC42"/>
      <c r="AD42"/>
      <c r="AE42"/>
      <c r="AF42"/>
      <c r="AG42"/>
      <c r="AH42" s="4"/>
      <c r="AI42"/>
      <c r="AJ42"/>
      <c r="AK42"/>
      <c r="AL42"/>
      <c r="AM42"/>
      <c r="AN42"/>
      <c r="AO42"/>
      <c r="AP42"/>
    </row>
    <row r="43" spans="1:42" s="15" customFormat="1" ht="15" customHeight="1">
      <c r="A43" s="15" t="s">
        <v>728</v>
      </c>
      <c r="B43" s="168">
        <v>530</v>
      </c>
      <c r="C43" s="373">
        <v>530</v>
      </c>
      <c r="D43" s="141">
        <f t="shared" si="1"/>
        <v>557</v>
      </c>
      <c r="E43" s="180"/>
      <c r="F43"/>
      <c r="G43"/>
      <c r="H43"/>
      <c r="I43"/>
      <c r="AC43"/>
      <c r="AD43"/>
      <c r="AE43"/>
      <c r="AF43"/>
      <c r="AG43"/>
      <c r="AH43" s="4"/>
      <c r="AI43"/>
      <c r="AJ43"/>
      <c r="AK43"/>
      <c r="AL43"/>
      <c r="AM43"/>
      <c r="AN43"/>
      <c r="AO43"/>
      <c r="AP43"/>
    </row>
    <row r="44" spans="1:42" s="15" customFormat="1" ht="15" customHeight="1">
      <c r="A44" s="15" t="s">
        <v>731</v>
      </c>
      <c r="B44" s="168">
        <v>773</v>
      </c>
      <c r="C44" s="373">
        <v>680</v>
      </c>
      <c r="D44" s="141">
        <f t="shared" si="1"/>
        <v>714</v>
      </c>
      <c r="E44" s="180"/>
      <c r="F44"/>
      <c r="G44"/>
      <c r="H44"/>
      <c r="I44"/>
      <c r="AC44"/>
      <c r="AD44"/>
      <c r="AE44"/>
      <c r="AF44"/>
      <c r="AG44"/>
      <c r="AH44" s="4"/>
      <c r="AI44"/>
      <c r="AJ44"/>
      <c r="AK44"/>
      <c r="AL44"/>
      <c r="AM44"/>
      <c r="AN44"/>
      <c r="AO44"/>
      <c r="AP44"/>
    </row>
    <row r="45" spans="1:42" s="15" customFormat="1" ht="15" customHeight="1">
      <c r="A45" s="15" t="s">
        <v>739</v>
      </c>
      <c r="B45" s="168">
        <v>2184</v>
      </c>
      <c r="C45" s="373">
        <v>2184</v>
      </c>
      <c r="D45" s="141">
        <f t="shared" si="1"/>
        <v>2293</v>
      </c>
      <c r="E45" s="180"/>
      <c r="F45"/>
      <c r="G45"/>
      <c r="H45"/>
      <c r="I45"/>
      <c r="AC45"/>
      <c r="AD45"/>
      <c r="AE45"/>
      <c r="AF45"/>
      <c r="AG45"/>
      <c r="AH45" s="4"/>
      <c r="AI45"/>
      <c r="AJ45"/>
      <c r="AK45"/>
      <c r="AL45"/>
      <c r="AM45"/>
      <c r="AN45"/>
      <c r="AO45"/>
      <c r="AP45"/>
    </row>
    <row r="46" spans="1:42" s="15" customFormat="1" ht="15" customHeight="1">
      <c r="A46" s="15" t="s">
        <v>751</v>
      </c>
      <c r="B46" s="168">
        <v>2184</v>
      </c>
      <c r="C46" s="373">
        <v>2184</v>
      </c>
      <c r="D46" s="141">
        <f t="shared" si="1"/>
        <v>2293</v>
      </c>
      <c r="E46" s="180"/>
      <c r="F46"/>
      <c r="G46"/>
      <c r="H46"/>
      <c r="I46"/>
      <c r="AC46"/>
      <c r="AD46"/>
      <c r="AE46"/>
      <c r="AF46"/>
      <c r="AG46"/>
      <c r="AH46" s="4"/>
      <c r="AI46"/>
      <c r="AJ46"/>
      <c r="AK46"/>
      <c r="AL46"/>
      <c r="AM46"/>
      <c r="AN46"/>
      <c r="AO46"/>
      <c r="AP46"/>
    </row>
    <row r="47" spans="1:42" s="15" customFormat="1" ht="15" customHeight="1">
      <c r="A47" s="15" t="s">
        <v>756</v>
      </c>
      <c r="B47" s="168">
        <v>3050</v>
      </c>
      <c r="C47" s="373">
        <v>3050</v>
      </c>
      <c r="D47" s="141">
        <f t="shared" si="1"/>
        <v>3203</v>
      </c>
      <c r="E47" s="180"/>
      <c r="F47"/>
      <c r="G47"/>
      <c r="H47"/>
      <c r="I47"/>
      <c r="AC47"/>
      <c r="AD47"/>
      <c r="AE47"/>
      <c r="AF47"/>
      <c r="AG47"/>
      <c r="AH47" s="4"/>
      <c r="AI47"/>
      <c r="AJ47"/>
      <c r="AK47"/>
      <c r="AL47"/>
      <c r="AM47"/>
      <c r="AN47"/>
      <c r="AO47"/>
      <c r="AP47"/>
    </row>
    <row r="48" spans="1:42" s="15" customFormat="1" ht="15" customHeight="1">
      <c r="A48" s="15" t="s">
        <v>754</v>
      </c>
      <c r="B48" s="168">
        <v>2778</v>
      </c>
      <c r="C48" s="373">
        <v>2778</v>
      </c>
      <c r="D48" s="141">
        <f t="shared" si="1"/>
        <v>2917</v>
      </c>
      <c r="E48" s="180"/>
      <c r="F48"/>
      <c r="G48"/>
      <c r="H48"/>
      <c r="I48"/>
      <c r="AC48"/>
      <c r="AD48"/>
      <c r="AE48"/>
      <c r="AF48"/>
      <c r="AG48"/>
      <c r="AH48" s="4"/>
      <c r="AI48"/>
      <c r="AJ48"/>
      <c r="AK48"/>
      <c r="AL48"/>
      <c r="AM48"/>
      <c r="AN48"/>
      <c r="AO48"/>
      <c r="AP48"/>
    </row>
    <row r="49" spans="1:42" s="15" customFormat="1" ht="15" customHeight="1">
      <c r="A49" s="15" t="s">
        <v>759</v>
      </c>
      <c r="B49" s="168">
        <v>2184</v>
      </c>
      <c r="C49" s="373">
        <v>2184</v>
      </c>
      <c r="D49" s="141">
        <f t="shared" si="1"/>
        <v>2293</v>
      </c>
      <c r="E49" s="180"/>
      <c r="F49"/>
      <c r="G49"/>
      <c r="H49"/>
      <c r="I49"/>
      <c r="AC49"/>
      <c r="AD49"/>
      <c r="AE49"/>
      <c r="AF49"/>
      <c r="AG49"/>
      <c r="AH49" s="4"/>
      <c r="AI49"/>
      <c r="AJ49"/>
      <c r="AK49"/>
      <c r="AL49"/>
      <c r="AM49"/>
      <c r="AN49"/>
      <c r="AO49"/>
      <c r="AP49"/>
    </row>
    <row r="50" spans="1:42" s="15" customFormat="1" ht="15" customHeight="1">
      <c r="A50" s="15" t="s">
        <v>763</v>
      </c>
      <c r="B50" s="168">
        <v>3050</v>
      </c>
      <c r="C50" s="373">
        <v>3050</v>
      </c>
      <c r="D50" s="141">
        <f t="shared" si="1"/>
        <v>3203</v>
      </c>
      <c r="E50" s="180"/>
      <c r="F50"/>
      <c r="G50"/>
      <c r="H50"/>
      <c r="I50"/>
      <c r="AC50"/>
      <c r="AD50"/>
      <c r="AE50"/>
      <c r="AF50"/>
      <c r="AG50"/>
      <c r="AH50" s="4"/>
      <c r="AI50"/>
      <c r="AJ50"/>
      <c r="AK50"/>
      <c r="AL50"/>
      <c r="AM50"/>
      <c r="AN50"/>
      <c r="AO50"/>
      <c r="AP50"/>
    </row>
    <row r="51" spans="1:42" s="15" customFormat="1" ht="15" customHeight="1">
      <c r="A51" s="15" t="s">
        <v>761</v>
      </c>
      <c r="B51" s="168">
        <v>2778</v>
      </c>
      <c r="C51" s="373">
        <v>2778</v>
      </c>
      <c r="D51" s="141">
        <f t="shared" si="1"/>
        <v>2917</v>
      </c>
      <c r="E51" s="180"/>
      <c r="F51"/>
      <c r="G51"/>
      <c r="H51"/>
      <c r="I51"/>
      <c r="AC51"/>
      <c r="AD51"/>
      <c r="AE51"/>
      <c r="AF51"/>
      <c r="AG51"/>
      <c r="AH51" s="4"/>
      <c r="AI51"/>
      <c r="AJ51"/>
      <c r="AK51"/>
      <c r="AL51"/>
      <c r="AM51"/>
      <c r="AN51"/>
      <c r="AO51"/>
      <c r="AP51"/>
    </row>
    <row r="52" spans="1:42" s="15" customFormat="1" ht="15" customHeight="1">
      <c r="A52" s="15" t="s">
        <v>743</v>
      </c>
      <c r="B52" s="168">
        <v>3050</v>
      </c>
      <c r="C52" s="373">
        <v>3050</v>
      </c>
      <c r="D52" s="141">
        <f t="shared" si="1"/>
        <v>3203</v>
      </c>
      <c r="E52" s="180"/>
      <c r="F52"/>
      <c r="G52"/>
      <c r="H52"/>
      <c r="I52"/>
      <c r="AC52"/>
      <c r="AD52"/>
      <c r="AE52"/>
      <c r="AF52"/>
      <c r="AG52"/>
      <c r="AH52" s="4"/>
      <c r="AI52"/>
      <c r="AJ52"/>
      <c r="AK52"/>
      <c r="AL52"/>
      <c r="AM52"/>
      <c r="AN52"/>
      <c r="AO52"/>
      <c r="AP52"/>
    </row>
    <row r="53" spans="1:42" s="15" customFormat="1" ht="15" customHeight="1">
      <c r="A53" s="15" t="s">
        <v>745</v>
      </c>
      <c r="B53" s="168">
        <v>2184</v>
      </c>
      <c r="C53" s="373">
        <v>2184</v>
      </c>
      <c r="D53" s="141">
        <f t="shared" si="1"/>
        <v>2293</v>
      </c>
      <c r="E53" s="180"/>
      <c r="F53"/>
      <c r="G53"/>
      <c r="H53"/>
      <c r="I53"/>
      <c r="AC53"/>
      <c r="AD53"/>
      <c r="AE53"/>
      <c r="AF53"/>
      <c r="AG53"/>
      <c r="AH53" s="4"/>
      <c r="AI53"/>
      <c r="AJ53"/>
      <c r="AK53"/>
      <c r="AL53"/>
      <c r="AM53"/>
      <c r="AN53"/>
      <c r="AO53"/>
      <c r="AP53"/>
    </row>
    <row r="54" spans="1:42" s="15" customFormat="1" ht="15" customHeight="1">
      <c r="A54" s="15" t="s">
        <v>749</v>
      </c>
      <c r="B54" s="168">
        <v>3050</v>
      </c>
      <c r="C54" s="373">
        <v>3050</v>
      </c>
      <c r="D54" s="141">
        <f t="shared" si="1"/>
        <v>3203</v>
      </c>
      <c r="E54" s="180"/>
      <c r="F54"/>
      <c r="G54"/>
      <c r="H54"/>
      <c r="I54"/>
      <c r="AC54"/>
      <c r="AD54"/>
      <c r="AE54"/>
      <c r="AF54"/>
      <c r="AG54"/>
      <c r="AH54" s="4"/>
      <c r="AI54"/>
      <c r="AJ54"/>
      <c r="AK54"/>
      <c r="AL54"/>
      <c r="AM54"/>
      <c r="AN54"/>
      <c r="AO54"/>
      <c r="AP54"/>
    </row>
    <row r="55" spans="1:42" s="15" customFormat="1" ht="15" customHeight="1">
      <c r="A55" s="15" t="s">
        <v>747</v>
      </c>
      <c r="B55" s="168">
        <v>2778</v>
      </c>
      <c r="C55" s="373">
        <v>2778</v>
      </c>
      <c r="D55" s="141">
        <f t="shared" si="1"/>
        <v>2917</v>
      </c>
      <c r="E55" s="180"/>
      <c r="F55"/>
      <c r="G55"/>
      <c r="H55"/>
      <c r="I55"/>
      <c r="AC55"/>
      <c r="AD55"/>
      <c r="AE55"/>
      <c r="AF55"/>
      <c r="AG55"/>
      <c r="AH55" s="4"/>
      <c r="AI55"/>
      <c r="AJ55"/>
      <c r="AK55"/>
      <c r="AL55"/>
      <c r="AM55"/>
      <c r="AN55"/>
      <c r="AO55"/>
      <c r="AP55"/>
    </row>
    <row r="56" spans="1:42" s="15" customFormat="1" ht="15" customHeight="1">
      <c r="A56" s="15" t="s">
        <v>741</v>
      </c>
      <c r="B56" s="168">
        <v>2778</v>
      </c>
      <c r="C56" s="373">
        <v>2778</v>
      </c>
      <c r="D56" s="141">
        <f t="shared" si="1"/>
        <v>2917</v>
      </c>
      <c r="E56" s="180"/>
      <c r="F56"/>
      <c r="G56"/>
      <c r="H56"/>
      <c r="I56"/>
      <c r="AC56"/>
      <c r="AD56"/>
      <c r="AE56"/>
      <c r="AF56"/>
      <c r="AG56"/>
      <c r="AH56" s="4"/>
      <c r="AI56"/>
      <c r="AJ56"/>
      <c r="AK56"/>
      <c r="AL56"/>
      <c r="AM56"/>
      <c r="AN56"/>
      <c r="AO56"/>
      <c r="AP56"/>
    </row>
    <row r="57" spans="1:42" s="15" customFormat="1" ht="15" customHeight="1">
      <c r="A57" s="15" t="s">
        <v>662</v>
      </c>
      <c r="B57" s="168">
        <v>75</v>
      </c>
      <c r="C57" s="373">
        <v>75</v>
      </c>
      <c r="D57" s="141">
        <f t="shared" si="1"/>
        <v>79</v>
      </c>
      <c r="E57" s="180"/>
      <c r="F57"/>
      <c r="G57"/>
      <c r="H57"/>
      <c r="I57"/>
      <c r="AC57"/>
      <c r="AD57"/>
      <c r="AE57"/>
      <c r="AF57"/>
      <c r="AG57"/>
      <c r="AH57" s="4"/>
      <c r="AI57"/>
      <c r="AJ57"/>
      <c r="AK57"/>
      <c r="AL57"/>
      <c r="AM57"/>
      <c r="AN57"/>
      <c r="AO57"/>
      <c r="AP57"/>
    </row>
    <row r="58" spans="1:42" s="15" customFormat="1" ht="15" customHeight="1">
      <c r="A58" s="15" t="s">
        <v>654</v>
      </c>
      <c r="B58" s="168">
        <v>564</v>
      </c>
      <c r="C58" s="373">
        <v>564</v>
      </c>
      <c r="D58" s="141">
        <f t="shared" si="1"/>
        <v>592</v>
      </c>
      <c r="E58" s="180"/>
      <c r="F58"/>
      <c r="G58"/>
      <c r="H58"/>
      <c r="I58"/>
      <c r="AC58"/>
      <c r="AD58"/>
      <c r="AE58"/>
      <c r="AF58"/>
      <c r="AG58"/>
      <c r="AH58" s="4"/>
      <c r="AI58"/>
      <c r="AJ58"/>
      <c r="AK58"/>
      <c r="AL58"/>
      <c r="AM58"/>
      <c r="AN58"/>
      <c r="AO58"/>
      <c r="AP58"/>
    </row>
    <row r="59" spans="1:42" s="15" customFormat="1" ht="15" customHeight="1">
      <c r="A59" s="15" t="s">
        <v>792</v>
      </c>
      <c r="B59" s="168">
        <v>782</v>
      </c>
      <c r="C59" s="373">
        <v>782</v>
      </c>
      <c r="D59" s="141">
        <f t="shared" si="1"/>
        <v>821</v>
      </c>
      <c r="E59" s="180"/>
      <c r="F59"/>
      <c r="G59"/>
      <c r="H59"/>
      <c r="I59"/>
      <c r="AC59"/>
      <c r="AD59"/>
      <c r="AE59"/>
      <c r="AF59"/>
      <c r="AG59"/>
      <c r="AH59" s="4"/>
      <c r="AI59"/>
      <c r="AJ59"/>
      <c r="AK59"/>
      <c r="AL59"/>
      <c r="AM59"/>
      <c r="AN59"/>
      <c r="AO59"/>
      <c r="AP59"/>
    </row>
    <row r="60" spans="1:42" s="15" customFormat="1" ht="15" customHeight="1">
      <c r="A60" s="15" t="s">
        <v>805</v>
      </c>
      <c r="B60" s="168">
        <v>523</v>
      </c>
      <c r="C60" s="373">
        <v>523</v>
      </c>
      <c r="D60" s="141">
        <f t="shared" si="1"/>
        <v>549</v>
      </c>
      <c r="E60" s="180"/>
      <c r="F60"/>
      <c r="G60"/>
      <c r="H60"/>
      <c r="I60"/>
      <c r="AC60"/>
      <c r="AD60"/>
      <c r="AE60"/>
      <c r="AF60"/>
      <c r="AG60"/>
      <c r="AH60" s="4"/>
      <c r="AI60"/>
      <c r="AJ60"/>
      <c r="AK60"/>
      <c r="AL60"/>
      <c r="AM60"/>
      <c r="AN60"/>
      <c r="AO60"/>
      <c r="AP60"/>
    </row>
    <row r="61" spans="1:42" s="15" customFormat="1" ht="15" customHeight="1">
      <c r="A61" s="15" t="s">
        <v>775</v>
      </c>
      <c r="B61" s="168">
        <v>523</v>
      </c>
      <c r="C61" s="373">
        <v>523</v>
      </c>
      <c r="D61" s="141">
        <f t="shared" si="1"/>
        <v>549</v>
      </c>
      <c r="E61" s="180"/>
      <c r="F61"/>
      <c r="G61"/>
      <c r="H61"/>
      <c r="I61"/>
      <c r="AC61"/>
      <c r="AD61"/>
      <c r="AE61"/>
      <c r="AF61"/>
      <c r="AG61"/>
      <c r="AH61" s="4"/>
      <c r="AI61"/>
      <c r="AJ61"/>
      <c r="AK61"/>
      <c r="AL61"/>
      <c r="AM61"/>
      <c r="AN61"/>
      <c r="AO61"/>
      <c r="AP61"/>
    </row>
    <row r="62" spans="1:42" s="15" customFormat="1" ht="15" customHeight="1">
      <c r="A62" s="15" t="s">
        <v>666</v>
      </c>
      <c r="B62" s="168">
        <v>83</v>
      </c>
      <c r="C62" s="373">
        <v>83</v>
      </c>
      <c r="D62" s="168">
        <f t="shared" si="1"/>
        <v>87</v>
      </c>
      <c r="E62" s="371"/>
      <c r="F62"/>
      <c r="G62"/>
      <c r="H62"/>
      <c r="I62"/>
      <c r="AC62"/>
      <c r="AD62"/>
      <c r="AE62"/>
      <c r="AF62"/>
      <c r="AG62"/>
      <c r="AH62" s="4"/>
      <c r="AI62"/>
      <c r="AJ62"/>
      <c r="AK62"/>
      <c r="AL62"/>
      <c r="AM62"/>
      <c r="AN62"/>
      <c r="AO62"/>
      <c r="AP62"/>
    </row>
    <row r="63" spans="1:42" s="15" customFormat="1" ht="15" customHeight="1">
      <c r="A63" s="15" t="s">
        <v>647</v>
      </c>
      <c r="B63" s="168">
        <v>133</v>
      </c>
      <c r="C63" s="373">
        <v>136</v>
      </c>
      <c r="D63" s="141">
        <f t="shared" si="1"/>
        <v>143</v>
      </c>
      <c r="E63" s="180"/>
      <c r="F63"/>
      <c r="G63"/>
      <c r="H63"/>
      <c r="I63"/>
      <c r="AC63"/>
      <c r="AD63"/>
      <c r="AE63"/>
      <c r="AF63"/>
      <c r="AG63"/>
      <c r="AH63" s="4"/>
      <c r="AI63"/>
      <c r="AJ63"/>
      <c r="AK63"/>
      <c r="AL63"/>
      <c r="AM63"/>
      <c r="AN63"/>
      <c r="AO63"/>
      <c r="AP63"/>
    </row>
    <row r="64" spans="1:42" s="15" customFormat="1" ht="15" customHeight="1">
      <c r="A64" s="15" t="s">
        <v>669</v>
      </c>
      <c r="B64" s="168">
        <v>299</v>
      </c>
      <c r="C64" s="373">
        <v>299</v>
      </c>
      <c r="D64" s="168">
        <f t="shared" si="1"/>
        <v>314</v>
      </c>
      <c r="E64" s="371"/>
      <c r="F64"/>
      <c r="G64"/>
      <c r="H64"/>
      <c r="I64"/>
      <c r="AC64"/>
      <c r="AD64"/>
      <c r="AE64"/>
      <c r="AF64"/>
      <c r="AG64"/>
      <c r="AH64" s="4"/>
      <c r="AI64"/>
      <c r="AJ64"/>
      <c r="AK64"/>
      <c r="AL64"/>
      <c r="AM64"/>
      <c r="AN64"/>
      <c r="AO64"/>
      <c r="AP64"/>
    </row>
    <row r="65" spans="1:42" s="15" customFormat="1" ht="15" customHeight="1">
      <c r="A65" s="15" t="s">
        <v>671</v>
      </c>
      <c r="B65" s="168">
        <v>329</v>
      </c>
      <c r="C65" s="373">
        <v>329</v>
      </c>
      <c r="D65" s="168">
        <f t="shared" si="1"/>
        <v>345</v>
      </c>
      <c r="E65" s="371"/>
      <c r="F65"/>
      <c r="G65"/>
      <c r="H65"/>
      <c r="I65"/>
      <c r="AC65"/>
      <c r="AD65"/>
      <c r="AE65"/>
      <c r="AF65"/>
      <c r="AG65"/>
      <c r="AH65" s="4"/>
      <c r="AI65"/>
      <c r="AJ65"/>
      <c r="AK65"/>
      <c r="AL65"/>
      <c r="AM65"/>
      <c r="AN65"/>
      <c r="AO65"/>
      <c r="AP65"/>
    </row>
    <row r="66" spans="1:42" s="15" customFormat="1" ht="15" customHeight="1">
      <c r="A66" s="15" t="s">
        <v>766</v>
      </c>
      <c r="B66" s="168">
        <v>400</v>
      </c>
      <c r="C66" s="373">
        <v>400</v>
      </c>
      <c r="D66" s="141">
        <f t="shared" ref="D66:D97" si="2">IF($C66="","",IF($C66&lt;$J$1,$C66*$H$1+$C66,ROUND($C66*$H$1+$C66,0)))</f>
        <v>420</v>
      </c>
      <c r="E66" s="180"/>
      <c r="F66"/>
      <c r="G66"/>
      <c r="H66"/>
      <c r="I66"/>
      <c r="AC66"/>
      <c r="AD66"/>
      <c r="AE66"/>
      <c r="AF66"/>
      <c r="AG66"/>
      <c r="AH66" s="4"/>
      <c r="AI66"/>
      <c r="AJ66"/>
      <c r="AK66"/>
      <c r="AL66"/>
      <c r="AM66"/>
      <c r="AN66"/>
      <c r="AO66"/>
      <c r="AP66"/>
    </row>
    <row r="67" spans="1:42" s="15" customFormat="1" ht="15" customHeight="1">
      <c r="A67" s="148" t="s">
        <v>780</v>
      </c>
      <c r="B67" s="168">
        <v>344</v>
      </c>
      <c r="C67" s="373">
        <v>344</v>
      </c>
      <c r="D67" s="141">
        <f t="shared" si="2"/>
        <v>361</v>
      </c>
      <c r="E67" s="180"/>
      <c r="F67"/>
      <c r="G67"/>
      <c r="H67"/>
      <c r="I67"/>
      <c r="AC67"/>
      <c r="AD67"/>
      <c r="AE67"/>
      <c r="AF67"/>
      <c r="AG67"/>
      <c r="AH67" s="4"/>
      <c r="AI67"/>
      <c r="AJ67"/>
      <c r="AK67"/>
      <c r="AL67"/>
      <c r="AM67"/>
      <c r="AN67"/>
      <c r="AO67"/>
      <c r="AP67"/>
    </row>
    <row r="68" spans="1:42" s="15" customFormat="1" ht="15" customHeight="1">
      <c r="A68" s="15" t="s">
        <v>37</v>
      </c>
      <c r="B68" s="168">
        <v>1625</v>
      </c>
      <c r="C68" s="373">
        <v>1625</v>
      </c>
      <c r="D68" s="141">
        <f t="shared" si="2"/>
        <v>1706</v>
      </c>
      <c r="E68" s="180"/>
      <c r="F68"/>
      <c r="G68"/>
      <c r="H68"/>
      <c r="I68"/>
      <c r="AC68"/>
      <c r="AD68"/>
      <c r="AE68"/>
      <c r="AF68"/>
      <c r="AG68"/>
      <c r="AH68" s="4"/>
      <c r="AI68"/>
      <c r="AJ68"/>
      <c r="AK68"/>
      <c r="AL68"/>
      <c r="AM68"/>
      <c r="AN68"/>
      <c r="AO68"/>
      <c r="AP68"/>
    </row>
    <row r="69" spans="1:42" s="15" customFormat="1" ht="15" customHeight="1">
      <c r="A69" s="15" t="s">
        <v>45</v>
      </c>
      <c r="B69" s="168">
        <v>1658</v>
      </c>
      <c r="C69" s="373">
        <v>1658</v>
      </c>
      <c r="D69" s="141">
        <f t="shared" si="2"/>
        <v>1741</v>
      </c>
      <c r="E69" s="180"/>
      <c r="F69"/>
      <c r="G69"/>
      <c r="H69"/>
      <c r="I69"/>
      <c r="AC69"/>
      <c r="AD69"/>
      <c r="AE69"/>
      <c r="AF69"/>
      <c r="AG69"/>
      <c r="AH69" s="4"/>
      <c r="AI69"/>
      <c r="AJ69"/>
      <c r="AK69"/>
      <c r="AL69"/>
      <c r="AM69"/>
      <c r="AN69"/>
      <c r="AO69"/>
      <c r="AP69"/>
    </row>
    <row r="70" spans="1:42" s="15" customFormat="1" ht="15" customHeight="1">
      <c r="A70" s="15" t="s">
        <v>43</v>
      </c>
      <c r="B70" s="168">
        <v>1754</v>
      </c>
      <c r="C70" s="373">
        <v>1754</v>
      </c>
      <c r="D70" s="141">
        <f t="shared" si="2"/>
        <v>1842</v>
      </c>
      <c r="E70" s="180"/>
      <c r="F70"/>
      <c r="G70"/>
      <c r="H70"/>
      <c r="I70"/>
      <c r="AC70"/>
      <c r="AD70"/>
      <c r="AE70"/>
      <c r="AF70"/>
      <c r="AG70"/>
      <c r="AH70" s="4"/>
      <c r="AI70"/>
      <c r="AJ70"/>
      <c r="AK70"/>
      <c r="AL70"/>
      <c r="AM70"/>
      <c r="AN70"/>
      <c r="AO70"/>
      <c r="AP70"/>
    </row>
    <row r="71" spans="1:42" s="15" customFormat="1" ht="15" customHeight="1">
      <c r="A71" s="15" t="s">
        <v>47</v>
      </c>
      <c r="B71" s="168">
        <v>1799</v>
      </c>
      <c r="C71" s="373">
        <v>1799</v>
      </c>
      <c r="D71" s="141">
        <f t="shared" si="2"/>
        <v>1889</v>
      </c>
      <c r="E71" s="180"/>
      <c r="F71"/>
      <c r="G71"/>
      <c r="H71"/>
      <c r="I71"/>
      <c r="AC71"/>
      <c r="AD71"/>
      <c r="AE71"/>
      <c r="AF71"/>
      <c r="AG71"/>
      <c r="AH71" s="4"/>
      <c r="AI71"/>
      <c r="AJ71"/>
      <c r="AK71"/>
      <c r="AL71"/>
      <c r="AM71"/>
      <c r="AN71"/>
      <c r="AO71"/>
      <c r="AP71"/>
    </row>
    <row r="72" spans="1:42" s="15" customFormat="1" ht="15" customHeight="1">
      <c r="A72" s="15" t="s">
        <v>721</v>
      </c>
      <c r="B72" s="168">
        <v>411</v>
      </c>
      <c r="C72" s="373">
        <v>411</v>
      </c>
      <c r="D72" s="141">
        <f t="shared" si="2"/>
        <v>432</v>
      </c>
      <c r="E72" s="180"/>
      <c r="F72"/>
      <c r="G72"/>
      <c r="H72"/>
      <c r="I72"/>
      <c r="AC72"/>
      <c r="AD72"/>
      <c r="AE72"/>
      <c r="AF72"/>
      <c r="AG72"/>
      <c r="AH72" s="4"/>
      <c r="AI72"/>
      <c r="AJ72"/>
      <c r="AK72"/>
      <c r="AL72"/>
      <c r="AM72"/>
      <c r="AN72"/>
      <c r="AO72"/>
      <c r="AP72"/>
    </row>
    <row r="73" spans="1:42" s="15" customFormat="1" ht="15" customHeight="1">
      <c r="A73" s="15" t="s">
        <v>49</v>
      </c>
      <c r="B73" s="168">
        <v>761</v>
      </c>
      <c r="C73" s="373">
        <v>822</v>
      </c>
      <c r="D73" s="141">
        <f t="shared" si="2"/>
        <v>863</v>
      </c>
      <c r="E73" s="180"/>
      <c r="F73"/>
      <c r="G73"/>
      <c r="H73"/>
      <c r="I73"/>
      <c r="AC73"/>
      <c r="AD73"/>
      <c r="AE73"/>
      <c r="AF73"/>
      <c r="AG73"/>
      <c r="AH73" s="4"/>
      <c r="AI73"/>
      <c r="AJ73"/>
      <c r="AK73"/>
      <c r="AL73"/>
      <c r="AM73"/>
      <c r="AN73"/>
      <c r="AO73"/>
      <c r="AP73"/>
    </row>
    <row r="74" spans="1:42" s="15" customFormat="1" ht="15" customHeight="1">
      <c r="A74" s="15" t="s">
        <v>51</v>
      </c>
      <c r="B74" s="168">
        <v>761</v>
      </c>
      <c r="C74" s="373">
        <v>822</v>
      </c>
      <c r="D74" s="141">
        <f t="shared" si="2"/>
        <v>863</v>
      </c>
      <c r="E74" s="180"/>
      <c r="F74"/>
      <c r="G74"/>
      <c r="H74"/>
      <c r="I74"/>
      <c r="AC74"/>
      <c r="AD74"/>
      <c r="AE74"/>
      <c r="AF74"/>
      <c r="AG74"/>
      <c r="AH74" s="4"/>
      <c r="AI74"/>
      <c r="AJ74"/>
      <c r="AK74"/>
      <c r="AL74"/>
      <c r="AM74"/>
      <c r="AN74"/>
      <c r="AO74"/>
      <c r="AP74"/>
    </row>
    <row r="75" spans="1:42" s="15" customFormat="1" ht="15" customHeight="1">
      <c r="A75" s="15" t="s">
        <v>53</v>
      </c>
      <c r="B75" s="168">
        <v>761</v>
      </c>
      <c r="C75" s="373">
        <v>822</v>
      </c>
      <c r="D75" s="141">
        <f t="shared" si="2"/>
        <v>863</v>
      </c>
      <c r="E75" s="180"/>
      <c r="F75"/>
      <c r="G75"/>
      <c r="H75"/>
      <c r="I75"/>
      <c r="AC75"/>
      <c r="AD75"/>
      <c r="AE75"/>
      <c r="AF75"/>
      <c r="AG75"/>
      <c r="AH75" s="4"/>
      <c r="AI75"/>
      <c r="AJ75"/>
      <c r="AK75"/>
      <c r="AL75"/>
      <c r="AM75"/>
      <c r="AN75"/>
      <c r="AO75"/>
      <c r="AP75"/>
    </row>
    <row r="76" spans="1:42" s="15" customFormat="1" ht="15" customHeight="1">
      <c r="A76" s="15" t="s">
        <v>55</v>
      </c>
      <c r="B76" s="168">
        <v>1130</v>
      </c>
      <c r="C76" s="373">
        <v>1220</v>
      </c>
      <c r="D76" s="141">
        <f t="shared" si="2"/>
        <v>1281</v>
      </c>
      <c r="E76" s="180"/>
      <c r="F76"/>
      <c r="G76"/>
      <c r="H76"/>
      <c r="I76"/>
      <c r="AC76"/>
      <c r="AD76"/>
      <c r="AE76"/>
      <c r="AF76"/>
      <c r="AG76"/>
      <c r="AH76" s="4"/>
      <c r="AI76"/>
      <c r="AJ76"/>
      <c r="AK76"/>
      <c r="AL76"/>
      <c r="AM76"/>
      <c r="AN76"/>
      <c r="AO76"/>
      <c r="AP76"/>
    </row>
    <row r="77" spans="1:42" s="15" customFormat="1" ht="15" customHeight="1">
      <c r="A77" s="15" t="s">
        <v>57</v>
      </c>
      <c r="B77" s="168">
        <v>1130</v>
      </c>
      <c r="C77" s="373">
        <v>1220</v>
      </c>
      <c r="D77" s="141">
        <f t="shared" si="2"/>
        <v>1281</v>
      </c>
      <c r="E77" s="180"/>
      <c r="F77"/>
      <c r="G77"/>
      <c r="H77"/>
      <c r="I77"/>
      <c r="AC77"/>
      <c r="AD77"/>
      <c r="AE77"/>
      <c r="AF77"/>
      <c r="AG77"/>
      <c r="AH77" s="4"/>
      <c r="AI77"/>
      <c r="AJ77"/>
      <c r="AK77"/>
      <c r="AL77"/>
      <c r="AM77"/>
      <c r="AN77"/>
      <c r="AO77"/>
      <c r="AP77"/>
    </row>
    <row r="78" spans="1:42" s="15" customFormat="1" ht="15" customHeight="1">
      <c r="A78" s="15" t="s">
        <v>593</v>
      </c>
      <c r="B78" s="168">
        <v>96</v>
      </c>
      <c r="C78" s="373">
        <v>96</v>
      </c>
      <c r="D78" s="141">
        <f t="shared" si="2"/>
        <v>101</v>
      </c>
      <c r="E78" s="180"/>
      <c r="F78"/>
      <c r="G78" s="370"/>
      <c r="H78"/>
      <c r="I78"/>
      <c r="AC78"/>
      <c r="AD78"/>
      <c r="AE78"/>
      <c r="AF78"/>
      <c r="AG78"/>
      <c r="AH78" s="4"/>
      <c r="AI78"/>
      <c r="AJ78"/>
      <c r="AK78"/>
      <c r="AL78"/>
      <c r="AM78"/>
      <c r="AN78"/>
      <c r="AO78"/>
      <c r="AP78"/>
    </row>
    <row r="79" spans="1:42" s="15" customFormat="1" ht="15" customHeight="1">
      <c r="A79" s="15" t="s">
        <v>737</v>
      </c>
      <c r="B79" s="168">
        <v>176</v>
      </c>
      <c r="C79" s="373">
        <v>176</v>
      </c>
      <c r="D79" s="141">
        <f t="shared" si="2"/>
        <v>185</v>
      </c>
      <c r="E79" s="180"/>
      <c r="F79"/>
      <c r="G79"/>
      <c r="H79"/>
      <c r="I79"/>
      <c r="AC79"/>
      <c r="AD79"/>
      <c r="AE79"/>
      <c r="AF79"/>
      <c r="AG79"/>
      <c r="AH79" s="4"/>
      <c r="AI79"/>
      <c r="AJ79"/>
      <c r="AK79"/>
      <c r="AL79"/>
      <c r="AM79"/>
      <c r="AN79"/>
      <c r="AO79"/>
      <c r="AP79"/>
    </row>
    <row r="80" spans="1:42" s="15" customFormat="1" ht="15" customHeight="1">
      <c r="A80" s="15" t="s">
        <v>608</v>
      </c>
      <c r="B80" s="168">
        <v>83</v>
      </c>
      <c r="C80" s="373">
        <v>83</v>
      </c>
      <c r="D80" s="141">
        <f t="shared" si="2"/>
        <v>87</v>
      </c>
      <c r="E80" s="180"/>
      <c r="F80"/>
      <c r="G80"/>
      <c r="H80"/>
      <c r="I80"/>
      <c r="AC80"/>
      <c r="AD80"/>
      <c r="AE80"/>
      <c r="AF80"/>
      <c r="AG80"/>
      <c r="AH80" s="4"/>
      <c r="AI80"/>
      <c r="AJ80"/>
      <c r="AK80"/>
      <c r="AL80"/>
      <c r="AM80"/>
      <c r="AN80"/>
      <c r="AO80"/>
      <c r="AP80"/>
    </row>
    <row r="81" spans="1:42" s="15" customFormat="1" ht="15" customHeight="1">
      <c r="A81" s="15" t="s">
        <v>610</v>
      </c>
      <c r="B81" s="168">
        <v>179</v>
      </c>
      <c r="C81" s="373">
        <v>179</v>
      </c>
      <c r="D81" s="141">
        <f t="shared" si="2"/>
        <v>188</v>
      </c>
      <c r="E81" s="180"/>
      <c r="F81"/>
      <c r="G81"/>
      <c r="H81"/>
      <c r="I81"/>
      <c r="AC81"/>
      <c r="AD81"/>
      <c r="AE81"/>
      <c r="AF81"/>
      <c r="AG81"/>
      <c r="AH81" s="4"/>
      <c r="AI81"/>
      <c r="AJ81"/>
      <c r="AK81"/>
      <c r="AL81"/>
      <c r="AM81"/>
      <c r="AN81"/>
      <c r="AO81"/>
      <c r="AP81"/>
    </row>
    <row r="82" spans="1:42" s="15" customFormat="1" ht="15" customHeight="1">
      <c r="A82" s="15" t="s">
        <v>612</v>
      </c>
      <c r="B82" s="168">
        <v>155</v>
      </c>
      <c r="C82" s="373">
        <v>155</v>
      </c>
      <c r="D82" s="141">
        <f t="shared" si="2"/>
        <v>163</v>
      </c>
      <c r="E82" s="180"/>
      <c r="F82"/>
      <c r="G82"/>
      <c r="H82"/>
      <c r="I82"/>
      <c r="AC82"/>
      <c r="AD82"/>
      <c r="AE82"/>
      <c r="AF82"/>
      <c r="AG82"/>
      <c r="AH82" s="4"/>
      <c r="AI82"/>
      <c r="AJ82"/>
      <c r="AK82"/>
      <c r="AL82"/>
      <c r="AM82"/>
      <c r="AN82"/>
      <c r="AO82"/>
      <c r="AP82"/>
    </row>
    <row r="83" spans="1:42" s="15" customFormat="1" ht="15" customHeight="1">
      <c r="A83" s="15" t="s">
        <v>597</v>
      </c>
      <c r="B83" s="168">
        <v>96</v>
      </c>
      <c r="C83" s="373">
        <v>96</v>
      </c>
      <c r="D83" s="141">
        <f t="shared" si="2"/>
        <v>101</v>
      </c>
      <c r="E83" s="180"/>
      <c r="F83"/>
      <c r="G83"/>
      <c r="H83"/>
      <c r="I83"/>
      <c r="AC83"/>
      <c r="AD83"/>
      <c r="AE83"/>
      <c r="AF83"/>
      <c r="AG83"/>
      <c r="AH83" s="4"/>
      <c r="AI83"/>
      <c r="AJ83"/>
      <c r="AK83"/>
      <c r="AL83"/>
      <c r="AM83"/>
      <c r="AN83"/>
      <c r="AO83"/>
      <c r="AP83"/>
    </row>
    <row r="84" spans="1:42" s="15" customFormat="1" ht="15" customHeight="1">
      <c r="A84" s="15" t="s">
        <v>604</v>
      </c>
      <c r="B84" s="168">
        <v>148</v>
      </c>
      <c r="C84" s="373">
        <v>148</v>
      </c>
      <c r="D84" s="141">
        <f t="shared" si="2"/>
        <v>155</v>
      </c>
      <c r="E84" s="180"/>
      <c r="F84"/>
      <c r="G84"/>
      <c r="H84"/>
      <c r="I84"/>
      <c r="AC84"/>
      <c r="AD84"/>
      <c r="AE84"/>
      <c r="AF84"/>
      <c r="AG84"/>
      <c r="AH84" s="4"/>
      <c r="AI84"/>
      <c r="AJ84"/>
      <c r="AK84"/>
      <c r="AL84"/>
      <c r="AM84"/>
      <c r="AN84"/>
      <c r="AO84"/>
      <c r="AP84"/>
    </row>
    <row r="85" spans="1:42" ht="15" customHeight="1">
      <c r="A85" s="15" t="s">
        <v>600</v>
      </c>
      <c r="B85" s="168">
        <v>66</v>
      </c>
      <c r="C85" s="373">
        <v>66</v>
      </c>
      <c r="D85" s="141">
        <f t="shared" si="2"/>
        <v>69</v>
      </c>
    </row>
    <row r="86" spans="1:42" ht="15" customHeight="1">
      <c r="A86" s="15" t="s">
        <v>606</v>
      </c>
      <c r="B86" s="168">
        <v>179</v>
      </c>
      <c r="C86" s="373">
        <v>179</v>
      </c>
      <c r="D86" s="141">
        <f t="shared" si="2"/>
        <v>188</v>
      </c>
    </row>
    <row r="87" spans="1:42" ht="15" customHeight="1">
      <c r="A87" s="15" t="s">
        <v>602</v>
      </c>
      <c r="B87" s="168">
        <v>82</v>
      </c>
      <c r="C87" s="373">
        <v>82</v>
      </c>
      <c r="D87" s="141">
        <f t="shared" si="2"/>
        <v>86</v>
      </c>
    </row>
    <row r="88" spans="1:42" ht="15" customHeight="1">
      <c r="A88" s="15" t="s">
        <v>712</v>
      </c>
      <c r="B88" s="168">
        <v>732</v>
      </c>
      <c r="C88" s="373">
        <v>732</v>
      </c>
      <c r="D88" s="141">
        <f t="shared" si="2"/>
        <v>769</v>
      </c>
    </row>
    <row r="89" spans="1:42" ht="15" customHeight="1">
      <c r="A89" s="15" t="s">
        <v>714</v>
      </c>
      <c r="B89" s="168">
        <v>732</v>
      </c>
      <c r="C89" s="373">
        <v>732</v>
      </c>
      <c r="D89" s="141">
        <f t="shared" si="2"/>
        <v>769</v>
      </c>
    </row>
    <row r="90" spans="1:42" ht="15" customHeight="1">
      <c r="A90" s="15" t="s">
        <v>701</v>
      </c>
      <c r="B90" s="168">
        <v>732</v>
      </c>
      <c r="C90" s="373">
        <v>732</v>
      </c>
      <c r="D90" s="141">
        <f t="shared" si="2"/>
        <v>769</v>
      </c>
    </row>
    <row r="91" spans="1:42" ht="15" customHeight="1">
      <c r="A91" s="15" t="s">
        <v>716</v>
      </c>
      <c r="B91" s="168">
        <v>732</v>
      </c>
      <c r="C91" s="373">
        <v>732</v>
      </c>
      <c r="D91" s="141">
        <f t="shared" si="2"/>
        <v>769</v>
      </c>
    </row>
    <row r="92" spans="1:42" ht="15" customHeight="1">
      <c r="A92" s="15" t="s">
        <v>718</v>
      </c>
      <c r="B92" s="168">
        <v>732</v>
      </c>
      <c r="C92" s="373">
        <v>732</v>
      </c>
      <c r="D92" s="141">
        <f t="shared" si="2"/>
        <v>769</v>
      </c>
    </row>
    <row r="93" spans="1:42" ht="15" customHeight="1">
      <c r="A93" s="15" t="s">
        <v>704</v>
      </c>
      <c r="B93" s="168">
        <v>732</v>
      </c>
      <c r="C93" s="373">
        <v>732</v>
      </c>
      <c r="D93" s="141">
        <f t="shared" si="2"/>
        <v>769</v>
      </c>
    </row>
    <row r="94" spans="1:42" ht="15" customHeight="1">
      <c r="A94" s="15" t="s">
        <v>710</v>
      </c>
      <c r="B94" s="168">
        <v>732</v>
      </c>
      <c r="C94" s="373">
        <v>732</v>
      </c>
      <c r="D94" s="141">
        <f t="shared" si="2"/>
        <v>769</v>
      </c>
    </row>
    <row r="95" spans="1:42" s="52" customFormat="1" ht="15" customHeight="1">
      <c r="A95" s="15" t="s">
        <v>707</v>
      </c>
      <c r="B95" s="168">
        <v>732</v>
      </c>
      <c r="C95" s="373">
        <v>732</v>
      </c>
      <c r="D95" s="141">
        <f t="shared" si="2"/>
        <v>769</v>
      </c>
      <c r="E95" s="180"/>
      <c r="F95"/>
      <c r="G95"/>
      <c r="H95"/>
      <c r="I95"/>
      <c r="J95" s="15"/>
      <c r="K95" s="15"/>
      <c r="L95" s="15"/>
      <c r="M95" s="15"/>
      <c r="N95" s="15"/>
      <c r="O95" s="15"/>
      <c r="P95" s="15"/>
      <c r="Q95" s="15"/>
      <c r="R95" s="15"/>
      <c r="S95" s="15"/>
      <c r="T95" s="15"/>
      <c r="U95" s="15"/>
      <c r="V95" s="15"/>
      <c r="W95" s="15"/>
      <c r="X95" s="15"/>
      <c r="Y95" s="15"/>
      <c r="Z95" s="15"/>
      <c r="AA95" s="15"/>
      <c r="AB95" s="15"/>
      <c r="AC95"/>
      <c r="AD95"/>
      <c r="AE95"/>
      <c r="AF95"/>
      <c r="AG95"/>
      <c r="AH95" s="4"/>
      <c r="AI95"/>
      <c r="AJ95"/>
      <c r="AK95"/>
      <c r="AL95"/>
      <c r="AM95"/>
      <c r="AN95"/>
      <c r="AO95"/>
      <c r="AP95"/>
    </row>
    <row r="96" spans="1:42" s="52" customFormat="1" ht="15" customHeight="1">
      <c r="A96" s="15" t="s">
        <v>586</v>
      </c>
      <c r="B96" s="168">
        <v>858</v>
      </c>
      <c r="C96" s="373">
        <v>858</v>
      </c>
      <c r="D96" s="141">
        <f t="shared" si="2"/>
        <v>901</v>
      </c>
      <c r="E96" s="180"/>
      <c r="F96"/>
      <c r="G96"/>
      <c r="H96"/>
      <c r="I96"/>
      <c r="J96" s="15"/>
      <c r="K96" s="15"/>
      <c r="L96" s="15"/>
      <c r="M96" s="15"/>
      <c r="N96" s="15"/>
      <c r="O96" s="15"/>
      <c r="P96" s="15"/>
      <c r="Q96" s="15"/>
      <c r="R96" s="15"/>
      <c r="S96" s="15"/>
      <c r="T96" s="15"/>
      <c r="U96" s="15"/>
      <c r="V96" s="15"/>
      <c r="W96" s="15"/>
      <c r="X96" s="15"/>
      <c r="Y96" s="15"/>
      <c r="Z96" s="15"/>
      <c r="AA96" s="15"/>
      <c r="AB96" s="15"/>
      <c r="AC96"/>
      <c r="AD96"/>
      <c r="AE96"/>
      <c r="AF96"/>
      <c r="AG96"/>
      <c r="AH96" s="4"/>
      <c r="AI96"/>
      <c r="AJ96"/>
      <c r="AK96"/>
      <c r="AL96"/>
      <c r="AM96"/>
      <c r="AN96"/>
      <c r="AO96"/>
      <c r="AP96"/>
    </row>
    <row r="97" spans="1:42" s="52" customFormat="1" ht="15" customHeight="1">
      <c r="A97" s="15" t="s">
        <v>697</v>
      </c>
      <c r="B97" s="168">
        <v>1084</v>
      </c>
      <c r="C97" s="373">
        <v>1084</v>
      </c>
      <c r="D97" s="141">
        <f t="shared" si="2"/>
        <v>1138</v>
      </c>
      <c r="E97" s="180"/>
      <c r="F97"/>
      <c r="G97"/>
      <c r="H97"/>
      <c r="I97"/>
      <c r="J97" s="15"/>
      <c r="K97" s="15"/>
      <c r="L97" s="15"/>
      <c r="M97" s="15"/>
      <c r="N97" s="15"/>
      <c r="O97" s="15"/>
      <c r="P97" s="15"/>
      <c r="Q97" s="15"/>
      <c r="R97" s="15"/>
      <c r="S97" s="15"/>
      <c r="T97" s="15"/>
      <c r="U97" s="15"/>
      <c r="V97" s="15"/>
      <c r="W97" s="15"/>
      <c r="X97" s="15"/>
      <c r="Y97" s="15"/>
      <c r="Z97" s="15"/>
      <c r="AA97" s="15"/>
      <c r="AB97" s="15"/>
      <c r="AC97"/>
      <c r="AD97"/>
      <c r="AE97"/>
      <c r="AF97"/>
      <c r="AG97"/>
      <c r="AH97" s="4"/>
      <c r="AI97"/>
      <c r="AJ97"/>
      <c r="AK97"/>
      <c r="AL97"/>
      <c r="AM97"/>
      <c r="AN97"/>
      <c r="AO97"/>
      <c r="AP97"/>
    </row>
    <row r="98" spans="1:42" s="52" customFormat="1" ht="15" customHeight="1">
      <c r="A98" s="15" t="s">
        <v>588</v>
      </c>
      <c r="B98" s="168">
        <v>1710</v>
      </c>
      <c r="C98" s="373">
        <v>1710</v>
      </c>
      <c r="D98" s="141">
        <f t="shared" ref="D98:D129" si="3">IF($C98="","",IF($C98&lt;$J$1,$C98*$H$1+$C98,ROUND($C98*$H$1+$C98,0)))</f>
        <v>1796</v>
      </c>
      <c r="E98" s="180"/>
      <c r="F98"/>
      <c r="G98"/>
      <c r="H98"/>
      <c r="I98"/>
      <c r="J98" s="15"/>
      <c r="K98" s="15"/>
      <c r="L98" s="15"/>
      <c r="M98" s="15"/>
      <c r="N98" s="15"/>
      <c r="O98" s="15"/>
      <c r="P98" s="15"/>
      <c r="Q98" s="15"/>
      <c r="R98" s="15"/>
      <c r="S98" s="15"/>
      <c r="T98" s="15"/>
      <c r="U98" s="15"/>
      <c r="V98" s="15"/>
      <c r="W98" s="15"/>
      <c r="X98" s="15"/>
      <c r="Y98" s="15"/>
      <c r="Z98" s="15"/>
      <c r="AA98" s="15"/>
      <c r="AB98" s="15"/>
      <c r="AC98"/>
      <c r="AD98"/>
      <c r="AE98"/>
      <c r="AF98"/>
      <c r="AG98"/>
      <c r="AH98" s="4"/>
      <c r="AI98"/>
      <c r="AJ98"/>
      <c r="AK98"/>
      <c r="AL98"/>
      <c r="AM98"/>
      <c r="AN98"/>
      <c r="AO98"/>
      <c r="AP98"/>
    </row>
    <row r="99" spans="1:42" s="52" customFormat="1" ht="15" customHeight="1">
      <c r="A99" s="15" t="s">
        <v>680</v>
      </c>
      <c r="B99" s="168">
        <v>104</v>
      </c>
      <c r="C99" s="373">
        <v>104</v>
      </c>
      <c r="D99" s="141">
        <f t="shared" si="3"/>
        <v>109</v>
      </c>
      <c r="E99" s="180"/>
      <c r="F99"/>
      <c r="G99"/>
      <c r="H99"/>
      <c r="I99"/>
      <c r="J99" s="15"/>
      <c r="K99" s="15"/>
      <c r="L99" s="15"/>
      <c r="M99" s="15"/>
      <c r="N99" s="15"/>
      <c r="O99" s="15"/>
      <c r="P99" s="15"/>
      <c r="Q99" s="15"/>
      <c r="R99" s="15"/>
      <c r="S99" s="15"/>
      <c r="T99" s="15"/>
      <c r="U99" s="15"/>
      <c r="V99" s="15"/>
      <c r="W99" s="15"/>
      <c r="X99" s="15"/>
      <c r="Y99" s="15"/>
      <c r="Z99" s="15"/>
      <c r="AA99" s="15"/>
      <c r="AB99" s="15"/>
      <c r="AC99"/>
      <c r="AD99"/>
      <c r="AE99"/>
      <c r="AF99"/>
      <c r="AG99"/>
      <c r="AH99" s="4"/>
      <c r="AI99"/>
      <c r="AJ99"/>
      <c r="AK99"/>
      <c r="AL99"/>
      <c r="AM99"/>
      <c r="AN99"/>
      <c r="AO99"/>
      <c r="AP99"/>
    </row>
    <row r="100" spans="1:42" s="52" customFormat="1" ht="15" customHeight="1">
      <c r="A100" s="15" t="s">
        <v>683</v>
      </c>
      <c r="B100" s="168">
        <v>104</v>
      </c>
      <c r="C100" s="373">
        <v>104</v>
      </c>
      <c r="D100" s="141">
        <f t="shared" si="3"/>
        <v>109</v>
      </c>
      <c r="E100" s="180"/>
      <c r="F100"/>
      <c r="G100"/>
      <c r="H100"/>
      <c r="I100"/>
      <c r="J100" s="15"/>
      <c r="K100" s="15"/>
      <c r="L100" s="15"/>
      <c r="M100" s="15"/>
      <c r="N100" s="15"/>
      <c r="O100" s="15"/>
      <c r="P100" s="15"/>
      <c r="Q100" s="15"/>
      <c r="R100" s="15"/>
      <c r="S100" s="15"/>
      <c r="T100" s="15"/>
      <c r="U100" s="15"/>
      <c r="V100" s="15"/>
      <c r="W100" s="15"/>
      <c r="X100" s="15"/>
      <c r="Y100" s="15"/>
      <c r="Z100" s="15"/>
      <c r="AA100" s="15"/>
      <c r="AB100" s="15"/>
      <c r="AC100"/>
      <c r="AD100"/>
      <c r="AE100"/>
      <c r="AF100"/>
      <c r="AG100"/>
      <c r="AH100" s="4"/>
      <c r="AI100"/>
      <c r="AJ100"/>
      <c r="AK100"/>
      <c r="AL100"/>
      <c r="AM100"/>
      <c r="AN100"/>
      <c r="AO100"/>
      <c r="AP100"/>
    </row>
    <row r="101" spans="1:42" s="52" customFormat="1" ht="15" customHeight="1">
      <c r="A101" s="15" t="s">
        <v>833</v>
      </c>
      <c r="B101" s="168">
        <v>40</v>
      </c>
      <c r="C101" s="373">
        <v>40</v>
      </c>
      <c r="D101" s="141">
        <f t="shared" si="3"/>
        <v>42</v>
      </c>
      <c r="E101" s="180"/>
      <c r="F101"/>
      <c r="G101"/>
      <c r="H101"/>
      <c r="I101"/>
      <c r="J101" s="15"/>
      <c r="K101" s="15"/>
      <c r="L101" s="15"/>
      <c r="M101" s="15"/>
      <c r="N101" s="15"/>
      <c r="O101" s="15"/>
      <c r="P101" s="15"/>
      <c r="Q101" s="15"/>
      <c r="R101" s="15"/>
      <c r="S101" s="15"/>
      <c r="T101" s="15"/>
      <c r="U101" s="15"/>
      <c r="V101" s="15"/>
      <c r="W101" s="15"/>
      <c r="X101" s="15"/>
      <c r="Y101" s="15"/>
      <c r="Z101" s="15"/>
      <c r="AA101" s="15"/>
      <c r="AB101" s="15"/>
      <c r="AC101"/>
      <c r="AD101"/>
      <c r="AE101"/>
      <c r="AF101"/>
      <c r="AG101"/>
      <c r="AH101" s="4"/>
      <c r="AI101"/>
      <c r="AJ101"/>
      <c r="AK101"/>
      <c r="AL101"/>
      <c r="AM101"/>
      <c r="AN101"/>
      <c r="AO101"/>
      <c r="AP101"/>
    </row>
    <row r="102" spans="1:42" s="52" customFormat="1" ht="15" customHeight="1">
      <c r="A102" s="15" t="s">
        <v>66</v>
      </c>
      <c r="B102" s="168">
        <v>2730</v>
      </c>
      <c r="C102" s="373">
        <v>2730</v>
      </c>
      <c r="D102" s="141">
        <f t="shared" si="3"/>
        <v>2867</v>
      </c>
      <c r="E102" s="180"/>
      <c r="F102"/>
      <c r="G102"/>
      <c r="H102"/>
      <c r="I102"/>
      <c r="J102" s="15"/>
      <c r="K102" s="15"/>
      <c r="L102" s="15"/>
      <c r="M102" s="15"/>
      <c r="N102" s="15"/>
      <c r="O102" s="15"/>
      <c r="P102" s="15"/>
      <c r="Q102" s="15"/>
      <c r="R102" s="15"/>
      <c r="S102" s="15"/>
      <c r="T102" s="15"/>
      <c r="U102" s="15"/>
      <c r="V102" s="15"/>
      <c r="W102" s="15"/>
      <c r="X102" s="15"/>
      <c r="Y102" s="15"/>
      <c r="Z102" s="15"/>
      <c r="AA102" s="15"/>
      <c r="AB102" s="15"/>
      <c r="AC102"/>
      <c r="AD102"/>
      <c r="AE102"/>
      <c r="AF102"/>
      <c r="AG102"/>
      <c r="AH102" s="4"/>
      <c r="AI102"/>
      <c r="AJ102"/>
      <c r="AK102"/>
      <c r="AL102"/>
      <c r="AM102"/>
      <c r="AN102"/>
      <c r="AO102"/>
      <c r="AP102"/>
    </row>
    <row r="103" spans="1:42" s="52" customFormat="1" ht="15" customHeight="1">
      <c r="A103" s="15" t="s">
        <v>68</v>
      </c>
      <c r="B103" s="168">
        <v>3700</v>
      </c>
      <c r="C103" s="373">
        <v>3700</v>
      </c>
      <c r="D103" s="141">
        <f t="shared" si="3"/>
        <v>3885</v>
      </c>
      <c r="E103" s="180"/>
      <c r="F103"/>
      <c r="G103"/>
      <c r="H103"/>
      <c r="I103"/>
      <c r="J103" s="15"/>
      <c r="K103" s="15"/>
      <c r="L103" s="15"/>
      <c r="M103" s="15"/>
      <c r="N103" s="15"/>
      <c r="O103" s="15"/>
      <c r="P103" s="15"/>
      <c r="Q103" s="15"/>
      <c r="R103" s="15"/>
      <c r="S103" s="15"/>
      <c r="T103" s="15"/>
      <c r="U103" s="15"/>
      <c r="V103" s="15"/>
      <c r="W103" s="15"/>
      <c r="X103" s="15"/>
      <c r="Y103" s="15"/>
      <c r="Z103" s="15"/>
      <c r="AA103" s="15"/>
      <c r="AB103" s="15"/>
      <c r="AC103"/>
      <c r="AD103"/>
      <c r="AE103"/>
      <c r="AF103"/>
      <c r="AG103"/>
      <c r="AH103" s="4"/>
      <c r="AI103"/>
      <c r="AJ103"/>
      <c r="AK103"/>
      <c r="AL103"/>
      <c r="AM103"/>
      <c r="AN103"/>
      <c r="AO103"/>
      <c r="AP103"/>
    </row>
    <row r="104" spans="1:42" s="52" customFormat="1" ht="15" customHeight="1">
      <c r="A104" s="15" t="s">
        <v>81</v>
      </c>
      <c r="B104" s="168">
        <v>2243</v>
      </c>
      <c r="C104" s="373">
        <v>2243</v>
      </c>
      <c r="D104" s="141">
        <f t="shared" si="3"/>
        <v>2355</v>
      </c>
      <c r="E104" s="180"/>
      <c r="F104"/>
      <c r="G104"/>
      <c r="H104"/>
      <c r="I104"/>
      <c r="J104" s="15"/>
      <c r="K104" s="15"/>
      <c r="L104" s="15"/>
      <c r="M104" s="15"/>
      <c r="N104" s="15"/>
      <c r="O104" s="15"/>
      <c r="P104" s="15"/>
      <c r="Q104" s="15"/>
      <c r="R104" s="15"/>
      <c r="S104" s="15"/>
      <c r="T104" s="15"/>
      <c r="U104" s="15"/>
      <c r="V104" s="15"/>
      <c r="W104" s="15"/>
      <c r="X104" s="15"/>
      <c r="Y104" s="15"/>
      <c r="Z104" s="15"/>
      <c r="AA104" s="15"/>
      <c r="AB104" s="15"/>
      <c r="AC104"/>
      <c r="AD104"/>
      <c r="AE104"/>
      <c r="AF104"/>
      <c r="AG104"/>
      <c r="AH104" s="4"/>
      <c r="AI104"/>
      <c r="AJ104"/>
      <c r="AK104"/>
      <c r="AL104"/>
      <c r="AM104"/>
      <c r="AN104"/>
      <c r="AO104"/>
      <c r="AP104"/>
    </row>
    <row r="105" spans="1:42" s="52" customFormat="1" ht="15" customHeight="1">
      <c r="A105" s="15" t="s">
        <v>90</v>
      </c>
      <c r="B105" s="168">
        <v>2372</v>
      </c>
      <c r="C105" s="373">
        <v>2372</v>
      </c>
      <c r="D105" s="141">
        <f t="shared" si="3"/>
        <v>2491</v>
      </c>
      <c r="E105" s="180"/>
      <c r="F105"/>
      <c r="G105"/>
      <c r="H105"/>
      <c r="I105"/>
      <c r="J105" s="15"/>
      <c r="K105" s="15"/>
      <c r="L105" s="15"/>
      <c r="M105" s="15"/>
      <c r="N105" s="15"/>
      <c r="O105" s="15"/>
      <c r="P105" s="15"/>
      <c r="Q105" s="15"/>
      <c r="R105" s="15"/>
      <c r="S105" s="15"/>
      <c r="T105" s="15"/>
      <c r="U105" s="15"/>
      <c r="V105" s="15"/>
      <c r="W105" s="15"/>
      <c r="X105" s="15"/>
      <c r="Y105" s="15"/>
      <c r="Z105" s="15"/>
      <c r="AA105" s="15"/>
      <c r="AB105" s="15"/>
      <c r="AC105"/>
      <c r="AD105"/>
      <c r="AE105"/>
      <c r="AF105"/>
      <c r="AG105"/>
      <c r="AH105" s="4"/>
      <c r="AI105"/>
      <c r="AJ105"/>
      <c r="AK105"/>
      <c r="AL105"/>
      <c r="AM105"/>
      <c r="AN105"/>
      <c r="AO105"/>
      <c r="AP105"/>
    </row>
    <row r="106" spans="1:42" s="52" customFormat="1" ht="15" customHeight="1">
      <c r="A106" s="15" t="s">
        <v>94</v>
      </c>
      <c r="B106" s="168">
        <v>2987</v>
      </c>
      <c r="C106" s="373">
        <v>2987</v>
      </c>
      <c r="D106" s="141">
        <f t="shared" si="3"/>
        <v>3136</v>
      </c>
      <c r="E106" s="180"/>
      <c r="F106"/>
      <c r="G106"/>
      <c r="H106"/>
      <c r="I106"/>
      <c r="J106" s="15"/>
      <c r="K106" s="15"/>
      <c r="L106" s="15"/>
      <c r="M106" s="15"/>
      <c r="N106" s="15"/>
      <c r="O106" s="15"/>
      <c r="P106" s="15"/>
      <c r="Q106" s="15"/>
      <c r="R106" s="15"/>
      <c r="S106" s="15"/>
      <c r="T106" s="15"/>
      <c r="U106" s="15"/>
      <c r="V106" s="15"/>
      <c r="W106" s="15"/>
      <c r="X106" s="15"/>
      <c r="Y106" s="15"/>
      <c r="Z106" s="15"/>
      <c r="AA106" s="15"/>
      <c r="AB106" s="15"/>
      <c r="AC106"/>
      <c r="AD106"/>
      <c r="AE106"/>
      <c r="AF106"/>
      <c r="AG106"/>
      <c r="AH106" s="4"/>
      <c r="AI106"/>
      <c r="AJ106"/>
      <c r="AK106"/>
      <c r="AL106"/>
      <c r="AM106"/>
      <c r="AN106"/>
      <c r="AO106"/>
      <c r="AP106"/>
    </row>
    <row r="107" spans="1:42" s="52" customFormat="1" ht="15" customHeight="1">
      <c r="A107" s="15" t="s">
        <v>92</v>
      </c>
      <c r="B107" s="168">
        <v>1882</v>
      </c>
      <c r="C107" s="373">
        <v>1882</v>
      </c>
      <c r="D107" s="141">
        <f t="shared" si="3"/>
        <v>1976</v>
      </c>
      <c r="E107" s="180"/>
      <c r="F107"/>
      <c r="G107"/>
      <c r="H107"/>
      <c r="I107"/>
      <c r="J107" s="15"/>
      <c r="K107" s="15"/>
      <c r="L107" s="15"/>
      <c r="M107" s="15"/>
      <c r="N107" s="15"/>
      <c r="O107" s="15"/>
      <c r="P107" s="15"/>
      <c r="Q107" s="15"/>
      <c r="R107" s="15"/>
      <c r="S107" s="15"/>
      <c r="T107" s="15"/>
      <c r="U107" s="15"/>
      <c r="V107" s="15"/>
      <c r="W107" s="15"/>
      <c r="X107" s="15"/>
      <c r="Y107" s="15"/>
      <c r="Z107" s="15"/>
      <c r="AA107" s="15"/>
      <c r="AB107" s="15"/>
      <c r="AC107"/>
      <c r="AD107"/>
      <c r="AE107"/>
      <c r="AF107"/>
      <c r="AG107"/>
      <c r="AH107" s="4"/>
      <c r="AI107"/>
      <c r="AJ107"/>
      <c r="AK107"/>
      <c r="AL107"/>
      <c r="AM107"/>
      <c r="AN107"/>
      <c r="AO107"/>
      <c r="AP107"/>
    </row>
    <row r="108" spans="1:42" s="52" customFormat="1" ht="15" customHeight="1">
      <c r="A108" s="15" t="s">
        <v>96</v>
      </c>
      <c r="B108" s="168">
        <v>2499</v>
      </c>
      <c r="C108" s="373">
        <v>2499</v>
      </c>
      <c r="D108" s="141">
        <f t="shared" si="3"/>
        <v>2624</v>
      </c>
      <c r="E108" s="180"/>
      <c r="F108"/>
      <c r="G108"/>
      <c r="H108"/>
      <c r="I108"/>
      <c r="J108" s="15"/>
      <c r="K108" s="15"/>
      <c r="L108" s="15"/>
      <c r="M108" s="15"/>
      <c r="N108" s="15"/>
      <c r="O108" s="15"/>
      <c r="P108" s="15"/>
      <c r="Q108" s="15"/>
      <c r="R108" s="15"/>
      <c r="S108" s="15"/>
      <c r="T108" s="15"/>
      <c r="U108" s="15"/>
      <c r="V108" s="15"/>
      <c r="W108" s="15"/>
      <c r="X108" s="15"/>
      <c r="Y108" s="15"/>
      <c r="Z108" s="15"/>
      <c r="AA108" s="15"/>
      <c r="AB108" s="15"/>
      <c r="AC108"/>
      <c r="AD108"/>
      <c r="AE108"/>
      <c r="AF108"/>
      <c r="AG108"/>
      <c r="AH108" s="4"/>
      <c r="AI108"/>
      <c r="AJ108"/>
      <c r="AK108"/>
      <c r="AL108"/>
      <c r="AM108"/>
      <c r="AN108"/>
      <c r="AO108"/>
      <c r="AP108"/>
    </row>
    <row r="109" spans="1:42" s="52" customFormat="1" ht="15" customHeight="1">
      <c r="A109" s="15" t="s">
        <v>86</v>
      </c>
      <c r="B109" s="168">
        <v>2859</v>
      </c>
      <c r="C109" s="373">
        <v>2859</v>
      </c>
      <c r="D109" s="141">
        <f t="shared" si="3"/>
        <v>3002</v>
      </c>
      <c r="E109" s="180"/>
      <c r="F109"/>
      <c r="G109"/>
      <c r="H109"/>
      <c r="I109"/>
      <c r="J109" s="15"/>
      <c r="K109" s="15"/>
      <c r="L109" s="15"/>
      <c r="M109" s="15"/>
      <c r="N109" s="15"/>
      <c r="O109" s="15"/>
      <c r="P109" s="15"/>
      <c r="Q109" s="15"/>
      <c r="R109" s="15"/>
      <c r="S109" s="15"/>
      <c r="T109" s="15"/>
      <c r="U109" s="15"/>
      <c r="V109" s="15"/>
      <c r="W109" s="15"/>
      <c r="X109" s="15"/>
      <c r="Y109" s="15"/>
      <c r="Z109" s="15"/>
      <c r="AA109" s="15"/>
      <c r="AB109" s="15"/>
      <c r="AC109"/>
      <c r="AD109"/>
      <c r="AE109"/>
      <c r="AF109"/>
      <c r="AG109"/>
      <c r="AH109" s="4"/>
      <c r="AI109"/>
      <c r="AJ109"/>
      <c r="AK109"/>
      <c r="AL109"/>
      <c r="AM109"/>
      <c r="AN109"/>
      <c r="AO109"/>
      <c r="AP109"/>
    </row>
    <row r="110" spans="1:42" s="52" customFormat="1" ht="15" customHeight="1">
      <c r="A110" s="15" t="s">
        <v>84</v>
      </c>
      <c r="B110" s="168">
        <v>1754</v>
      </c>
      <c r="C110" s="373">
        <v>1754</v>
      </c>
      <c r="D110" s="141">
        <f t="shared" si="3"/>
        <v>1842</v>
      </c>
      <c r="E110" s="180"/>
      <c r="F110"/>
      <c r="G110"/>
      <c r="H110"/>
      <c r="I110"/>
      <c r="J110" s="15"/>
      <c r="K110" s="15"/>
      <c r="L110" s="15"/>
      <c r="M110" s="15"/>
      <c r="N110" s="15"/>
      <c r="O110" s="15"/>
      <c r="P110" s="15"/>
      <c r="Q110" s="15"/>
      <c r="R110" s="15"/>
      <c r="S110" s="15"/>
      <c r="T110" s="15"/>
      <c r="U110" s="15"/>
      <c r="V110" s="15"/>
      <c r="W110" s="15"/>
      <c r="X110" s="15"/>
      <c r="Y110" s="15"/>
      <c r="Z110" s="15"/>
      <c r="AA110" s="15"/>
      <c r="AB110" s="15"/>
      <c r="AC110"/>
      <c r="AD110"/>
      <c r="AE110"/>
      <c r="AF110"/>
      <c r="AG110"/>
      <c r="AH110" s="4"/>
      <c r="AI110"/>
      <c r="AJ110"/>
      <c r="AK110"/>
      <c r="AL110"/>
      <c r="AM110"/>
      <c r="AN110"/>
      <c r="AO110"/>
      <c r="AP110"/>
    </row>
    <row r="111" spans="1:42" s="52" customFormat="1" ht="15" customHeight="1">
      <c r="A111" s="15" t="s">
        <v>88</v>
      </c>
      <c r="B111" s="168">
        <v>2371</v>
      </c>
      <c r="C111" s="373">
        <v>2371</v>
      </c>
      <c r="D111" s="141">
        <f t="shared" si="3"/>
        <v>2490</v>
      </c>
      <c r="E111" s="180"/>
      <c r="F111"/>
      <c r="G111"/>
      <c r="H111"/>
      <c r="I111"/>
      <c r="J111" s="15"/>
      <c r="K111" s="15"/>
      <c r="L111" s="15"/>
      <c r="M111" s="15"/>
      <c r="N111" s="15"/>
      <c r="O111" s="15"/>
      <c r="P111" s="15"/>
      <c r="Q111" s="15"/>
      <c r="R111" s="15"/>
      <c r="S111" s="15"/>
      <c r="T111" s="15"/>
      <c r="U111" s="15"/>
      <c r="V111" s="15"/>
      <c r="W111" s="15"/>
      <c r="X111" s="15"/>
      <c r="Y111" s="15"/>
      <c r="Z111" s="15"/>
      <c r="AA111" s="15"/>
      <c r="AB111" s="15"/>
      <c r="AC111"/>
      <c r="AD111"/>
      <c r="AE111"/>
      <c r="AF111"/>
      <c r="AG111"/>
      <c r="AH111" s="4"/>
      <c r="AI111"/>
      <c r="AJ111"/>
      <c r="AK111"/>
      <c r="AL111"/>
      <c r="AM111"/>
      <c r="AN111"/>
      <c r="AO111"/>
      <c r="AP111"/>
    </row>
    <row r="112" spans="1:42" s="52" customFormat="1" ht="15" customHeight="1">
      <c r="A112" s="15" t="s">
        <v>651</v>
      </c>
      <c r="B112" s="168">
        <v>652</v>
      </c>
      <c r="C112" s="373">
        <v>652</v>
      </c>
      <c r="D112" s="141">
        <f t="shared" si="3"/>
        <v>685</v>
      </c>
      <c r="E112" s="180"/>
      <c r="F112"/>
      <c r="G112"/>
      <c r="H112"/>
      <c r="I112"/>
      <c r="J112" s="15"/>
      <c r="K112" s="15"/>
      <c r="L112" s="15"/>
      <c r="M112" s="15"/>
      <c r="N112" s="15"/>
      <c r="O112" s="15"/>
      <c r="P112" s="15"/>
      <c r="Q112" s="15"/>
      <c r="R112" s="15"/>
      <c r="S112" s="15"/>
      <c r="T112" s="15"/>
      <c r="U112" s="15"/>
      <c r="V112" s="15"/>
      <c r="W112" s="15"/>
      <c r="X112" s="15"/>
      <c r="Y112" s="15"/>
      <c r="Z112" s="15"/>
      <c r="AA112" s="15"/>
      <c r="AB112" s="15"/>
      <c r="AC112"/>
      <c r="AD112"/>
      <c r="AE112"/>
      <c r="AF112"/>
      <c r="AG112"/>
      <c r="AH112" s="4"/>
      <c r="AI112"/>
      <c r="AJ112"/>
      <c r="AK112"/>
      <c r="AL112"/>
      <c r="AM112"/>
      <c r="AN112"/>
      <c r="AO112"/>
      <c r="AP112"/>
    </row>
    <row r="113" spans="1:42" s="52" customFormat="1" ht="15" customHeight="1">
      <c r="A113" s="15" t="s">
        <v>657</v>
      </c>
      <c r="B113" s="168">
        <v>652</v>
      </c>
      <c r="C113" s="373">
        <v>652</v>
      </c>
      <c r="D113" s="141">
        <f t="shared" si="3"/>
        <v>685</v>
      </c>
      <c r="E113" s="180"/>
      <c r="F113"/>
      <c r="G113"/>
      <c r="H113"/>
      <c r="I113"/>
      <c r="J113" s="15"/>
      <c r="K113" s="15"/>
      <c r="L113" s="15"/>
      <c r="M113" s="15"/>
      <c r="N113" s="15"/>
      <c r="O113" s="15"/>
      <c r="P113" s="15"/>
      <c r="Q113" s="15"/>
      <c r="R113" s="15"/>
      <c r="S113" s="15"/>
      <c r="T113" s="15"/>
      <c r="U113" s="15"/>
      <c r="V113" s="15"/>
      <c r="W113" s="15"/>
      <c r="X113" s="15"/>
      <c r="Y113" s="15"/>
      <c r="Z113" s="15"/>
      <c r="AA113" s="15"/>
      <c r="AB113" s="15"/>
      <c r="AC113"/>
      <c r="AD113"/>
      <c r="AE113"/>
      <c r="AF113"/>
      <c r="AG113"/>
      <c r="AH113" s="4"/>
      <c r="AI113"/>
      <c r="AJ113"/>
      <c r="AK113"/>
      <c r="AL113"/>
      <c r="AM113"/>
      <c r="AN113"/>
      <c r="AO113"/>
      <c r="AP113"/>
    </row>
    <row r="114" spans="1:42" s="52" customFormat="1" ht="15" customHeight="1">
      <c r="A114" s="15" t="s">
        <v>659</v>
      </c>
      <c r="B114" s="168">
        <v>75</v>
      </c>
      <c r="C114" s="373">
        <v>75</v>
      </c>
      <c r="D114" s="141">
        <f t="shared" si="3"/>
        <v>79</v>
      </c>
      <c r="E114" s="180"/>
      <c r="F114"/>
      <c r="G114"/>
      <c r="H114"/>
      <c r="I114"/>
      <c r="J114" s="15"/>
      <c r="K114" s="15"/>
      <c r="L114" s="15"/>
      <c r="M114" s="15"/>
      <c r="N114" s="15"/>
      <c r="O114" s="15"/>
      <c r="P114" s="15"/>
      <c r="Q114" s="15"/>
      <c r="R114" s="15"/>
      <c r="S114" s="15"/>
      <c r="T114" s="15"/>
      <c r="U114" s="15"/>
      <c r="V114" s="15"/>
      <c r="W114" s="15"/>
      <c r="X114" s="15"/>
      <c r="Y114" s="15"/>
      <c r="Z114" s="15"/>
      <c r="AA114" s="15"/>
      <c r="AB114" s="15"/>
      <c r="AC114"/>
      <c r="AD114"/>
      <c r="AE114"/>
      <c r="AF114"/>
      <c r="AG114"/>
      <c r="AH114" s="4"/>
      <c r="AI114"/>
      <c r="AJ114"/>
      <c r="AK114"/>
      <c r="AL114"/>
      <c r="AM114"/>
      <c r="AN114"/>
      <c r="AO114"/>
      <c r="AP114"/>
    </row>
    <row r="115" spans="1:42" s="52" customFormat="1" ht="15" customHeight="1">
      <c r="A115" s="15" t="s">
        <v>664</v>
      </c>
      <c r="B115" s="168">
        <v>75</v>
      </c>
      <c r="C115" s="373">
        <v>75</v>
      </c>
      <c r="D115" s="141">
        <f t="shared" si="3"/>
        <v>79</v>
      </c>
      <c r="E115" s="180"/>
      <c r="F115"/>
      <c r="G115"/>
      <c r="H115"/>
      <c r="I115"/>
      <c r="J115" s="15"/>
      <c r="K115" s="15"/>
      <c r="L115" s="15"/>
      <c r="M115" s="15"/>
      <c r="N115" s="15"/>
      <c r="O115" s="15"/>
      <c r="P115" s="15"/>
      <c r="Q115" s="15"/>
      <c r="R115" s="15"/>
      <c r="S115" s="15"/>
      <c r="T115" s="15"/>
      <c r="U115" s="15"/>
      <c r="V115" s="15"/>
      <c r="W115" s="15"/>
      <c r="X115" s="15"/>
      <c r="Y115" s="15"/>
      <c r="Z115" s="15"/>
      <c r="AA115" s="15"/>
      <c r="AB115" s="15"/>
      <c r="AC115"/>
      <c r="AD115"/>
      <c r="AE115"/>
      <c r="AF115"/>
      <c r="AG115"/>
      <c r="AH115" s="4"/>
      <c r="AI115"/>
      <c r="AJ115"/>
      <c r="AK115"/>
      <c r="AL115"/>
      <c r="AM115"/>
      <c r="AN115"/>
      <c r="AO115"/>
      <c r="AP115"/>
    </row>
    <row r="116" spans="1:42" s="52" customFormat="1" ht="15" customHeight="1">
      <c r="A116" s="15" t="s">
        <v>769</v>
      </c>
      <c r="B116" s="168">
        <v>2.46</v>
      </c>
      <c r="C116" s="373">
        <v>3</v>
      </c>
      <c r="D116" s="141">
        <f t="shared" si="3"/>
        <v>3.15</v>
      </c>
      <c r="E116" s="180"/>
      <c r="F116"/>
      <c r="G116"/>
      <c r="H116"/>
      <c r="I116"/>
      <c r="J116" s="15"/>
      <c r="K116" s="15"/>
      <c r="L116" s="15"/>
      <c r="M116" s="15"/>
      <c r="N116" s="15"/>
      <c r="O116" s="15"/>
      <c r="P116" s="15"/>
      <c r="Q116" s="15"/>
      <c r="R116" s="15"/>
      <c r="S116" s="15"/>
      <c r="T116" s="15"/>
      <c r="U116" s="15"/>
      <c r="V116" s="15"/>
      <c r="W116" s="15"/>
      <c r="X116" s="15"/>
      <c r="Y116" s="15"/>
      <c r="Z116" s="15"/>
      <c r="AA116" s="15"/>
      <c r="AB116" s="15"/>
      <c r="AC116"/>
      <c r="AD116"/>
      <c r="AE116"/>
      <c r="AF116"/>
      <c r="AG116"/>
      <c r="AH116" s="4"/>
      <c r="AI116"/>
      <c r="AJ116"/>
      <c r="AK116"/>
      <c r="AL116"/>
      <c r="AM116"/>
      <c r="AN116"/>
      <c r="AO116"/>
      <c r="AP116"/>
    </row>
    <row r="117" spans="1:42" s="52" customFormat="1" ht="15" customHeight="1">
      <c r="A117" s="15" t="s">
        <v>685</v>
      </c>
      <c r="B117" s="168">
        <v>84</v>
      </c>
      <c r="C117" s="373">
        <v>84</v>
      </c>
      <c r="D117" s="141">
        <f t="shared" si="3"/>
        <v>88</v>
      </c>
      <c r="E117" s="180"/>
      <c r="F117"/>
      <c r="G117"/>
      <c r="H117"/>
      <c r="I117"/>
      <c r="J117" s="15"/>
      <c r="K117" s="15"/>
      <c r="L117" s="15"/>
      <c r="M117" s="15"/>
      <c r="N117" s="15"/>
      <c r="O117" s="15"/>
      <c r="P117" s="15"/>
      <c r="Q117" s="15"/>
      <c r="R117" s="15"/>
      <c r="S117" s="15"/>
      <c r="T117" s="15"/>
      <c r="U117" s="15"/>
      <c r="V117" s="15"/>
      <c r="W117" s="15"/>
      <c r="X117" s="15"/>
      <c r="Y117" s="15"/>
      <c r="Z117" s="15"/>
      <c r="AA117" s="15"/>
      <c r="AB117" s="15"/>
      <c r="AC117"/>
      <c r="AD117"/>
      <c r="AE117"/>
      <c r="AF117"/>
      <c r="AG117"/>
      <c r="AH117" s="4"/>
      <c r="AI117"/>
      <c r="AJ117"/>
      <c r="AK117"/>
      <c r="AL117"/>
      <c r="AM117"/>
      <c r="AN117"/>
      <c r="AO117"/>
      <c r="AP117"/>
    </row>
    <row r="118" spans="1:42" s="52" customFormat="1" ht="15" customHeight="1">
      <c r="A118" s="15" t="s">
        <v>639</v>
      </c>
      <c r="B118" s="168"/>
      <c r="C118" s="373"/>
      <c r="D118" s="141" t="str">
        <f t="shared" si="3"/>
        <v/>
      </c>
      <c r="E118" s="180"/>
      <c r="F118"/>
      <c r="G118"/>
      <c r="H118"/>
      <c r="I118"/>
      <c r="J118" s="15"/>
      <c r="K118" s="15"/>
      <c r="L118" s="15"/>
      <c r="M118" s="15"/>
      <c r="N118" s="15"/>
      <c r="O118" s="15"/>
      <c r="P118" s="15"/>
      <c r="Q118" s="15"/>
      <c r="R118" s="15"/>
      <c r="S118" s="15"/>
      <c r="T118" s="15"/>
      <c r="U118" s="15"/>
      <c r="V118" s="15"/>
      <c r="W118" s="15"/>
      <c r="X118" s="15"/>
      <c r="Y118" s="15"/>
      <c r="Z118" s="15"/>
      <c r="AA118" s="15"/>
      <c r="AB118" s="15"/>
      <c r="AC118"/>
      <c r="AD118"/>
      <c r="AE118"/>
      <c r="AF118"/>
      <c r="AG118"/>
      <c r="AH118" s="4"/>
      <c r="AI118"/>
      <c r="AJ118"/>
      <c r="AK118"/>
      <c r="AL118"/>
      <c r="AM118"/>
      <c r="AN118"/>
      <c r="AO118"/>
      <c r="AP118"/>
    </row>
    <row r="119" spans="1:42" s="52" customFormat="1" ht="15" customHeight="1">
      <c r="A119" s="15" t="s">
        <v>733</v>
      </c>
      <c r="B119" s="168">
        <v>3040</v>
      </c>
      <c r="C119" s="373">
        <v>3040</v>
      </c>
      <c r="D119" s="141">
        <f t="shared" si="3"/>
        <v>3192</v>
      </c>
      <c r="E119" s="180"/>
      <c r="F119"/>
      <c r="G119"/>
      <c r="H119"/>
      <c r="I119"/>
      <c r="J119" s="15"/>
      <c r="K119" s="15"/>
      <c r="L119" s="15"/>
      <c r="M119" s="15"/>
      <c r="N119" s="15"/>
      <c r="O119" s="15"/>
      <c r="P119" s="15"/>
      <c r="Q119" s="15"/>
      <c r="R119" s="15"/>
      <c r="S119" s="15"/>
      <c r="T119" s="15"/>
      <c r="U119" s="15"/>
      <c r="V119" s="15"/>
      <c r="W119" s="15"/>
      <c r="X119" s="15"/>
      <c r="Y119" s="15"/>
      <c r="Z119" s="15"/>
      <c r="AA119" s="15"/>
      <c r="AB119" s="15"/>
      <c r="AC119"/>
      <c r="AD119"/>
      <c r="AE119"/>
      <c r="AF119"/>
      <c r="AG119"/>
      <c r="AH119" s="4"/>
      <c r="AI119"/>
      <c r="AJ119"/>
      <c r="AK119"/>
      <c r="AL119"/>
      <c r="AM119"/>
      <c r="AN119"/>
      <c r="AO119"/>
      <c r="AP119"/>
    </row>
    <row r="120" spans="1:42" s="52" customFormat="1" ht="15" customHeight="1">
      <c r="A120" s="15" t="s">
        <v>579</v>
      </c>
      <c r="B120" s="168">
        <v>7497</v>
      </c>
      <c r="C120" s="373">
        <v>7497</v>
      </c>
      <c r="D120" s="141">
        <f t="shared" si="3"/>
        <v>7872</v>
      </c>
      <c r="E120" s="180"/>
      <c r="F120"/>
      <c r="G120"/>
      <c r="H120"/>
      <c r="I120"/>
      <c r="J120" s="15"/>
      <c r="K120" s="15"/>
      <c r="L120" s="15"/>
      <c r="M120" s="15"/>
      <c r="N120" s="15"/>
      <c r="O120" s="15"/>
      <c r="P120" s="15"/>
      <c r="Q120" s="15"/>
      <c r="R120" s="15"/>
      <c r="S120" s="15"/>
      <c r="T120" s="15"/>
      <c r="U120" s="15"/>
      <c r="V120" s="15"/>
      <c r="W120" s="15"/>
      <c r="X120" s="15"/>
      <c r="Y120" s="15"/>
      <c r="Z120" s="15"/>
      <c r="AA120" s="15"/>
      <c r="AB120" s="15"/>
      <c r="AC120"/>
      <c r="AD120"/>
      <c r="AE120"/>
      <c r="AF120"/>
      <c r="AG120"/>
      <c r="AH120" s="4"/>
      <c r="AI120"/>
      <c r="AJ120"/>
      <c r="AK120"/>
      <c r="AL120"/>
      <c r="AM120"/>
      <c r="AN120"/>
      <c r="AO120"/>
      <c r="AP120"/>
    </row>
    <row r="121" spans="1:42" s="52" customFormat="1" ht="15" customHeight="1">
      <c r="A121" s="15" t="s">
        <v>583</v>
      </c>
      <c r="B121" s="168">
        <v>8178</v>
      </c>
      <c r="C121" s="373">
        <v>8178</v>
      </c>
      <c r="D121" s="141">
        <f t="shared" si="3"/>
        <v>8587</v>
      </c>
      <c r="E121" s="180"/>
      <c r="F121"/>
      <c r="G121"/>
      <c r="H121"/>
      <c r="I121"/>
      <c r="J121" s="15"/>
      <c r="K121" s="15"/>
      <c r="L121" s="15"/>
      <c r="M121" s="15"/>
      <c r="N121" s="15"/>
      <c r="O121" s="15"/>
      <c r="P121" s="15"/>
      <c r="Q121" s="15"/>
      <c r="R121" s="15"/>
      <c r="S121" s="15"/>
      <c r="T121" s="15"/>
      <c r="U121" s="15"/>
      <c r="V121" s="15"/>
      <c r="W121" s="15"/>
      <c r="X121" s="15"/>
      <c r="Y121" s="15"/>
      <c r="Z121" s="15"/>
      <c r="AA121" s="15"/>
      <c r="AB121" s="15"/>
      <c r="AC121"/>
      <c r="AD121"/>
      <c r="AE121"/>
      <c r="AF121"/>
      <c r="AG121"/>
      <c r="AH121" s="4"/>
      <c r="AI121"/>
      <c r="AJ121"/>
      <c r="AK121"/>
      <c r="AL121"/>
      <c r="AM121"/>
      <c r="AN121"/>
      <c r="AO121"/>
      <c r="AP121"/>
    </row>
    <row r="122" spans="1:42" s="52" customFormat="1" ht="15" customHeight="1">
      <c r="A122" s="15" t="s">
        <v>645</v>
      </c>
      <c r="B122" s="168">
        <v>98</v>
      </c>
      <c r="C122" s="373">
        <v>98</v>
      </c>
      <c r="D122" s="141">
        <f t="shared" si="3"/>
        <v>103</v>
      </c>
      <c r="E122" s="180"/>
      <c r="F122"/>
      <c r="G122"/>
      <c r="H122"/>
      <c r="I122"/>
      <c r="J122" s="15"/>
      <c r="K122" s="15"/>
      <c r="L122" s="15"/>
      <c r="M122" s="15"/>
      <c r="N122" s="15"/>
      <c r="O122" s="15"/>
      <c r="P122" s="15"/>
      <c r="Q122" s="15"/>
      <c r="R122" s="15"/>
      <c r="S122" s="15"/>
      <c r="T122" s="15"/>
      <c r="U122" s="15"/>
      <c r="V122" s="15"/>
      <c r="W122" s="15"/>
      <c r="X122" s="15"/>
      <c r="Y122" s="15"/>
      <c r="Z122" s="15"/>
      <c r="AA122" s="15"/>
      <c r="AB122" s="15"/>
      <c r="AC122"/>
      <c r="AD122"/>
      <c r="AE122"/>
      <c r="AF122"/>
      <c r="AG122"/>
      <c r="AH122" s="4"/>
      <c r="AI122"/>
      <c r="AJ122"/>
      <c r="AK122"/>
      <c r="AL122"/>
      <c r="AM122"/>
      <c r="AN122"/>
      <c r="AO122"/>
      <c r="AP122"/>
    </row>
    <row r="123" spans="1:42" s="52" customFormat="1" ht="15" customHeight="1">
      <c r="A123" s="15"/>
      <c r="B123" s="168"/>
      <c r="C123" s="373"/>
      <c r="D123" s="141" t="str">
        <f t="shared" si="3"/>
        <v/>
      </c>
      <c r="E123" s="180"/>
      <c r="F123"/>
      <c r="G123"/>
      <c r="H123"/>
      <c r="I123"/>
      <c r="J123" s="15"/>
      <c r="K123" s="15"/>
      <c r="L123" s="15"/>
      <c r="M123" s="15"/>
      <c r="N123" s="15"/>
      <c r="O123" s="15"/>
      <c r="P123" s="15"/>
      <c r="Q123" s="15"/>
      <c r="R123" s="15"/>
      <c r="S123" s="15"/>
      <c r="T123" s="15"/>
      <c r="U123" s="15"/>
      <c r="V123" s="15"/>
      <c r="W123" s="15"/>
      <c r="X123" s="15"/>
      <c r="Y123" s="15"/>
      <c r="Z123" s="15"/>
      <c r="AA123" s="15"/>
      <c r="AB123" s="15"/>
      <c r="AC123"/>
      <c r="AD123"/>
      <c r="AE123"/>
      <c r="AF123"/>
      <c r="AG123"/>
      <c r="AH123" s="4"/>
      <c r="AI123"/>
      <c r="AJ123"/>
      <c r="AK123"/>
      <c r="AL123"/>
      <c r="AM123"/>
      <c r="AN123"/>
      <c r="AO123"/>
      <c r="AP123"/>
    </row>
    <row r="124" spans="1:42" s="52" customFormat="1" ht="15" customHeight="1">
      <c r="A124" s="15"/>
      <c r="B124" s="168"/>
      <c r="C124" s="373"/>
      <c r="D124" s="141" t="str">
        <f t="shared" si="3"/>
        <v/>
      </c>
      <c r="E124" s="180"/>
      <c r="F124"/>
      <c r="G124"/>
      <c r="H124"/>
      <c r="I124"/>
      <c r="J124" s="15"/>
      <c r="K124" s="15"/>
      <c r="L124" s="15"/>
      <c r="M124" s="15"/>
      <c r="N124" s="15"/>
      <c r="O124" s="15"/>
      <c r="P124" s="15"/>
      <c r="Q124" s="15"/>
      <c r="R124" s="15"/>
      <c r="S124" s="15"/>
      <c r="T124" s="15"/>
      <c r="U124" s="15"/>
      <c r="V124" s="15"/>
      <c r="W124" s="15"/>
      <c r="X124" s="15"/>
      <c r="Y124" s="15"/>
      <c r="Z124" s="15"/>
      <c r="AA124" s="15"/>
      <c r="AB124" s="15"/>
      <c r="AC124"/>
      <c r="AD124"/>
      <c r="AE124"/>
      <c r="AF124"/>
      <c r="AG124"/>
      <c r="AH124" s="4"/>
      <c r="AI124"/>
      <c r="AJ124"/>
      <c r="AK124"/>
      <c r="AL124"/>
      <c r="AM124"/>
      <c r="AN124"/>
      <c r="AO124"/>
      <c r="AP124"/>
    </row>
    <row r="125" spans="1:42" s="52" customFormat="1" ht="15" customHeight="1">
      <c r="A125" s="15"/>
      <c r="B125" s="168"/>
      <c r="C125" s="373"/>
      <c r="D125" s="141" t="str">
        <f t="shared" si="3"/>
        <v/>
      </c>
      <c r="E125" s="180"/>
      <c r="F125"/>
      <c r="G125"/>
      <c r="H125"/>
      <c r="I125"/>
      <c r="J125" s="15"/>
      <c r="K125" s="15"/>
      <c r="L125" s="15"/>
      <c r="M125" s="15"/>
      <c r="N125" s="15"/>
      <c r="O125" s="15"/>
      <c r="P125" s="15"/>
      <c r="Q125" s="15"/>
      <c r="R125" s="15"/>
      <c r="S125" s="15"/>
      <c r="T125" s="15"/>
      <c r="U125" s="15"/>
      <c r="V125" s="15"/>
      <c r="W125" s="15"/>
      <c r="X125" s="15"/>
      <c r="Y125" s="15"/>
      <c r="Z125" s="15"/>
      <c r="AA125" s="15"/>
      <c r="AB125" s="15"/>
      <c r="AC125"/>
      <c r="AD125"/>
      <c r="AE125"/>
      <c r="AF125"/>
      <c r="AG125"/>
      <c r="AH125" s="4"/>
      <c r="AI125"/>
      <c r="AJ125"/>
      <c r="AK125"/>
      <c r="AL125"/>
      <c r="AM125"/>
      <c r="AN125"/>
      <c r="AO125"/>
      <c r="AP125"/>
    </row>
    <row r="126" spans="1:42" s="52" customFormat="1" ht="15" customHeight="1">
      <c r="A126" s="15"/>
      <c r="B126" s="168"/>
      <c r="C126" s="373"/>
      <c r="D126" s="141" t="str">
        <f t="shared" si="3"/>
        <v/>
      </c>
      <c r="E126" s="180"/>
      <c r="F126"/>
      <c r="G126"/>
      <c r="H126"/>
      <c r="I126"/>
      <c r="J126" s="15"/>
      <c r="K126" s="15"/>
      <c r="L126" s="15"/>
      <c r="M126" s="15"/>
      <c r="N126" s="15"/>
      <c r="O126" s="15"/>
      <c r="P126" s="15"/>
      <c r="Q126" s="15"/>
      <c r="R126" s="15"/>
      <c r="S126" s="15"/>
      <c r="T126" s="15"/>
      <c r="U126" s="15"/>
      <c r="V126" s="15"/>
      <c r="W126" s="15"/>
      <c r="X126" s="15"/>
      <c r="Y126" s="15"/>
      <c r="Z126" s="15"/>
      <c r="AA126" s="15"/>
      <c r="AB126" s="15"/>
      <c r="AC126"/>
      <c r="AD126"/>
      <c r="AE126"/>
      <c r="AF126"/>
      <c r="AG126"/>
      <c r="AH126" s="4"/>
      <c r="AI126"/>
      <c r="AJ126"/>
      <c r="AK126"/>
      <c r="AL126"/>
      <c r="AM126"/>
      <c r="AN126"/>
      <c r="AO126"/>
      <c r="AP126"/>
    </row>
    <row r="127" spans="1:42" s="52" customFormat="1" ht="15" customHeight="1">
      <c r="A127" s="15"/>
      <c r="B127" s="168"/>
      <c r="C127" s="373"/>
      <c r="D127" s="141" t="str">
        <f t="shared" si="3"/>
        <v/>
      </c>
      <c r="E127" s="180"/>
      <c r="F127"/>
      <c r="G127"/>
      <c r="H127"/>
      <c r="I127"/>
      <c r="J127" s="15"/>
      <c r="K127" s="15"/>
      <c r="L127" s="15"/>
      <c r="M127" s="15"/>
      <c r="N127" s="15"/>
      <c r="O127" s="15"/>
      <c r="P127" s="15"/>
      <c r="Q127" s="15"/>
      <c r="R127" s="15"/>
      <c r="S127" s="15"/>
      <c r="T127" s="15"/>
      <c r="U127" s="15"/>
      <c r="V127" s="15"/>
      <c r="W127" s="15"/>
      <c r="X127" s="15"/>
      <c r="Y127" s="15"/>
      <c r="Z127" s="15"/>
      <c r="AA127" s="15"/>
      <c r="AB127" s="15"/>
      <c r="AC127"/>
      <c r="AD127"/>
      <c r="AE127"/>
      <c r="AF127"/>
      <c r="AG127"/>
      <c r="AH127" s="4"/>
      <c r="AI127"/>
      <c r="AJ127"/>
      <c r="AK127"/>
      <c r="AL127"/>
      <c r="AM127"/>
      <c r="AN127"/>
      <c r="AO127"/>
      <c r="AP127"/>
    </row>
    <row r="128" spans="1:42" s="52" customFormat="1" ht="15" customHeight="1">
      <c r="A128" s="15"/>
      <c r="B128" s="168"/>
      <c r="C128" s="373"/>
      <c r="D128" s="141" t="str">
        <f t="shared" si="3"/>
        <v/>
      </c>
      <c r="E128" s="180"/>
      <c r="F128"/>
      <c r="G128"/>
      <c r="H128"/>
      <c r="I128"/>
      <c r="J128" s="15"/>
      <c r="K128" s="15"/>
      <c r="L128" s="15"/>
      <c r="M128" s="15"/>
      <c r="N128" s="15"/>
      <c r="O128" s="15"/>
      <c r="P128" s="15"/>
      <c r="Q128" s="15"/>
      <c r="R128" s="15"/>
      <c r="S128" s="15"/>
      <c r="T128" s="15"/>
      <c r="U128" s="15"/>
      <c r="V128" s="15"/>
      <c r="W128" s="15"/>
      <c r="X128" s="15"/>
      <c r="Y128" s="15"/>
      <c r="Z128" s="15"/>
      <c r="AA128" s="15"/>
      <c r="AB128" s="15"/>
      <c r="AC128"/>
      <c r="AD128"/>
      <c r="AE128"/>
      <c r="AF128"/>
      <c r="AG128"/>
      <c r="AH128" s="4"/>
      <c r="AI128"/>
      <c r="AJ128"/>
      <c r="AK128"/>
      <c r="AL128"/>
      <c r="AM128"/>
      <c r="AN128"/>
      <c r="AO128"/>
      <c r="AP128"/>
    </row>
    <row r="129" spans="1:42" s="52" customFormat="1" ht="15" customHeight="1">
      <c r="A129" s="15"/>
      <c r="B129" s="168"/>
      <c r="C129" s="373"/>
      <c r="D129" s="141" t="str">
        <f t="shared" si="3"/>
        <v/>
      </c>
      <c r="E129" s="180"/>
      <c r="F129"/>
      <c r="G129"/>
      <c r="H129"/>
      <c r="I129"/>
      <c r="J129" s="15"/>
      <c r="K129" s="15"/>
      <c r="L129" s="15"/>
      <c r="M129" s="15"/>
      <c r="N129" s="15"/>
      <c r="O129" s="15"/>
      <c r="P129" s="15"/>
      <c r="Q129" s="15"/>
      <c r="R129" s="15"/>
      <c r="S129" s="15"/>
      <c r="T129" s="15"/>
      <c r="U129" s="15"/>
      <c r="V129" s="15"/>
      <c r="W129" s="15"/>
      <c r="X129" s="15"/>
      <c r="Y129" s="15"/>
      <c r="Z129" s="15"/>
      <c r="AA129" s="15"/>
      <c r="AB129" s="15"/>
      <c r="AC129"/>
      <c r="AD129"/>
      <c r="AE129"/>
      <c r="AF129"/>
      <c r="AG129"/>
      <c r="AH129" s="4"/>
      <c r="AI129"/>
      <c r="AJ129"/>
      <c r="AK129"/>
      <c r="AL129"/>
      <c r="AM129"/>
      <c r="AN129"/>
      <c r="AO129"/>
      <c r="AP129"/>
    </row>
    <row r="130" spans="1:42" s="52" customFormat="1" ht="15" customHeight="1">
      <c r="A130" s="15"/>
      <c r="B130" s="168"/>
      <c r="C130" s="373"/>
      <c r="D130" s="141" t="str">
        <f t="shared" ref="D130:D161" si="4">IF($C130="","",IF($C130&lt;$J$1,$C130*$H$1+$C130,ROUND($C130*$H$1+$C130,0)))</f>
        <v/>
      </c>
      <c r="E130" s="180"/>
      <c r="F130"/>
      <c r="G130"/>
      <c r="H130"/>
      <c r="I130"/>
      <c r="J130" s="15"/>
      <c r="K130" s="15"/>
      <c r="L130" s="15"/>
      <c r="M130" s="15"/>
      <c r="N130" s="15"/>
      <c r="O130" s="15"/>
      <c r="P130" s="15"/>
      <c r="Q130" s="15"/>
      <c r="R130" s="15"/>
      <c r="S130" s="15"/>
      <c r="T130" s="15"/>
      <c r="U130" s="15"/>
      <c r="V130" s="15"/>
      <c r="W130" s="15"/>
      <c r="X130" s="15"/>
      <c r="Y130" s="15"/>
      <c r="Z130" s="15"/>
      <c r="AA130" s="15"/>
      <c r="AB130" s="15"/>
      <c r="AC130"/>
      <c r="AD130"/>
      <c r="AE130"/>
      <c r="AF130"/>
      <c r="AG130"/>
      <c r="AH130" s="4"/>
      <c r="AI130"/>
      <c r="AJ130"/>
      <c r="AK130"/>
      <c r="AL130"/>
      <c r="AM130"/>
      <c r="AN130"/>
      <c r="AO130"/>
      <c r="AP130"/>
    </row>
    <row r="131" spans="1:42" s="52" customFormat="1" ht="15" customHeight="1">
      <c r="A131" s="15"/>
      <c r="B131" s="168"/>
      <c r="C131" s="373"/>
      <c r="D131" s="141" t="str">
        <f t="shared" si="4"/>
        <v/>
      </c>
      <c r="E131" s="180"/>
      <c r="F131"/>
      <c r="G131"/>
      <c r="H131"/>
      <c r="I131"/>
      <c r="J131" s="15"/>
      <c r="K131" s="15"/>
      <c r="L131" s="15"/>
      <c r="M131" s="15"/>
      <c r="N131" s="15"/>
      <c r="O131" s="15"/>
      <c r="P131" s="15"/>
      <c r="Q131" s="15"/>
      <c r="R131" s="15"/>
      <c r="S131" s="15"/>
      <c r="T131" s="15"/>
      <c r="U131" s="15"/>
      <c r="V131" s="15"/>
      <c r="W131" s="15"/>
      <c r="X131" s="15"/>
      <c r="Y131" s="15"/>
      <c r="Z131" s="15"/>
      <c r="AA131" s="15"/>
      <c r="AB131" s="15"/>
      <c r="AC131"/>
      <c r="AD131"/>
      <c r="AE131"/>
      <c r="AF131"/>
      <c r="AG131"/>
      <c r="AH131" s="4"/>
      <c r="AI131"/>
      <c r="AJ131"/>
      <c r="AK131"/>
      <c r="AL131"/>
      <c r="AM131"/>
      <c r="AN131"/>
      <c r="AO131"/>
      <c r="AP131"/>
    </row>
    <row r="132" spans="1:42" s="52" customFormat="1" ht="15" customHeight="1">
      <c r="A132" s="15"/>
      <c r="B132" s="168"/>
      <c r="C132" s="373"/>
      <c r="D132" s="141" t="str">
        <f t="shared" si="4"/>
        <v/>
      </c>
      <c r="E132" s="180"/>
      <c r="F132"/>
      <c r="G132"/>
      <c r="H132"/>
      <c r="I132"/>
      <c r="J132" s="15"/>
      <c r="K132" s="15"/>
      <c r="L132" s="15"/>
      <c r="M132" s="15"/>
      <c r="N132" s="15"/>
      <c r="O132" s="15"/>
      <c r="P132" s="15"/>
      <c r="Q132" s="15"/>
      <c r="R132" s="15"/>
      <c r="S132" s="15"/>
      <c r="T132" s="15"/>
      <c r="U132" s="15"/>
      <c r="V132" s="15"/>
      <c r="W132" s="15"/>
      <c r="X132" s="15"/>
      <c r="Y132" s="15"/>
      <c r="Z132" s="15"/>
      <c r="AA132" s="15"/>
      <c r="AB132" s="15"/>
      <c r="AC132"/>
      <c r="AD132"/>
      <c r="AE132"/>
      <c r="AF132"/>
      <c r="AG132"/>
      <c r="AH132" s="4"/>
      <c r="AI132"/>
      <c r="AJ132"/>
      <c r="AK132"/>
      <c r="AL132"/>
      <c r="AM132"/>
      <c r="AN132"/>
      <c r="AO132"/>
      <c r="AP132"/>
    </row>
    <row r="133" spans="1:42" s="52" customFormat="1" ht="15" customHeight="1">
      <c r="A133" s="15"/>
      <c r="B133" s="168"/>
      <c r="C133" s="373"/>
      <c r="D133" s="141" t="str">
        <f t="shared" si="4"/>
        <v/>
      </c>
      <c r="E133" s="180"/>
      <c r="F133"/>
      <c r="G133"/>
      <c r="H133"/>
      <c r="I133"/>
      <c r="J133" s="15"/>
      <c r="K133" s="15"/>
      <c r="L133" s="15"/>
      <c r="M133" s="15"/>
      <c r="N133" s="15"/>
      <c r="O133" s="15"/>
      <c r="P133" s="15"/>
      <c r="Q133" s="15"/>
      <c r="R133" s="15"/>
      <c r="S133" s="15"/>
      <c r="T133" s="15"/>
      <c r="U133" s="15"/>
      <c r="V133" s="15"/>
      <c r="W133" s="15"/>
      <c r="X133" s="15"/>
      <c r="Y133" s="15"/>
      <c r="Z133" s="15"/>
      <c r="AA133" s="15"/>
      <c r="AB133" s="15"/>
      <c r="AC133"/>
      <c r="AD133"/>
      <c r="AE133"/>
      <c r="AF133"/>
      <c r="AG133"/>
      <c r="AH133" s="4"/>
      <c r="AI133"/>
      <c r="AJ133"/>
      <c r="AK133"/>
      <c r="AL133"/>
      <c r="AM133"/>
      <c r="AN133"/>
      <c r="AO133"/>
      <c r="AP133"/>
    </row>
    <row r="134" spans="1:42" s="52" customFormat="1" ht="15" customHeight="1">
      <c r="A134" s="15"/>
      <c r="B134" s="168"/>
      <c r="C134" s="373"/>
      <c r="D134" s="141" t="str">
        <f t="shared" si="4"/>
        <v/>
      </c>
      <c r="E134" s="180"/>
      <c r="F134"/>
      <c r="G134"/>
      <c r="H134"/>
      <c r="I134"/>
      <c r="J134" s="15"/>
      <c r="K134" s="15"/>
      <c r="L134" s="15"/>
      <c r="M134" s="15"/>
      <c r="N134" s="15"/>
      <c r="O134" s="15"/>
      <c r="P134" s="15"/>
      <c r="Q134" s="15"/>
      <c r="R134" s="15"/>
      <c r="S134" s="15"/>
      <c r="T134" s="15"/>
      <c r="U134" s="15"/>
      <c r="V134" s="15"/>
      <c r="W134" s="15"/>
      <c r="X134" s="15"/>
      <c r="Y134" s="15"/>
      <c r="Z134" s="15"/>
      <c r="AA134" s="15"/>
      <c r="AB134" s="15"/>
      <c r="AC134"/>
      <c r="AD134"/>
      <c r="AE134"/>
      <c r="AF134"/>
      <c r="AG134"/>
      <c r="AH134" s="4"/>
      <c r="AI134"/>
      <c r="AJ134"/>
      <c r="AK134"/>
      <c r="AL134"/>
      <c r="AM134"/>
      <c r="AN134"/>
      <c r="AO134"/>
      <c r="AP134"/>
    </row>
    <row r="135" spans="1:42" s="52" customFormat="1" ht="15" customHeight="1">
      <c r="A135" s="15"/>
      <c r="B135" s="168"/>
      <c r="C135" s="373"/>
      <c r="D135" s="141" t="str">
        <f t="shared" si="4"/>
        <v/>
      </c>
      <c r="E135" s="180"/>
      <c r="F135"/>
      <c r="G135"/>
      <c r="H135"/>
      <c r="I135"/>
      <c r="J135" s="15"/>
      <c r="K135" s="15"/>
      <c r="L135" s="15"/>
      <c r="M135" s="15"/>
      <c r="N135" s="15"/>
      <c r="O135" s="15"/>
      <c r="P135" s="15"/>
      <c r="Q135" s="15"/>
      <c r="R135" s="15"/>
      <c r="S135" s="15"/>
      <c r="T135" s="15"/>
      <c r="U135" s="15"/>
      <c r="V135" s="15"/>
      <c r="W135" s="15"/>
      <c r="X135" s="15"/>
      <c r="Y135" s="15"/>
      <c r="Z135" s="15"/>
      <c r="AA135" s="15"/>
      <c r="AB135" s="15"/>
      <c r="AC135"/>
      <c r="AD135"/>
      <c r="AE135"/>
      <c r="AF135"/>
      <c r="AG135"/>
      <c r="AH135" s="4"/>
      <c r="AI135"/>
      <c r="AJ135"/>
      <c r="AK135"/>
      <c r="AL135"/>
      <c r="AM135"/>
      <c r="AN135"/>
      <c r="AO135"/>
      <c r="AP135"/>
    </row>
    <row r="136" spans="1:42" s="52" customFormat="1" ht="15" customHeight="1">
      <c r="A136" s="15"/>
      <c r="B136" s="168"/>
      <c r="C136" s="373"/>
      <c r="D136" s="141" t="str">
        <f t="shared" si="4"/>
        <v/>
      </c>
      <c r="E136" s="180"/>
      <c r="F136"/>
      <c r="G136"/>
      <c r="H136"/>
      <c r="I136"/>
      <c r="J136" s="15"/>
      <c r="K136" s="15"/>
      <c r="L136" s="15"/>
      <c r="M136" s="15"/>
      <c r="N136" s="15"/>
      <c r="O136" s="15"/>
      <c r="P136" s="15"/>
      <c r="Q136" s="15"/>
      <c r="R136" s="15"/>
      <c r="S136" s="15"/>
      <c r="T136" s="15"/>
      <c r="U136" s="15"/>
      <c r="V136" s="15"/>
      <c r="W136" s="15"/>
      <c r="X136" s="15"/>
      <c r="Y136" s="15"/>
      <c r="Z136" s="15"/>
      <c r="AA136" s="15"/>
      <c r="AB136" s="15"/>
      <c r="AC136"/>
      <c r="AD136"/>
      <c r="AE136"/>
      <c r="AF136"/>
      <c r="AG136"/>
      <c r="AH136" s="4"/>
      <c r="AI136"/>
      <c r="AJ136"/>
      <c r="AK136"/>
      <c r="AL136"/>
      <c r="AM136"/>
      <c r="AN136"/>
      <c r="AO136"/>
      <c r="AP136"/>
    </row>
    <row r="137" spans="1:42" s="52" customFormat="1" ht="15" customHeight="1">
      <c r="A137" s="15"/>
      <c r="B137" s="168"/>
      <c r="C137" s="373"/>
      <c r="D137" s="141" t="str">
        <f t="shared" si="4"/>
        <v/>
      </c>
      <c r="E137" s="180"/>
      <c r="F137"/>
      <c r="G137"/>
      <c r="H137"/>
      <c r="I137"/>
      <c r="J137" s="15"/>
      <c r="K137" s="15"/>
      <c r="L137" s="15"/>
      <c r="M137" s="15"/>
      <c r="N137" s="15"/>
      <c r="O137" s="15"/>
      <c r="P137" s="15"/>
      <c r="Q137" s="15"/>
      <c r="R137" s="15"/>
      <c r="S137" s="15"/>
      <c r="T137" s="15"/>
      <c r="U137" s="15"/>
      <c r="V137" s="15"/>
      <c r="W137" s="15"/>
      <c r="X137" s="15"/>
      <c r="Y137" s="15"/>
      <c r="Z137" s="15"/>
      <c r="AA137" s="15"/>
      <c r="AB137" s="15"/>
      <c r="AC137"/>
      <c r="AD137"/>
      <c r="AE137"/>
      <c r="AF137"/>
      <c r="AG137"/>
      <c r="AH137" s="4"/>
      <c r="AI137"/>
      <c r="AJ137"/>
      <c r="AK137"/>
      <c r="AL137"/>
      <c r="AM137"/>
      <c r="AN137"/>
      <c r="AO137"/>
      <c r="AP137"/>
    </row>
    <row r="138" spans="1:42" s="52" customFormat="1" ht="15" customHeight="1">
      <c r="A138" s="15"/>
      <c r="B138" s="168"/>
      <c r="C138" s="373"/>
      <c r="D138" s="141" t="str">
        <f t="shared" si="4"/>
        <v/>
      </c>
      <c r="E138" s="180"/>
      <c r="F138"/>
      <c r="G138"/>
      <c r="H138"/>
      <c r="I138"/>
      <c r="J138" s="15"/>
      <c r="K138" s="15"/>
      <c r="L138" s="15"/>
      <c r="M138" s="15"/>
      <c r="N138" s="15"/>
      <c r="O138" s="15"/>
      <c r="P138" s="15"/>
      <c r="Q138" s="15"/>
      <c r="R138" s="15"/>
      <c r="S138" s="15"/>
      <c r="T138" s="15"/>
      <c r="U138" s="15"/>
      <c r="V138" s="15"/>
      <c r="W138" s="15"/>
      <c r="X138" s="15"/>
      <c r="Y138" s="15"/>
      <c r="Z138" s="15"/>
      <c r="AA138" s="15"/>
      <c r="AB138" s="15"/>
      <c r="AC138"/>
      <c r="AD138"/>
      <c r="AE138"/>
      <c r="AF138"/>
      <c r="AG138"/>
      <c r="AH138" s="4"/>
      <c r="AI138"/>
      <c r="AJ138"/>
      <c r="AK138"/>
      <c r="AL138"/>
      <c r="AM138"/>
      <c r="AN138"/>
      <c r="AO138"/>
      <c r="AP138"/>
    </row>
    <row r="139" spans="1:42" s="52" customFormat="1" ht="15" customHeight="1">
      <c r="A139" s="15"/>
      <c r="B139" s="168"/>
      <c r="C139" s="373"/>
      <c r="D139" s="141" t="str">
        <f t="shared" si="4"/>
        <v/>
      </c>
      <c r="E139" s="180"/>
      <c r="F139"/>
      <c r="G139"/>
      <c r="H139"/>
      <c r="I139"/>
      <c r="J139" s="15"/>
      <c r="K139" s="15"/>
      <c r="L139" s="15"/>
      <c r="M139" s="15"/>
      <c r="N139" s="15"/>
      <c r="O139" s="15"/>
      <c r="P139" s="15"/>
      <c r="Q139" s="15"/>
      <c r="R139" s="15"/>
      <c r="S139" s="15"/>
      <c r="T139" s="15"/>
      <c r="U139" s="15"/>
      <c r="V139" s="15"/>
      <c r="W139" s="15"/>
      <c r="X139" s="15"/>
      <c r="Y139" s="15"/>
      <c r="Z139" s="15"/>
      <c r="AA139" s="15"/>
      <c r="AB139" s="15"/>
      <c r="AC139"/>
      <c r="AD139"/>
      <c r="AE139"/>
      <c r="AF139"/>
      <c r="AG139"/>
      <c r="AH139" s="4"/>
      <c r="AI139"/>
      <c r="AJ139"/>
      <c r="AK139"/>
      <c r="AL139"/>
      <c r="AM139"/>
      <c r="AN139"/>
      <c r="AO139"/>
      <c r="AP139"/>
    </row>
    <row r="140" spans="1:42" s="52" customFormat="1" ht="15" customHeight="1">
      <c r="A140" s="15"/>
      <c r="B140" s="168"/>
      <c r="C140" s="373"/>
      <c r="D140" s="141" t="str">
        <f t="shared" si="4"/>
        <v/>
      </c>
      <c r="E140" s="180"/>
      <c r="F140"/>
      <c r="G140"/>
      <c r="H140"/>
      <c r="I140"/>
      <c r="J140" s="15"/>
      <c r="K140" s="15"/>
      <c r="L140" s="15"/>
      <c r="M140" s="15"/>
      <c r="N140" s="15"/>
      <c r="O140" s="15"/>
      <c r="P140" s="15"/>
      <c r="Q140" s="15"/>
      <c r="R140" s="15"/>
      <c r="S140" s="15"/>
      <c r="T140" s="15"/>
      <c r="U140" s="15"/>
      <c r="V140" s="15"/>
      <c r="W140" s="15"/>
      <c r="X140" s="15"/>
      <c r="Y140" s="15"/>
      <c r="Z140" s="15"/>
      <c r="AA140" s="15"/>
      <c r="AB140" s="15"/>
      <c r="AC140"/>
      <c r="AD140"/>
      <c r="AE140"/>
      <c r="AF140"/>
      <c r="AG140"/>
      <c r="AH140" s="4"/>
      <c r="AI140"/>
      <c r="AJ140"/>
      <c r="AK140"/>
      <c r="AL140"/>
      <c r="AM140"/>
      <c r="AN140"/>
      <c r="AO140"/>
      <c r="AP140"/>
    </row>
    <row r="141" spans="1:42" s="52" customFormat="1" ht="15" customHeight="1">
      <c r="A141" s="15"/>
      <c r="B141" s="168"/>
      <c r="C141" s="373"/>
      <c r="D141" s="141" t="str">
        <f t="shared" si="4"/>
        <v/>
      </c>
      <c r="E141" s="180"/>
      <c r="F141"/>
      <c r="G141"/>
      <c r="H141"/>
      <c r="I141"/>
      <c r="J141" s="15"/>
      <c r="K141" s="15"/>
      <c r="L141" s="15"/>
      <c r="M141" s="15"/>
      <c r="N141" s="15"/>
      <c r="O141" s="15"/>
      <c r="P141" s="15"/>
      <c r="Q141" s="15"/>
      <c r="R141" s="15"/>
      <c r="S141" s="15"/>
      <c r="T141" s="15"/>
      <c r="U141" s="15"/>
      <c r="V141" s="15"/>
      <c r="W141" s="15"/>
      <c r="X141" s="15"/>
      <c r="Y141" s="15"/>
      <c r="Z141" s="15"/>
      <c r="AA141" s="15"/>
      <c r="AB141" s="15"/>
      <c r="AC141"/>
      <c r="AD141"/>
      <c r="AE141"/>
      <c r="AF141"/>
      <c r="AG141"/>
      <c r="AH141" s="4"/>
      <c r="AI141"/>
      <c r="AJ141"/>
      <c r="AK141"/>
      <c r="AL141"/>
      <c r="AM141"/>
      <c r="AN141"/>
      <c r="AO141"/>
      <c r="AP141"/>
    </row>
    <row r="142" spans="1:42" s="52" customFormat="1" ht="15" customHeight="1">
      <c r="A142" s="15"/>
      <c r="B142" s="168"/>
      <c r="C142" s="373"/>
      <c r="D142" s="141" t="str">
        <f t="shared" si="4"/>
        <v/>
      </c>
      <c r="E142" s="180"/>
      <c r="F142"/>
      <c r="G142"/>
      <c r="H142"/>
      <c r="I142"/>
      <c r="J142" s="15"/>
      <c r="K142" s="15"/>
      <c r="L142" s="15"/>
      <c r="M142" s="15"/>
      <c r="N142" s="15"/>
      <c r="O142" s="15"/>
      <c r="P142" s="15"/>
      <c r="Q142" s="15"/>
      <c r="R142" s="15"/>
      <c r="S142" s="15"/>
      <c r="T142" s="15"/>
      <c r="U142" s="15"/>
      <c r="V142" s="15"/>
      <c r="W142" s="15"/>
      <c r="X142" s="15"/>
      <c r="Y142" s="15"/>
      <c r="Z142" s="15"/>
      <c r="AA142" s="15"/>
      <c r="AB142" s="15"/>
      <c r="AC142"/>
      <c r="AD142"/>
      <c r="AE142"/>
      <c r="AF142"/>
      <c r="AG142"/>
      <c r="AH142" s="4"/>
      <c r="AI142"/>
      <c r="AJ142"/>
      <c r="AK142"/>
      <c r="AL142"/>
      <c r="AM142"/>
      <c r="AN142"/>
      <c r="AO142"/>
      <c r="AP142"/>
    </row>
    <row r="143" spans="1:42" s="52" customFormat="1" ht="15" customHeight="1">
      <c r="A143" s="15"/>
      <c r="B143" s="168"/>
      <c r="C143" s="373"/>
      <c r="D143" s="141" t="str">
        <f t="shared" si="4"/>
        <v/>
      </c>
      <c r="E143" s="180"/>
      <c r="F143"/>
      <c r="G143"/>
      <c r="H143"/>
      <c r="I143"/>
      <c r="J143" s="15"/>
      <c r="K143" s="15"/>
      <c r="L143" s="15"/>
      <c r="M143" s="15"/>
      <c r="N143" s="15"/>
      <c r="O143" s="15"/>
      <c r="P143" s="15"/>
      <c r="Q143" s="15"/>
      <c r="R143" s="15"/>
      <c r="S143" s="15"/>
      <c r="T143" s="15"/>
      <c r="U143" s="15"/>
      <c r="V143" s="15"/>
      <c r="W143" s="15"/>
      <c r="X143" s="15"/>
      <c r="Y143" s="15"/>
      <c r="Z143" s="15"/>
      <c r="AA143" s="15"/>
      <c r="AB143" s="15"/>
      <c r="AC143"/>
      <c r="AD143"/>
      <c r="AE143"/>
      <c r="AF143"/>
      <c r="AG143"/>
      <c r="AH143" s="4"/>
      <c r="AI143"/>
      <c r="AJ143"/>
      <c r="AK143"/>
      <c r="AL143"/>
      <c r="AM143"/>
      <c r="AN143"/>
      <c r="AO143"/>
      <c r="AP143"/>
    </row>
    <row r="144" spans="1:42" s="52" customFormat="1" ht="15" customHeight="1">
      <c r="A144" s="15"/>
      <c r="B144" s="168"/>
      <c r="C144" s="373"/>
      <c r="D144" s="141" t="str">
        <f t="shared" si="4"/>
        <v/>
      </c>
      <c r="E144" s="180"/>
      <c r="F144"/>
      <c r="G144"/>
      <c r="H144"/>
      <c r="I144"/>
      <c r="J144" s="15"/>
      <c r="K144" s="15"/>
      <c r="L144" s="15"/>
      <c r="M144" s="15"/>
      <c r="N144" s="15"/>
      <c r="O144" s="15"/>
      <c r="P144" s="15"/>
      <c r="Q144" s="15"/>
      <c r="R144" s="15"/>
      <c r="S144" s="15"/>
      <c r="T144" s="15"/>
      <c r="U144" s="15"/>
      <c r="V144" s="15"/>
      <c r="W144" s="15"/>
      <c r="X144" s="15"/>
      <c r="Y144" s="15"/>
      <c r="Z144" s="15"/>
      <c r="AA144" s="15"/>
      <c r="AB144" s="15"/>
      <c r="AC144"/>
      <c r="AD144"/>
      <c r="AE144"/>
      <c r="AF144"/>
      <c r="AG144"/>
      <c r="AH144" s="4"/>
      <c r="AI144"/>
      <c r="AJ144"/>
      <c r="AK144"/>
      <c r="AL144"/>
      <c r="AM144"/>
      <c r="AN144"/>
      <c r="AO144"/>
      <c r="AP144"/>
    </row>
    <row r="145" spans="1:42" s="52" customFormat="1" ht="15" customHeight="1">
      <c r="A145" s="15"/>
      <c r="B145" s="168"/>
      <c r="C145" s="373"/>
      <c r="D145" s="141" t="str">
        <f t="shared" si="4"/>
        <v/>
      </c>
      <c r="E145" s="180"/>
      <c r="F145"/>
      <c r="G145"/>
      <c r="H145"/>
      <c r="I145"/>
      <c r="J145" s="15"/>
      <c r="K145" s="15"/>
      <c r="L145" s="15"/>
      <c r="M145" s="15"/>
      <c r="N145" s="15"/>
      <c r="O145" s="15"/>
      <c r="P145" s="15"/>
      <c r="Q145" s="15"/>
      <c r="R145" s="15"/>
      <c r="S145" s="15"/>
      <c r="T145" s="15"/>
      <c r="U145" s="15"/>
      <c r="V145" s="15"/>
      <c r="W145" s="15"/>
      <c r="X145" s="15"/>
      <c r="Y145" s="15"/>
      <c r="Z145" s="15"/>
      <c r="AA145" s="15"/>
      <c r="AB145" s="15"/>
      <c r="AC145"/>
      <c r="AD145"/>
      <c r="AE145"/>
      <c r="AF145"/>
      <c r="AG145"/>
      <c r="AH145" s="4"/>
      <c r="AI145"/>
      <c r="AJ145"/>
      <c r="AK145"/>
      <c r="AL145"/>
      <c r="AM145"/>
      <c r="AN145"/>
      <c r="AO145"/>
      <c r="AP145"/>
    </row>
    <row r="146" spans="1:42" s="52" customFormat="1" ht="15" customHeight="1">
      <c r="A146" s="15"/>
      <c r="B146" s="168"/>
      <c r="C146" s="373"/>
      <c r="D146" s="141" t="str">
        <f t="shared" si="4"/>
        <v/>
      </c>
      <c r="E146" s="180"/>
      <c r="F146"/>
      <c r="G146"/>
      <c r="H146"/>
      <c r="I146"/>
      <c r="J146" s="15"/>
      <c r="K146" s="15"/>
      <c r="L146" s="15"/>
      <c r="M146" s="15"/>
      <c r="N146" s="15"/>
      <c r="O146" s="15"/>
      <c r="P146" s="15"/>
      <c r="Q146" s="15"/>
      <c r="R146" s="15"/>
      <c r="S146" s="15"/>
      <c r="T146" s="15"/>
      <c r="U146" s="15"/>
      <c r="V146" s="15"/>
      <c r="W146" s="15"/>
      <c r="X146" s="15"/>
      <c r="Y146" s="15"/>
      <c r="Z146" s="15"/>
      <c r="AA146" s="15"/>
      <c r="AB146" s="15"/>
      <c r="AC146"/>
      <c r="AD146"/>
      <c r="AE146"/>
      <c r="AF146"/>
      <c r="AG146"/>
      <c r="AH146" s="4"/>
      <c r="AI146"/>
      <c r="AJ146"/>
      <c r="AK146"/>
      <c r="AL146"/>
      <c r="AM146"/>
      <c r="AN146"/>
      <c r="AO146"/>
      <c r="AP146"/>
    </row>
    <row r="147" spans="1:42" s="52" customFormat="1" ht="15" customHeight="1">
      <c r="A147" s="15"/>
      <c r="B147" s="168"/>
      <c r="C147" s="373"/>
      <c r="D147" s="141" t="str">
        <f t="shared" si="4"/>
        <v/>
      </c>
      <c r="E147" s="180"/>
      <c r="F147"/>
      <c r="G147"/>
      <c r="H147"/>
      <c r="I147"/>
      <c r="J147" s="15"/>
      <c r="K147" s="15"/>
      <c r="L147" s="15"/>
      <c r="M147" s="15"/>
      <c r="N147" s="15"/>
      <c r="O147" s="15"/>
      <c r="P147" s="15"/>
      <c r="Q147" s="15"/>
      <c r="R147" s="15"/>
      <c r="S147" s="15"/>
      <c r="T147" s="15"/>
      <c r="U147" s="15"/>
      <c r="V147" s="15"/>
      <c r="W147" s="15"/>
      <c r="X147" s="15"/>
      <c r="Y147" s="15"/>
      <c r="Z147" s="15"/>
      <c r="AA147" s="15"/>
      <c r="AB147" s="15"/>
      <c r="AC147"/>
      <c r="AD147"/>
      <c r="AE147"/>
      <c r="AF147"/>
      <c r="AG147"/>
      <c r="AH147" s="4"/>
      <c r="AI147"/>
      <c r="AJ147"/>
      <c r="AK147"/>
      <c r="AL147"/>
      <c r="AM147"/>
      <c r="AN147"/>
      <c r="AO147"/>
      <c r="AP147"/>
    </row>
    <row r="148" spans="1:42" s="52" customFormat="1" ht="15" customHeight="1">
      <c r="A148" s="15"/>
      <c r="B148" s="168"/>
      <c r="C148" s="373"/>
      <c r="D148" s="141" t="str">
        <f t="shared" si="4"/>
        <v/>
      </c>
      <c r="E148" s="180"/>
      <c r="F148"/>
      <c r="G148"/>
      <c r="H148"/>
      <c r="I148"/>
      <c r="J148" s="15"/>
      <c r="K148" s="15"/>
      <c r="L148" s="15"/>
      <c r="M148" s="15"/>
      <c r="N148" s="15"/>
      <c r="O148" s="15"/>
      <c r="P148" s="15"/>
      <c r="Q148" s="15"/>
      <c r="R148" s="15"/>
      <c r="S148" s="15"/>
      <c r="T148" s="15"/>
      <c r="U148" s="15"/>
      <c r="V148" s="15"/>
      <c r="W148" s="15"/>
      <c r="X148" s="15"/>
      <c r="Y148" s="15"/>
      <c r="Z148" s="15"/>
      <c r="AA148" s="15"/>
      <c r="AB148" s="15"/>
      <c r="AC148"/>
      <c r="AD148"/>
      <c r="AE148"/>
      <c r="AF148"/>
      <c r="AG148"/>
      <c r="AH148" s="4"/>
      <c r="AI148"/>
      <c r="AJ148"/>
      <c r="AK148"/>
      <c r="AL148"/>
      <c r="AM148"/>
      <c r="AN148"/>
      <c r="AO148"/>
      <c r="AP148"/>
    </row>
    <row r="149" spans="1:42" s="52" customFormat="1" ht="15" customHeight="1">
      <c r="A149" s="15"/>
      <c r="B149" s="168"/>
      <c r="C149" s="373"/>
      <c r="D149" s="141" t="str">
        <f t="shared" si="4"/>
        <v/>
      </c>
      <c r="E149" s="180"/>
      <c r="F149"/>
      <c r="G149"/>
      <c r="H149"/>
      <c r="I149"/>
      <c r="J149" s="15"/>
      <c r="K149" s="15"/>
      <c r="L149" s="15"/>
      <c r="M149" s="15"/>
      <c r="N149" s="15"/>
      <c r="O149" s="15"/>
      <c r="P149" s="15"/>
      <c r="Q149" s="15"/>
      <c r="R149" s="15"/>
      <c r="S149" s="15"/>
      <c r="T149" s="15"/>
      <c r="U149" s="15"/>
      <c r="V149" s="15"/>
      <c r="W149" s="15"/>
      <c r="X149" s="15"/>
      <c r="Y149" s="15"/>
      <c r="Z149" s="15"/>
      <c r="AA149" s="15"/>
      <c r="AB149" s="15"/>
      <c r="AC149"/>
      <c r="AD149"/>
      <c r="AE149"/>
      <c r="AF149"/>
      <c r="AG149"/>
      <c r="AH149" s="4"/>
      <c r="AI149"/>
      <c r="AJ149"/>
      <c r="AK149"/>
      <c r="AL149"/>
      <c r="AM149"/>
      <c r="AN149"/>
      <c r="AO149"/>
      <c r="AP149"/>
    </row>
    <row r="150" spans="1:42" s="52" customFormat="1" ht="15" customHeight="1">
      <c r="A150" s="15"/>
      <c r="B150" s="168"/>
      <c r="C150" s="373"/>
      <c r="D150" s="141" t="str">
        <f t="shared" si="4"/>
        <v/>
      </c>
      <c r="E150" s="180"/>
      <c r="F150"/>
      <c r="G150"/>
      <c r="H150"/>
      <c r="I150"/>
      <c r="J150" s="15"/>
      <c r="K150" s="15"/>
      <c r="L150" s="15"/>
      <c r="M150" s="15"/>
      <c r="N150" s="15"/>
      <c r="O150" s="15"/>
      <c r="P150" s="15"/>
      <c r="Q150" s="15"/>
      <c r="R150" s="15"/>
      <c r="S150" s="15"/>
      <c r="T150" s="15"/>
      <c r="U150" s="15"/>
      <c r="V150" s="15"/>
      <c r="W150" s="15"/>
      <c r="X150" s="15"/>
      <c r="Y150" s="15"/>
      <c r="Z150" s="15"/>
      <c r="AA150" s="15"/>
      <c r="AB150" s="15"/>
      <c r="AC150"/>
      <c r="AD150"/>
      <c r="AE150"/>
      <c r="AF150"/>
      <c r="AG150"/>
      <c r="AH150" s="4"/>
      <c r="AI150"/>
      <c r="AJ150"/>
      <c r="AK150"/>
      <c r="AL150"/>
      <c r="AM150"/>
      <c r="AN150"/>
      <c r="AO150"/>
      <c r="AP150"/>
    </row>
    <row r="151" spans="1:42" s="52" customFormat="1" ht="15" customHeight="1">
      <c r="A151" s="15"/>
      <c r="B151" s="168"/>
      <c r="C151" s="373"/>
      <c r="D151" s="141" t="str">
        <f t="shared" si="4"/>
        <v/>
      </c>
      <c r="E151" s="180"/>
      <c r="F151"/>
      <c r="G151"/>
      <c r="H151"/>
      <c r="I151"/>
      <c r="J151" s="15"/>
      <c r="K151" s="15"/>
      <c r="L151" s="15"/>
      <c r="M151" s="15"/>
      <c r="N151" s="15"/>
      <c r="O151" s="15"/>
      <c r="P151" s="15"/>
      <c r="Q151" s="15"/>
      <c r="R151" s="15"/>
      <c r="S151" s="15"/>
      <c r="T151" s="15"/>
      <c r="U151" s="15"/>
      <c r="V151" s="15"/>
      <c r="W151" s="15"/>
      <c r="X151" s="15"/>
      <c r="Y151" s="15"/>
      <c r="Z151" s="15"/>
      <c r="AA151" s="15"/>
      <c r="AB151" s="15"/>
      <c r="AC151"/>
      <c r="AD151"/>
      <c r="AE151"/>
      <c r="AF151"/>
      <c r="AG151"/>
      <c r="AH151" s="4"/>
      <c r="AI151"/>
      <c r="AJ151"/>
      <c r="AK151"/>
      <c r="AL151"/>
      <c r="AM151"/>
      <c r="AN151"/>
      <c r="AO151"/>
      <c r="AP151"/>
    </row>
    <row r="152" spans="1:42" s="52" customFormat="1" ht="15" customHeight="1">
      <c r="A152" s="15"/>
      <c r="B152" s="168"/>
      <c r="C152" s="373"/>
      <c r="D152" s="141" t="str">
        <f t="shared" si="4"/>
        <v/>
      </c>
      <c r="E152" s="180"/>
      <c r="F152"/>
      <c r="G152"/>
      <c r="H152"/>
      <c r="I152"/>
      <c r="J152" s="15"/>
      <c r="K152" s="15"/>
      <c r="L152" s="15"/>
      <c r="M152" s="15"/>
      <c r="N152" s="15"/>
      <c r="O152" s="15"/>
      <c r="P152" s="15"/>
      <c r="Q152" s="15"/>
      <c r="R152" s="15"/>
      <c r="S152" s="15"/>
      <c r="T152" s="15"/>
      <c r="U152" s="15"/>
      <c r="V152" s="15"/>
      <c r="W152" s="15"/>
      <c r="X152" s="15"/>
      <c r="Y152" s="15"/>
      <c r="Z152" s="15"/>
      <c r="AA152" s="15"/>
      <c r="AB152" s="15"/>
      <c r="AC152"/>
      <c r="AD152"/>
      <c r="AE152"/>
      <c r="AF152"/>
      <c r="AG152"/>
      <c r="AH152" s="4"/>
      <c r="AI152"/>
      <c r="AJ152"/>
      <c r="AK152"/>
      <c r="AL152"/>
      <c r="AM152"/>
      <c r="AN152"/>
      <c r="AO152"/>
      <c r="AP152"/>
    </row>
    <row r="153" spans="1:42" s="52" customFormat="1" ht="15" customHeight="1">
      <c r="A153" s="15"/>
      <c r="B153" s="168"/>
      <c r="C153" s="373"/>
      <c r="D153" s="141" t="str">
        <f t="shared" si="4"/>
        <v/>
      </c>
      <c r="E153" s="180"/>
      <c r="F153"/>
      <c r="G153"/>
      <c r="H153"/>
      <c r="I153"/>
      <c r="J153" s="15"/>
      <c r="K153" s="15"/>
      <c r="L153" s="15"/>
      <c r="M153" s="15"/>
      <c r="N153" s="15"/>
      <c r="O153" s="15"/>
      <c r="P153" s="15"/>
      <c r="Q153" s="15"/>
      <c r="R153" s="15"/>
      <c r="S153" s="15"/>
      <c r="T153" s="15"/>
      <c r="U153" s="15"/>
      <c r="V153" s="15"/>
      <c r="W153" s="15"/>
      <c r="X153" s="15"/>
      <c r="Y153" s="15"/>
      <c r="Z153" s="15"/>
      <c r="AA153" s="15"/>
      <c r="AB153" s="15"/>
      <c r="AC153"/>
      <c r="AD153"/>
      <c r="AE153"/>
      <c r="AF153"/>
      <c r="AG153"/>
      <c r="AH153" s="4"/>
      <c r="AI153"/>
      <c r="AJ153"/>
      <c r="AK153"/>
      <c r="AL153"/>
      <c r="AM153"/>
      <c r="AN153"/>
      <c r="AO153"/>
      <c r="AP153"/>
    </row>
    <row r="154" spans="1:42" s="52" customFormat="1" ht="15" customHeight="1">
      <c r="A154" s="15"/>
      <c r="B154" s="168"/>
      <c r="C154" s="373"/>
      <c r="D154" s="141" t="str">
        <f t="shared" si="4"/>
        <v/>
      </c>
      <c r="E154" s="180"/>
      <c r="F154"/>
      <c r="G154"/>
      <c r="H154"/>
      <c r="I154"/>
      <c r="J154" s="15"/>
      <c r="K154" s="15"/>
      <c r="L154" s="15"/>
      <c r="M154" s="15"/>
      <c r="N154" s="15"/>
      <c r="O154" s="15"/>
      <c r="P154" s="15"/>
      <c r="Q154" s="15"/>
      <c r="R154" s="15"/>
      <c r="S154" s="15"/>
      <c r="T154" s="15"/>
      <c r="U154" s="15"/>
      <c r="V154" s="15"/>
      <c r="W154" s="15"/>
      <c r="X154" s="15"/>
      <c r="Y154" s="15"/>
      <c r="Z154" s="15"/>
      <c r="AA154" s="15"/>
      <c r="AB154" s="15"/>
      <c r="AC154"/>
      <c r="AD154"/>
      <c r="AE154"/>
      <c r="AF154"/>
      <c r="AG154"/>
      <c r="AH154" s="4"/>
      <c r="AI154"/>
      <c r="AJ154"/>
      <c r="AK154"/>
      <c r="AL154"/>
      <c r="AM154"/>
      <c r="AN154"/>
      <c r="AO154"/>
      <c r="AP154"/>
    </row>
    <row r="155" spans="1:42" s="52" customFormat="1" ht="15" customHeight="1">
      <c r="A155" s="15"/>
      <c r="B155" s="168"/>
      <c r="C155" s="373"/>
      <c r="D155" s="141" t="str">
        <f t="shared" si="4"/>
        <v/>
      </c>
      <c r="E155" s="180"/>
      <c r="F155"/>
      <c r="G155"/>
      <c r="H155"/>
      <c r="I155"/>
      <c r="J155" s="15"/>
      <c r="K155" s="15"/>
      <c r="L155" s="15"/>
      <c r="M155" s="15"/>
      <c r="N155" s="15"/>
      <c r="O155" s="15"/>
      <c r="P155" s="15"/>
      <c r="Q155" s="15"/>
      <c r="R155" s="15"/>
      <c r="S155" s="15"/>
      <c r="T155" s="15"/>
      <c r="U155" s="15"/>
      <c r="V155" s="15"/>
      <c r="W155" s="15"/>
      <c r="X155" s="15"/>
      <c r="Y155" s="15"/>
      <c r="Z155" s="15"/>
      <c r="AA155" s="15"/>
      <c r="AB155" s="15"/>
      <c r="AC155"/>
      <c r="AD155"/>
      <c r="AE155"/>
      <c r="AF155"/>
      <c r="AG155"/>
      <c r="AH155" s="4"/>
      <c r="AI155"/>
      <c r="AJ155"/>
      <c r="AK155"/>
      <c r="AL155"/>
      <c r="AM155"/>
      <c r="AN155"/>
      <c r="AO155"/>
      <c r="AP155"/>
    </row>
    <row r="156" spans="1:42" s="52" customFormat="1" ht="15" customHeight="1">
      <c r="A156" s="15"/>
      <c r="B156" s="168"/>
      <c r="C156" s="373"/>
      <c r="D156" s="141" t="str">
        <f t="shared" si="4"/>
        <v/>
      </c>
      <c r="E156" s="180"/>
      <c r="F156"/>
      <c r="G156"/>
      <c r="H156"/>
      <c r="I156"/>
      <c r="J156" s="15"/>
      <c r="K156" s="15"/>
      <c r="L156" s="15"/>
      <c r="M156" s="15"/>
      <c r="N156" s="15"/>
      <c r="O156" s="15"/>
      <c r="P156" s="15"/>
      <c r="Q156" s="15"/>
      <c r="R156" s="15"/>
      <c r="S156" s="15"/>
      <c r="T156" s="15"/>
      <c r="U156" s="15"/>
      <c r="V156" s="15"/>
      <c r="W156" s="15"/>
      <c r="X156" s="15"/>
      <c r="Y156" s="15"/>
      <c r="Z156" s="15"/>
      <c r="AA156" s="15"/>
      <c r="AB156" s="15"/>
      <c r="AC156"/>
      <c r="AD156"/>
      <c r="AE156"/>
      <c r="AF156"/>
      <c r="AG156"/>
      <c r="AH156" s="4"/>
      <c r="AI156"/>
      <c r="AJ156"/>
      <c r="AK156"/>
      <c r="AL156"/>
      <c r="AM156"/>
      <c r="AN156"/>
      <c r="AO156"/>
      <c r="AP156"/>
    </row>
    <row r="157" spans="1:42" s="52" customFormat="1" ht="15" customHeight="1">
      <c r="A157" s="15"/>
      <c r="B157" s="168"/>
      <c r="C157" s="373"/>
      <c r="D157" s="141" t="str">
        <f t="shared" si="4"/>
        <v/>
      </c>
      <c r="E157" s="180"/>
      <c r="F157"/>
      <c r="G157"/>
      <c r="H157"/>
      <c r="I157"/>
      <c r="J157" s="15"/>
      <c r="K157" s="15"/>
      <c r="L157" s="15"/>
      <c r="M157" s="15"/>
      <c r="N157" s="15"/>
      <c r="O157" s="15"/>
      <c r="P157" s="15"/>
      <c r="Q157" s="15"/>
      <c r="R157" s="15"/>
      <c r="S157" s="15"/>
      <c r="T157" s="15"/>
      <c r="U157" s="15"/>
      <c r="V157" s="15"/>
      <c r="W157" s="15"/>
      <c r="X157" s="15"/>
      <c r="Y157" s="15"/>
      <c r="Z157" s="15"/>
      <c r="AA157" s="15"/>
      <c r="AB157" s="15"/>
      <c r="AC157"/>
      <c r="AD157"/>
      <c r="AE157"/>
      <c r="AF157"/>
      <c r="AG157"/>
      <c r="AH157" s="4"/>
      <c r="AI157"/>
      <c r="AJ157"/>
      <c r="AK157"/>
      <c r="AL157"/>
      <c r="AM157"/>
      <c r="AN157"/>
      <c r="AO157"/>
      <c r="AP157"/>
    </row>
    <row r="158" spans="1:42" s="52" customFormat="1" ht="15" customHeight="1">
      <c r="A158" s="15"/>
      <c r="B158" s="168"/>
      <c r="C158" s="373"/>
      <c r="D158" s="141" t="str">
        <f t="shared" si="4"/>
        <v/>
      </c>
      <c r="E158" s="180"/>
      <c r="F158"/>
      <c r="G158"/>
      <c r="H158"/>
      <c r="I158"/>
      <c r="J158" s="15"/>
      <c r="K158" s="15"/>
      <c r="L158" s="15"/>
      <c r="M158" s="15"/>
      <c r="N158" s="15"/>
      <c r="O158" s="15"/>
      <c r="P158" s="15"/>
      <c r="Q158" s="15"/>
      <c r="R158" s="15"/>
      <c r="S158" s="15"/>
      <c r="T158" s="15"/>
      <c r="U158" s="15"/>
      <c r="V158" s="15"/>
      <c r="W158" s="15"/>
      <c r="X158" s="15"/>
      <c r="Y158" s="15"/>
      <c r="Z158" s="15"/>
      <c r="AA158" s="15"/>
      <c r="AB158" s="15"/>
      <c r="AC158"/>
      <c r="AD158"/>
      <c r="AE158"/>
      <c r="AF158"/>
      <c r="AG158"/>
      <c r="AH158" s="4"/>
      <c r="AI158"/>
      <c r="AJ158"/>
      <c r="AK158"/>
      <c r="AL158"/>
      <c r="AM158"/>
      <c r="AN158"/>
      <c r="AO158"/>
      <c r="AP158"/>
    </row>
    <row r="159" spans="1:42" s="52" customFormat="1" ht="15" customHeight="1">
      <c r="A159" s="15"/>
      <c r="B159" s="168"/>
      <c r="C159" s="373"/>
      <c r="D159" s="141" t="str">
        <f t="shared" si="4"/>
        <v/>
      </c>
      <c r="E159" s="180"/>
      <c r="F159"/>
      <c r="G159"/>
      <c r="H159"/>
      <c r="I159"/>
      <c r="J159" s="15"/>
      <c r="K159" s="15"/>
      <c r="L159" s="15"/>
      <c r="M159" s="15"/>
      <c r="N159" s="15"/>
      <c r="O159" s="15"/>
      <c r="P159" s="15"/>
      <c r="Q159" s="15"/>
      <c r="R159" s="15"/>
      <c r="S159" s="15"/>
      <c r="T159" s="15"/>
      <c r="U159" s="15"/>
      <c r="V159" s="15"/>
      <c r="W159" s="15"/>
      <c r="X159" s="15"/>
      <c r="Y159" s="15"/>
      <c r="Z159" s="15"/>
      <c r="AA159" s="15"/>
      <c r="AB159" s="15"/>
      <c r="AC159"/>
      <c r="AD159"/>
      <c r="AE159"/>
      <c r="AF159"/>
      <c r="AG159"/>
      <c r="AH159" s="4"/>
      <c r="AI159"/>
      <c r="AJ159"/>
      <c r="AK159"/>
      <c r="AL159"/>
      <c r="AM159"/>
      <c r="AN159"/>
      <c r="AO159"/>
      <c r="AP159"/>
    </row>
    <row r="160" spans="1:42" s="52" customFormat="1">
      <c r="A160" s="15"/>
      <c r="B160" s="168"/>
      <c r="C160" s="373"/>
      <c r="D160" s="141" t="str">
        <f t="shared" si="4"/>
        <v/>
      </c>
      <c r="E160" s="180"/>
      <c r="F160"/>
      <c r="G160"/>
      <c r="H160"/>
      <c r="I160"/>
      <c r="J160" s="15"/>
      <c r="K160" s="15"/>
      <c r="L160" s="15"/>
      <c r="M160" s="15"/>
      <c r="N160" s="15"/>
      <c r="O160" s="15"/>
      <c r="P160" s="15"/>
      <c r="Q160" s="15"/>
      <c r="R160" s="15"/>
      <c r="S160" s="15"/>
      <c r="T160" s="15"/>
      <c r="U160" s="15"/>
      <c r="V160" s="15"/>
      <c r="W160" s="15"/>
      <c r="X160" s="15"/>
      <c r="Y160" s="15"/>
      <c r="Z160" s="15"/>
      <c r="AA160" s="15"/>
      <c r="AB160" s="15"/>
      <c r="AC160"/>
      <c r="AD160"/>
      <c r="AE160"/>
      <c r="AF160"/>
      <c r="AG160"/>
      <c r="AH160" s="4"/>
      <c r="AI160"/>
      <c r="AJ160"/>
      <c r="AK160"/>
      <c r="AL160"/>
      <c r="AM160"/>
      <c r="AN160"/>
      <c r="AO160"/>
      <c r="AP160"/>
    </row>
    <row r="161" spans="1:42" s="52" customFormat="1">
      <c r="A161" s="15"/>
      <c r="B161" s="168"/>
      <c r="C161" s="373"/>
      <c r="D161" s="141" t="str">
        <f t="shared" si="4"/>
        <v/>
      </c>
      <c r="E161" s="180"/>
      <c r="F161"/>
      <c r="G161"/>
      <c r="H161"/>
      <c r="I161"/>
      <c r="J161" s="15"/>
      <c r="K161" s="15"/>
      <c r="L161" s="15"/>
      <c r="M161" s="15"/>
      <c r="N161" s="15"/>
      <c r="O161" s="15"/>
      <c r="P161" s="15"/>
      <c r="Q161" s="15"/>
      <c r="R161" s="15"/>
      <c r="S161" s="15"/>
      <c r="T161" s="15"/>
      <c r="U161" s="15"/>
      <c r="V161" s="15"/>
      <c r="W161" s="15"/>
      <c r="X161" s="15"/>
      <c r="Y161" s="15"/>
      <c r="Z161" s="15"/>
      <c r="AA161" s="15"/>
      <c r="AB161" s="15"/>
      <c r="AC161"/>
      <c r="AD161"/>
      <c r="AE161"/>
      <c r="AF161"/>
      <c r="AG161"/>
      <c r="AH161" s="4"/>
      <c r="AI161"/>
      <c r="AJ161"/>
      <c r="AK161"/>
      <c r="AL161"/>
      <c r="AM161"/>
      <c r="AN161"/>
      <c r="AO161"/>
      <c r="AP161"/>
    </row>
    <row r="162" spans="1:42" s="52" customFormat="1">
      <c r="A162" s="15"/>
      <c r="B162" s="168"/>
      <c r="C162" s="373"/>
      <c r="D162" s="141" t="str">
        <f t="shared" ref="D162:D193" si="5">IF($C162="","",IF($C162&lt;$J$1,$C162*$H$1+$C162,ROUND($C162*$H$1+$C162,0)))</f>
        <v/>
      </c>
      <c r="E162" s="180"/>
      <c r="F162"/>
      <c r="G162"/>
      <c r="H162"/>
      <c r="I162"/>
      <c r="J162" s="15"/>
      <c r="K162" s="15"/>
      <c r="L162" s="15"/>
      <c r="M162" s="15"/>
      <c r="N162" s="15"/>
      <c r="O162" s="15"/>
      <c r="P162" s="15"/>
      <c r="Q162" s="15"/>
      <c r="R162" s="15"/>
      <c r="S162" s="15"/>
      <c r="T162" s="15"/>
      <c r="U162" s="15"/>
      <c r="V162" s="15"/>
      <c r="W162" s="15"/>
      <c r="X162" s="15"/>
      <c r="Y162" s="15"/>
      <c r="Z162" s="15"/>
      <c r="AA162" s="15"/>
      <c r="AB162" s="15"/>
      <c r="AC162"/>
      <c r="AD162"/>
      <c r="AE162"/>
      <c r="AF162"/>
      <c r="AG162"/>
      <c r="AH162" s="4"/>
      <c r="AI162"/>
      <c r="AJ162"/>
      <c r="AK162"/>
      <c r="AL162"/>
      <c r="AM162"/>
      <c r="AN162"/>
      <c r="AO162"/>
      <c r="AP162"/>
    </row>
    <row r="163" spans="1:42" s="52" customFormat="1">
      <c r="A163" s="15"/>
      <c r="B163" s="168"/>
      <c r="C163" s="373"/>
      <c r="D163" s="141" t="str">
        <f t="shared" si="5"/>
        <v/>
      </c>
      <c r="E163" s="180"/>
      <c r="F163"/>
      <c r="G163"/>
      <c r="H163"/>
      <c r="I163"/>
      <c r="J163" s="15"/>
      <c r="K163" s="15"/>
      <c r="L163" s="15"/>
      <c r="M163" s="15"/>
      <c r="N163" s="15"/>
      <c r="O163" s="15"/>
      <c r="P163" s="15"/>
      <c r="Q163" s="15"/>
      <c r="R163" s="15"/>
      <c r="S163" s="15"/>
      <c r="T163" s="15"/>
      <c r="U163" s="15"/>
      <c r="V163" s="15"/>
      <c r="W163" s="15"/>
      <c r="X163" s="15"/>
      <c r="Y163" s="15"/>
      <c r="Z163" s="15"/>
      <c r="AA163" s="15"/>
      <c r="AB163" s="15"/>
      <c r="AC163"/>
      <c r="AD163"/>
      <c r="AE163"/>
      <c r="AF163"/>
      <c r="AG163"/>
      <c r="AH163" s="4"/>
      <c r="AI163"/>
      <c r="AJ163"/>
      <c r="AK163"/>
      <c r="AL163"/>
      <c r="AM163"/>
      <c r="AN163"/>
      <c r="AO163"/>
      <c r="AP163"/>
    </row>
    <row r="164" spans="1:42" s="52" customFormat="1">
      <c r="A164" s="15"/>
      <c r="B164" s="168"/>
      <c r="C164" s="373"/>
      <c r="D164" s="141" t="str">
        <f t="shared" si="5"/>
        <v/>
      </c>
      <c r="E164" s="180"/>
      <c r="F164"/>
      <c r="G164"/>
      <c r="H164"/>
      <c r="I164"/>
      <c r="J164" s="15"/>
      <c r="K164" s="15"/>
      <c r="L164" s="15"/>
      <c r="M164" s="15"/>
      <c r="N164" s="15"/>
      <c r="O164" s="15"/>
      <c r="P164" s="15"/>
      <c r="Q164" s="15"/>
      <c r="R164" s="15"/>
      <c r="S164" s="15"/>
      <c r="T164" s="15"/>
      <c r="U164" s="15"/>
      <c r="V164" s="15"/>
      <c r="W164" s="15"/>
      <c r="X164" s="15"/>
      <c r="Y164" s="15"/>
      <c r="Z164" s="15"/>
      <c r="AA164" s="15"/>
      <c r="AB164" s="15"/>
      <c r="AC164"/>
      <c r="AD164"/>
      <c r="AE164"/>
      <c r="AF164"/>
      <c r="AG164"/>
      <c r="AH164" s="4"/>
      <c r="AI164"/>
      <c r="AJ164"/>
      <c r="AK164"/>
      <c r="AL164"/>
      <c r="AM164"/>
      <c r="AN164"/>
      <c r="AO164"/>
      <c r="AP164"/>
    </row>
    <row r="165" spans="1:42" s="52" customFormat="1">
      <c r="A165" s="15"/>
      <c r="B165" s="168"/>
      <c r="C165" s="373"/>
      <c r="D165" s="141" t="str">
        <f t="shared" si="5"/>
        <v/>
      </c>
      <c r="E165" s="180"/>
      <c r="F165"/>
      <c r="G165"/>
      <c r="H165"/>
      <c r="I165"/>
      <c r="J165" s="15"/>
      <c r="K165" s="15"/>
      <c r="L165" s="15"/>
      <c r="M165" s="15"/>
      <c r="N165" s="15"/>
      <c r="O165" s="15"/>
      <c r="P165" s="15"/>
      <c r="Q165" s="15"/>
      <c r="R165" s="15"/>
      <c r="S165" s="15"/>
      <c r="T165" s="15"/>
      <c r="U165" s="15"/>
      <c r="V165" s="15"/>
      <c r="W165" s="15"/>
      <c r="X165" s="15"/>
      <c r="Y165" s="15"/>
      <c r="Z165" s="15"/>
      <c r="AA165" s="15"/>
      <c r="AB165" s="15"/>
      <c r="AC165"/>
      <c r="AD165"/>
      <c r="AE165"/>
      <c r="AF165"/>
      <c r="AG165"/>
      <c r="AH165" s="4"/>
      <c r="AI165"/>
      <c r="AJ165"/>
      <c r="AK165"/>
      <c r="AL165"/>
      <c r="AM165"/>
      <c r="AN165"/>
      <c r="AO165"/>
      <c r="AP165"/>
    </row>
    <row r="166" spans="1:42" s="52" customFormat="1">
      <c r="A166" s="15"/>
      <c r="B166" s="168"/>
      <c r="C166" s="373"/>
      <c r="D166" s="141" t="str">
        <f t="shared" si="5"/>
        <v/>
      </c>
      <c r="E166" s="180"/>
      <c r="F166"/>
      <c r="G166"/>
      <c r="H166"/>
      <c r="I166"/>
      <c r="J166" s="15"/>
      <c r="K166" s="15"/>
      <c r="L166" s="15"/>
      <c r="M166" s="15"/>
      <c r="N166" s="15"/>
      <c r="O166" s="15"/>
      <c r="P166" s="15"/>
      <c r="Q166" s="15"/>
      <c r="R166" s="15"/>
      <c r="S166" s="15"/>
      <c r="T166" s="15"/>
      <c r="U166" s="15"/>
      <c r="V166" s="15"/>
      <c r="W166" s="15"/>
      <c r="X166" s="15"/>
      <c r="Y166" s="15"/>
      <c r="Z166" s="15"/>
      <c r="AA166" s="15"/>
      <c r="AB166" s="15"/>
      <c r="AC166"/>
      <c r="AD166"/>
      <c r="AE166"/>
      <c r="AF166"/>
      <c r="AG166"/>
      <c r="AH166" s="4"/>
      <c r="AI166"/>
      <c r="AJ166"/>
      <c r="AK166"/>
      <c r="AL166"/>
      <c r="AM166"/>
      <c r="AN166"/>
      <c r="AO166"/>
      <c r="AP166"/>
    </row>
    <row r="167" spans="1:42" s="52" customFormat="1">
      <c r="A167" s="15"/>
      <c r="B167" s="168"/>
      <c r="C167" s="373"/>
      <c r="D167" s="141" t="str">
        <f t="shared" si="5"/>
        <v/>
      </c>
      <c r="E167" s="180"/>
      <c r="F167"/>
      <c r="G167"/>
      <c r="H167"/>
      <c r="I167"/>
      <c r="J167" s="15"/>
      <c r="K167" s="15"/>
      <c r="L167" s="15"/>
      <c r="M167" s="15"/>
      <c r="N167" s="15"/>
      <c r="O167" s="15"/>
      <c r="P167" s="15"/>
      <c r="Q167" s="15"/>
      <c r="R167" s="15"/>
      <c r="S167" s="15"/>
      <c r="T167" s="15"/>
      <c r="U167" s="15"/>
      <c r="V167" s="15"/>
      <c r="W167" s="15"/>
      <c r="X167" s="15"/>
      <c r="Y167" s="15"/>
      <c r="Z167" s="15"/>
      <c r="AA167" s="15"/>
      <c r="AB167" s="15"/>
      <c r="AC167"/>
      <c r="AD167"/>
      <c r="AE167"/>
      <c r="AF167"/>
      <c r="AG167"/>
      <c r="AH167" s="4"/>
      <c r="AI167"/>
      <c r="AJ167"/>
      <c r="AK167"/>
      <c r="AL167"/>
      <c r="AM167"/>
      <c r="AN167"/>
      <c r="AO167"/>
      <c r="AP167"/>
    </row>
    <row r="168" spans="1:42" s="52" customFormat="1">
      <c r="A168" s="15"/>
      <c r="B168" s="168"/>
      <c r="C168" s="373"/>
      <c r="D168" s="141" t="str">
        <f t="shared" si="5"/>
        <v/>
      </c>
      <c r="E168" s="180"/>
      <c r="F168"/>
      <c r="G168"/>
      <c r="H168"/>
      <c r="I168"/>
      <c r="J168" s="15"/>
      <c r="K168" s="15"/>
      <c r="L168" s="15"/>
      <c r="M168" s="15"/>
      <c r="N168" s="15"/>
      <c r="O168" s="15"/>
      <c r="P168" s="15"/>
      <c r="Q168" s="15"/>
      <c r="R168" s="15"/>
      <c r="S168" s="15"/>
      <c r="T168" s="15"/>
      <c r="U168" s="15"/>
      <c r="V168" s="15"/>
      <c r="W168" s="15"/>
      <c r="X168" s="15"/>
      <c r="Y168" s="15"/>
      <c r="Z168" s="15"/>
      <c r="AA168" s="15"/>
      <c r="AB168" s="15"/>
      <c r="AC168"/>
      <c r="AD168"/>
      <c r="AE168"/>
      <c r="AF168"/>
      <c r="AG168"/>
      <c r="AH168" s="4"/>
      <c r="AI168"/>
      <c r="AJ168"/>
      <c r="AK168"/>
      <c r="AL168"/>
      <c r="AM168"/>
      <c r="AN168"/>
      <c r="AO168"/>
      <c r="AP168"/>
    </row>
    <row r="169" spans="1:42" s="52" customFormat="1">
      <c r="A169" s="15"/>
      <c r="B169" s="168"/>
      <c r="C169" s="373"/>
      <c r="D169" s="141" t="str">
        <f t="shared" si="5"/>
        <v/>
      </c>
      <c r="E169" s="180"/>
      <c r="F169"/>
      <c r="G169"/>
      <c r="H169"/>
      <c r="I169"/>
      <c r="J169" s="15"/>
      <c r="K169" s="15"/>
      <c r="L169" s="15"/>
      <c r="M169" s="15"/>
      <c r="N169" s="15"/>
      <c r="O169" s="15"/>
      <c r="P169" s="15"/>
      <c r="Q169" s="15"/>
      <c r="R169" s="15"/>
      <c r="S169" s="15"/>
      <c r="T169" s="15"/>
      <c r="U169" s="15"/>
      <c r="V169" s="15"/>
      <c r="W169" s="15"/>
      <c r="X169" s="15"/>
      <c r="Y169" s="15"/>
      <c r="Z169" s="15"/>
      <c r="AA169" s="15"/>
      <c r="AB169" s="15"/>
      <c r="AC169"/>
      <c r="AD169"/>
      <c r="AE169"/>
      <c r="AF169"/>
      <c r="AG169"/>
      <c r="AH169" s="4"/>
      <c r="AI169"/>
      <c r="AJ169"/>
      <c r="AK169"/>
      <c r="AL169"/>
      <c r="AM169"/>
      <c r="AN169"/>
      <c r="AO169"/>
      <c r="AP169"/>
    </row>
    <row r="170" spans="1:42" s="52" customFormat="1">
      <c r="A170" s="15"/>
      <c r="B170" s="168"/>
      <c r="C170" s="373"/>
      <c r="D170" s="141" t="str">
        <f t="shared" si="5"/>
        <v/>
      </c>
      <c r="E170" s="180"/>
      <c r="F170"/>
      <c r="G170"/>
      <c r="H170"/>
      <c r="I170"/>
      <c r="J170" s="15"/>
      <c r="K170" s="15"/>
      <c r="L170" s="15"/>
      <c r="M170" s="15"/>
      <c r="N170" s="15"/>
      <c r="O170" s="15"/>
      <c r="P170" s="15"/>
      <c r="Q170" s="15"/>
      <c r="R170" s="15"/>
      <c r="S170" s="15"/>
      <c r="T170" s="15"/>
      <c r="U170" s="15"/>
      <c r="V170" s="15"/>
      <c r="W170" s="15"/>
      <c r="X170" s="15"/>
      <c r="Y170" s="15"/>
      <c r="Z170" s="15"/>
      <c r="AA170" s="15"/>
      <c r="AB170" s="15"/>
      <c r="AC170"/>
      <c r="AD170"/>
      <c r="AE170"/>
      <c r="AF170"/>
      <c r="AG170"/>
      <c r="AH170" s="4"/>
      <c r="AI170"/>
      <c r="AJ170"/>
      <c r="AK170"/>
      <c r="AL170"/>
      <c r="AM170"/>
      <c r="AN170"/>
      <c r="AO170"/>
      <c r="AP170"/>
    </row>
    <row r="171" spans="1:42" s="52" customFormat="1">
      <c r="A171" s="15"/>
      <c r="B171" s="168"/>
      <c r="C171" s="373"/>
      <c r="D171" s="141" t="str">
        <f t="shared" si="5"/>
        <v/>
      </c>
      <c r="E171" s="180"/>
      <c r="F171"/>
      <c r="G171"/>
      <c r="H171"/>
      <c r="I171"/>
      <c r="J171" s="15"/>
      <c r="K171" s="15"/>
      <c r="L171" s="15"/>
      <c r="M171" s="15"/>
      <c r="N171" s="15"/>
      <c r="O171" s="15"/>
      <c r="P171" s="15"/>
      <c r="Q171" s="15"/>
      <c r="R171" s="15"/>
      <c r="S171" s="15"/>
      <c r="T171" s="15"/>
      <c r="U171" s="15"/>
      <c r="V171" s="15"/>
      <c r="W171" s="15"/>
      <c r="X171" s="15"/>
      <c r="Y171" s="15"/>
      <c r="Z171" s="15"/>
      <c r="AA171" s="15"/>
      <c r="AB171" s="15"/>
      <c r="AC171"/>
      <c r="AD171"/>
      <c r="AE171"/>
      <c r="AF171"/>
      <c r="AG171"/>
      <c r="AH171" s="4"/>
      <c r="AI171"/>
      <c r="AJ171"/>
      <c r="AK171"/>
      <c r="AL171"/>
      <c r="AM171"/>
      <c r="AN171"/>
      <c r="AO171"/>
      <c r="AP171"/>
    </row>
    <row r="172" spans="1:42" s="52" customFormat="1">
      <c r="A172" s="15"/>
      <c r="B172" s="168"/>
      <c r="C172" s="373"/>
      <c r="D172" s="141" t="str">
        <f t="shared" si="5"/>
        <v/>
      </c>
      <c r="E172" s="180"/>
      <c r="F172"/>
      <c r="G172"/>
      <c r="H172"/>
      <c r="I172"/>
      <c r="J172" s="15"/>
      <c r="K172" s="15"/>
      <c r="L172" s="15"/>
      <c r="M172" s="15"/>
      <c r="N172" s="15"/>
      <c r="O172" s="15"/>
      <c r="P172" s="15"/>
      <c r="Q172" s="15"/>
      <c r="R172" s="15"/>
      <c r="S172" s="15"/>
      <c r="T172" s="15"/>
      <c r="U172" s="15"/>
      <c r="V172" s="15"/>
      <c r="W172" s="15"/>
      <c r="X172" s="15"/>
      <c r="Y172" s="15"/>
      <c r="Z172" s="15"/>
      <c r="AA172" s="15"/>
      <c r="AB172" s="15"/>
      <c r="AC172"/>
      <c r="AD172"/>
      <c r="AE172"/>
      <c r="AF172"/>
      <c r="AG172"/>
      <c r="AH172" s="4"/>
      <c r="AI172"/>
      <c r="AJ172"/>
      <c r="AK172"/>
      <c r="AL172"/>
      <c r="AM172"/>
      <c r="AN172"/>
      <c r="AO172"/>
      <c r="AP172"/>
    </row>
    <row r="173" spans="1:42" s="52" customFormat="1">
      <c r="A173" s="15"/>
      <c r="B173" s="168"/>
      <c r="C173" s="373"/>
      <c r="D173" s="141" t="str">
        <f t="shared" si="5"/>
        <v/>
      </c>
      <c r="E173" s="180"/>
      <c r="F173"/>
      <c r="G173"/>
      <c r="H173"/>
      <c r="I173"/>
      <c r="J173" s="15"/>
      <c r="K173" s="15"/>
      <c r="L173" s="15"/>
      <c r="M173" s="15"/>
      <c r="N173" s="15"/>
      <c r="O173" s="15"/>
      <c r="P173" s="15"/>
      <c r="Q173" s="15"/>
      <c r="R173" s="15"/>
      <c r="S173" s="15"/>
      <c r="T173" s="15"/>
      <c r="U173" s="15"/>
      <c r="V173" s="15"/>
      <c r="W173" s="15"/>
      <c r="X173" s="15"/>
      <c r="Y173" s="15"/>
      <c r="Z173" s="15"/>
      <c r="AA173" s="15"/>
      <c r="AB173" s="15"/>
      <c r="AC173"/>
      <c r="AD173"/>
      <c r="AE173"/>
      <c r="AF173"/>
      <c r="AG173"/>
      <c r="AH173" s="4"/>
      <c r="AI173"/>
      <c r="AJ173"/>
      <c r="AK173"/>
      <c r="AL173"/>
      <c r="AM173"/>
      <c r="AN173"/>
      <c r="AO173"/>
      <c r="AP173"/>
    </row>
    <row r="174" spans="1:42" s="52" customFormat="1">
      <c r="A174" s="15"/>
      <c r="B174" s="168"/>
      <c r="C174" s="373"/>
      <c r="D174" s="141" t="str">
        <f t="shared" si="5"/>
        <v/>
      </c>
      <c r="E174" s="180"/>
      <c r="F174"/>
      <c r="G174"/>
      <c r="H174"/>
      <c r="I174"/>
      <c r="J174" s="15"/>
      <c r="K174" s="15"/>
      <c r="L174" s="15"/>
      <c r="M174" s="15"/>
      <c r="N174" s="15"/>
      <c r="O174" s="15"/>
      <c r="P174" s="15"/>
      <c r="Q174" s="15"/>
      <c r="R174" s="15"/>
      <c r="S174" s="15"/>
      <c r="T174" s="15"/>
      <c r="U174" s="15"/>
      <c r="V174" s="15"/>
      <c r="W174" s="15"/>
      <c r="X174" s="15"/>
      <c r="Y174" s="15"/>
      <c r="Z174" s="15"/>
      <c r="AA174" s="15"/>
      <c r="AB174" s="15"/>
      <c r="AC174"/>
      <c r="AD174"/>
      <c r="AE174"/>
      <c r="AF174"/>
      <c r="AG174"/>
      <c r="AH174" s="4"/>
      <c r="AI174"/>
      <c r="AJ174"/>
      <c r="AK174"/>
      <c r="AL174"/>
      <c r="AM174"/>
      <c r="AN174"/>
      <c r="AO174"/>
      <c r="AP174"/>
    </row>
    <row r="175" spans="1:42" s="52" customFormat="1">
      <c r="A175" s="15"/>
      <c r="B175" s="168"/>
      <c r="C175" s="373"/>
      <c r="D175" s="141" t="str">
        <f t="shared" si="5"/>
        <v/>
      </c>
      <c r="E175" s="180"/>
      <c r="F175"/>
      <c r="G175"/>
      <c r="H175"/>
      <c r="I175"/>
      <c r="J175" s="15"/>
      <c r="K175" s="15"/>
      <c r="L175" s="15"/>
      <c r="M175" s="15"/>
      <c r="N175" s="15"/>
      <c r="O175" s="15"/>
      <c r="P175" s="15"/>
      <c r="Q175" s="15"/>
      <c r="R175" s="15"/>
      <c r="S175" s="15"/>
      <c r="T175" s="15"/>
      <c r="U175" s="15"/>
      <c r="V175" s="15"/>
      <c r="W175" s="15"/>
      <c r="X175" s="15"/>
      <c r="Y175" s="15"/>
      <c r="Z175" s="15"/>
      <c r="AA175" s="15"/>
      <c r="AB175" s="15"/>
      <c r="AC175"/>
      <c r="AD175"/>
      <c r="AE175"/>
      <c r="AF175"/>
      <c r="AG175"/>
      <c r="AH175" s="4"/>
      <c r="AI175"/>
      <c r="AJ175"/>
      <c r="AK175"/>
      <c r="AL175"/>
      <c r="AM175"/>
      <c r="AN175"/>
      <c r="AO175"/>
      <c r="AP175"/>
    </row>
    <row r="176" spans="1:42" s="52" customFormat="1">
      <c r="A176" s="15"/>
      <c r="B176" s="168"/>
      <c r="C176" s="373"/>
      <c r="D176" s="141" t="str">
        <f t="shared" si="5"/>
        <v/>
      </c>
      <c r="E176" s="180"/>
      <c r="F176"/>
      <c r="G176"/>
      <c r="H176"/>
      <c r="I176"/>
      <c r="J176" s="15"/>
      <c r="K176" s="15"/>
      <c r="L176" s="15"/>
      <c r="M176" s="15"/>
      <c r="N176" s="15"/>
      <c r="O176" s="15"/>
      <c r="P176" s="15"/>
      <c r="Q176" s="15"/>
      <c r="R176" s="15"/>
      <c r="S176" s="15"/>
      <c r="T176" s="15"/>
      <c r="U176" s="15"/>
      <c r="V176" s="15"/>
      <c r="W176" s="15"/>
      <c r="X176" s="15"/>
      <c r="Y176" s="15"/>
      <c r="Z176" s="15"/>
      <c r="AA176" s="15"/>
      <c r="AB176" s="15"/>
      <c r="AC176"/>
      <c r="AD176"/>
      <c r="AE176"/>
      <c r="AF176"/>
      <c r="AG176"/>
      <c r="AH176" s="4"/>
      <c r="AI176"/>
      <c r="AJ176"/>
      <c r="AK176"/>
      <c r="AL176"/>
      <c r="AM176"/>
      <c r="AN176"/>
      <c r="AO176"/>
      <c r="AP176"/>
    </row>
    <row r="177" spans="1:42" s="52" customFormat="1">
      <c r="A177" s="15"/>
      <c r="B177" s="168"/>
      <c r="C177" s="373"/>
      <c r="D177" s="141" t="str">
        <f t="shared" si="5"/>
        <v/>
      </c>
      <c r="E177" s="180"/>
      <c r="F177"/>
      <c r="G177"/>
      <c r="H177"/>
      <c r="I177"/>
      <c r="J177" s="15"/>
      <c r="K177" s="15"/>
      <c r="L177" s="15"/>
      <c r="M177" s="15"/>
      <c r="N177" s="15"/>
      <c r="O177" s="15"/>
      <c r="P177" s="15"/>
      <c r="Q177" s="15"/>
      <c r="R177" s="15"/>
      <c r="S177" s="15"/>
      <c r="T177" s="15"/>
      <c r="U177" s="15"/>
      <c r="V177" s="15"/>
      <c r="W177" s="15"/>
      <c r="X177" s="15"/>
      <c r="Y177" s="15"/>
      <c r="Z177" s="15"/>
      <c r="AA177" s="15"/>
      <c r="AB177" s="15"/>
      <c r="AC177"/>
      <c r="AD177"/>
      <c r="AE177"/>
      <c r="AF177"/>
      <c r="AG177"/>
      <c r="AH177" s="4"/>
      <c r="AI177"/>
      <c r="AJ177"/>
      <c r="AK177"/>
      <c r="AL177"/>
      <c r="AM177"/>
      <c r="AN177"/>
      <c r="AO177"/>
      <c r="AP177"/>
    </row>
    <row r="178" spans="1:42" s="52" customFormat="1">
      <c r="A178" s="15"/>
      <c r="B178" s="168"/>
      <c r="C178" s="373"/>
      <c r="D178" s="141" t="str">
        <f t="shared" si="5"/>
        <v/>
      </c>
      <c r="E178" s="180"/>
      <c r="F178"/>
      <c r="G178"/>
      <c r="H178"/>
      <c r="I178"/>
      <c r="J178" s="15"/>
      <c r="K178" s="15"/>
      <c r="L178" s="15"/>
      <c r="M178" s="15"/>
      <c r="N178" s="15"/>
      <c r="O178" s="15"/>
      <c r="P178" s="15"/>
      <c r="Q178" s="15"/>
      <c r="R178" s="15"/>
      <c r="S178" s="15"/>
      <c r="T178" s="15"/>
      <c r="U178" s="15"/>
      <c r="V178" s="15"/>
      <c r="W178" s="15"/>
      <c r="X178" s="15"/>
      <c r="Y178" s="15"/>
      <c r="Z178" s="15"/>
      <c r="AA178" s="15"/>
      <c r="AB178" s="15"/>
      <c r="AC178"/>
      <c r="AD178"/>
      <c r="AE178"/>
      <c r="AF178"/>
      <c r="AG178"/>
      <c r="AH178" s="4"/>
      <c r="AI178"/>
      <c r="AJ178"/>
      <c r="AK178"/>
      <c r="AL178"/>
      <c r="AM178"/>
      <c r="AN178"/>
      <c r="AO178"/>
      <c r="AP178"/>
    </row>
    <row r="179" spans="1:42" s="52" customFormat="1">
      <c r="A179" s="15"/>
      <c r="B179" s="168"/>
      <c r="C179" s="373"/>
      <c r="D179" s="141" t="str">
        <f t="shared" si="5"/>
        <v/>
      </c>
      <c r="E179" s="180"/>
      <c r="F179"/>
      <c r="G179"/>
      <c r="H179"/>
      <c r="I179"/>
      <c r="J179" s="15"/>
      <c r="K179" s="15"/>
      <c r="L179" s="15"/>
      <c r="M179" s="15"/>
      <c r="N179" s="15"/>
      <c r="O179" s="15"/>
      <c r="P179" s="15"/>
      <c r="Q179" s="15"/>
      <c r="R179" s="15"/>
      <c r="S179" s="15"/>
      <c r="T179" s="15"/>
      <c r="U179" s="15"/>
      <c r="V179" s="15"/>
      <c r="W179" s="15"/>
      <c r="X179" s="15"/>
      <c r="Y179" s="15"/>
      <c r="Z179" s="15"/>
      <c r="AA179" s="15"/>
      <c r="AB179" s="15"/>
      <c r="AC179"/>
      <c r="AD179"/>
      <c r="AE179"/>
      <c r="AF179"/>
      <c r="AG179"/>
      <c r="AH179" s="4"/>
      <c r="AI179"/>
      <c r="AJ179"/>
      <c r="AK179"/>
      <c r="AL179"/>
      <c r="AM179"/>
      <c r="AN179"/>
      <c r="AO179"/>
      <c r="AP179"/>
    </row>
    <row r="180" spans="1:42" s="52" customFormat="1">
      <c r="A180" s="15"/>
      <c r="B180" s="168"/>
      <c r="C180" s="373"/>
      <c r="D180" s="141" t="str">
        <f t="shared" si="5"/>
        <v/>
      </c>
      <c r="E180" s="180"/>
      <c r="F180"/>
      <c r="G180"/>
      <c r="H180"/>
      <c r="I180"/>
      <c r="J180" s="15"/>
      <c r="K180" s="15"/>
      <c r="L180" s="15"/>
      <c r="M180" s="15"/>
      <c r="N180" s="15"/>
      <c r="O180" s="15"/>
      <c r="P180" s="15"/>
      <c r="Q180" s="15"/>
      <c r="R180" s="15"/>
      <c r="S180" s="15"/>
      <c r="T180" s="15"/>
      <c r="U180" s="15"/>
      <c r="V180" s="15"/>
      <c r="W180" s="15"/>
      <c r="X180" s="15"/>
      <c r="Y180" s="15"/>
      <c r="Z180" s="15"/>
      <c r="AA180" s="15"/>
      <c r="AB180" s="15"/>
      <c r="AC180"/>
      <c r="AD180"/>
      <c r="AE180"/>
      <c r="AF180"/>
      <c r="AG180"/>
      <c r="AH180" s="4"/>
      <c r="AI180"/>
      <c r="AJ180"/>
      <c r="AK180"/>
      <c r="AL180"/>
      <c r="AM180"/>
      <c r="AN180"/>
      <c r="AO180"/>
      <c r="AP180"/>
    </row>
    <row r="181" spans="1:42" s="52" customFormat="1">
      <c r="A181" s="15"/>
      <c r="B181" s="168"/>
      <c r="C181" s="373"/>
      <c r="D181" s="141" t="str">
        <f t="shared" si="5"/>
        <v/>
      </c>
      <c r="E181" s="180"/>
      <c r="F181"/>
      <c r="G181"/>
      <c r="H181"/>
      <c r="I181"/>
      <c r="J181" s="15"/>
      <c r="K181" s="15"/>
      <c r="L181" s="15"/>
      <c r="M181" s="15"/>
      <c r="N181" s="15"/>
      <c r="O181" s="15"/>
      <c r="P181" s="15"/>
      <c r="Q181" s="15"/>
      <c r="R181" s="15"/>
      <c r="S181" s="15"/>
      <c r="T181" s="15"/>
      <c r="U181" s="15"/>
      <c r="V181" s="15"/>
      <c r="W181" s="15"/>
      <c r="X181" s="15"/>
      <c r="Y181" s="15"/>
      <c r="Z181" s="15"/>
      <c r="AA181" s="15"/>
      <c r="AB181" s="15"/>
      <c r="AC181"/>
      <c r="AD181"/>
      <c r="AE181"/>
      <c r="AF181"/>
      <c r="AG181"/>
      <c r="AH181" s="4"/>
      <c r="AI181"/>
      <c r="AJ181"/>
      <c r="AK181"/>
      <c r="AL181"/>
      <c r="AM181"/>
      <c r="AN181"/>
      <c r="AO181"/>
      <c r="AP181"/>
    </row>
    <row r="182" spans="1:42" s="52" customFormat="1">
      <c r="A182" s="15"/>
      <c r="B182" s="168"/>
      <c r="C182" s="373"/>
      <c r="D182" s="141" t="str">
        <f t="shared" si="5"/>
        <v/>
      </c>
      <c r="E182" s="180"/>
      <c r="F182"/>
      <c r="G182"/>
      <c r="H182"/>
      <c r="I182"/>
      <c r="J182" s="15"/>
      <c r="K182" s="15"/>
      <c r="L182" s="15"/>
      <c r="M182" s="15"/>
      <c r="N182" s="15"/>
      <c r="O182" s="15"/>
      <c r="P182" s="15"/>
      <c r="Q182" s="15"/>
      <c r="R182" s="15"/>
      <c r="S182" s="15"/>
      <c r="T182" s="15"/>
      <c r="U182" s="15"/>
      <c r="V182" s="15"/>
      <c r="W182" s="15"/>
      <c r="X182" s="15"/>
      <c r="Y182" s="15"/>
      <c r="Z182" s="15"/>
      <c r="AA182" s="15"/>
      <c r="AB182" s="15"/>
      <c r="AC182"/>
      <c r="AD182"/>
      <c r="AE182"/>
      <c r="AF182"/>
      <c r="AG182"/>
      <c r="AH182" s="4"/>
      <c r="AI182"/>
      <c r="AJ182"/>
      <c r="AK182"/>
      <c r="AL182"/>
      <c r="AM182"/>
      <c r="AN182"/>
      <c r="AO182"/>
      <c r="AP182"/>
    </row>
    <row r="183" spans="1:42" s="52" customFormat="1">
      <c r="A183" s="15"/>
      <c r="B183" s="168"/>
      <c r="C183" s="373"/>
      <c r="D183" s="141" t="str">
        <f t="shared" si="5"/>
        <v/>
      </c>
      <c r="E183" s="180"/>
      <c r="F183"/>
      <c r="G183"/>
      <c r="H183"/>
      <c r="I183"/>
      <c r="J183" s="15"/>
      <c r="K183" s="15"/>
      <c r="L183" s="15"/>
      <c r="M183" s="15"/>
      <c r="N183" s="15"/>
      <c r="O183" s="15"/>
      <c r="P183" s="15"/>
      <c r="Q183" s="15"/>
      <c r="R183" s="15"/>
      <c r="S183" s="15"/>
      <c r="T183" s="15"/>
      <c r="U183" s="15"/>
      <c r="V183" s="15"/>
      <c r="W183" s="15"/>
      <c r="X183" s="15"/>
      <c r="Y183" s="15"/>
      <c r="Z183" s="15"/>
      <c r="AA183" s="15"/>
      <c r="AB183" s="15"/>
      <c r="AC183"/>
      <c r="AD183"/>
      <c r="AE183"/>
      <c r="AF183"/>
      <c r="AG183"/>
      <c r="AH183" s="4"/>
      <c r="AI183"/>
      <c r="AJ183"/>
      <c r="AK183"/>
      <c r="AL183"/>
      <c r="AM183"/>
      <c r="AN183"/>
      <c r="AO183"/>
      <c r="AP183"/>
    </row>
    <row r="184" spans="1:42" s="52" customFormat="1">
      <c r="A184" s="15"/>
      <c r="B184" s="168"/>
      <c r="C184" s="373"/>
      <c r="D184" s="141" t="str">
        <f t="shared" si="5"/>
        <v/>
      </c>
      <c r="E184" s="180"/>
      <c r="F184"/>
      <c r="G184"/>
      <c r="H184"/>
      <c r="I184"/>
      <c r="J184" s="15"/>
      <c r="K184" s="15"/>
      <c r="L184" s="15"/>
      <c r="M184" s="15"/>
      <c r="N184" s="15"/>
      <c r="O184" s="15"/>
      <c r="P184" s="15"/>
      <c r="Q184" s="15"/>
      <c r="R184" s="15"/>
      <c r="S184" s="15"/>
      <c r="T184" s="15"/>
      <c r="U184" s="15"/>
      <c r="V184" s="15"/>
      <c r="W184" s="15"/>
      <c r="X184" s="15"/>
      <c r="Y184" s="15"/>
      <c r="Z184" s="15"/>
      <c r="AA184" s="15"/>
      <c r="AB184" s="15"/>
      <c r="AC184"/>
      <c r="AD184"/>
      <c r="AE184"/>
      <c r="AF184"/>
      <c r="AG184"/>
      <c r="AH184" s="4"/>
      <c r="AI184"/>
      <c r="AJ184"/>
      <c r="AK184"/>
      <c r="AL184"/>
      <c r="AM184"/>
      <c r="AN184"/>
      <c r="AO184"/>
      <c r="AP184"/>
    </row>
    <row r="185" spans="1:42" s="52" customFormat="1">
      <c r="A185" s="15"/>
      <c r="B185" s="168"/>
      <c r="C185" s="373"/>
      <c r="D185" s="141" t="str">
        <f t="shared" si="5"/>
        <v/>
      </c>
      <c r="E185" s="180"/>
      <c r="F185"/>
      <c r="G185"/>
      <c r="H185"/>
      <c r="I185"/>
      <c r="J185" s="15"/>
      <c r="K185" s="15"/>
      <c r="L185" s="15"/>
      <c r="M185" s="15"/>
      <c r="N185" s="15"/>
      <c r="O185" s="15"/>
      <c r="P185" s="15"/>
      <c r="Q185" s="15"/>
      <c r="R185" s="15"/>
      <c r="S185" s="15"/>
      <c r="T185" s="15"/>
      <c r="U185" s="15"/>
      <c r="V185" s="15"/>
      <c r="W185" s="15"/>
      <c r="X185" s="15"/>
      <c r="Y185" s="15"/>
      <c r="Z185" s="15"/>
      <c r="AA185" s="15"/>
      <c r="AB185" s="15"/>
      <c r="AC185"/>
      <c r="AD185"/>
      <c r="AE185"/>
      <c r="AF185"/>
      <c r="AG185"/>
      <c r="AH185" s="4"/>
      <c r="AI185"/>
      <c r="AJ185"/>
      <c r="AK185"/>
      <c r="AL185"/>
      <c r="AM185"/>
      <c r="AN185"/>
      <c r="AO185"/>
      <c r="AP185"/>
    </row>
    <row r="186" spans="1:42" s="52" customFormat="1">
      <c r="A186" s="15"/>
      <c r="B186" s="168"/>
      <c r="C186" s="374"/>
      <c r="D186" s="141" t="str">
        <f t="shared" si="5"/>
        <v/>
      </c>
      <c r="E186" s="180"/>
      <c r="F186"/>
      <c r="G186"/>
      <c r="H186"/>
      <c r="I186"/>
      <c r="J186" s="15"/>
      <c r="K186" s="15"/>
      <c r="L186" s="15"/>
      <c r="M186" s="15"/>
      <c r="N186" s="15"/>
      <c r="O186" s="15"/>
      <c r="P186" s="15"/>
      <c r="Q186" s="15"/>
      <c r="R186" s="15"/>
      <c r="S186" s="15"/>
      <c r="T186" s="15"/>
      <c r="U186" s="15"/>
      <c r="V186" s="15"/>
      <c r="W186" s="15"/>
      <c r="X186" s="15"/>
      <c r="Y186" s="15"/>
      <c r="Z186" s="15"/>
      <c r="AA186" s="15"/>
      <c r="AB186" s="15"/>
      <c r="AC186"/>
      <c r="AD186"/>
      <c r="AE186"/>
      <c r="AF186"/>
      <c r="AG186"/>
      <c r="AH186" s="4"/>
      <c r="AI186"/>
      <c r="AJ186"/>
      <c r="AK186"/>
      <c r="AL186"/>
      <c r="AM186"/>
      <c r="AN186"/>
      <c r="AO186"/>
      <c r="AP186"/>
    </row>
    <row r="187" spans="1:42" s="52" customFormat="1">
      <c r="A187" s="15"/>
      <c r="B187" s="168"/>
      <c r="C187" s="374"/>
      <c r="D187" s="141" t="str">
        <f t="shared" si="5"/>
        <v/>
      </c>
      <c r="E187" s="180"/>
      <c r="F187"/>
      <c r="G187"/>
      <c r="H187"/>
      <c r="I187"/>
      <c r="J187" s="15"/>
      <c r="K187" s="15"/>
      <c r="L187" s="15"/>
      <c r="M187" s="15"/>
      <c r="N187" s="15"/>
      <c r="O187" s="15"/>
      <c r="P187" s="15"/>
      <c r="Q187" s="15"/>
      <c r="R187" s="15"/>
      <c r="S187" s="15"/>
      <c r="T187" s="15"/>
      <c r="U187" s="15"/>
      <c r="V187" s="15"/>
      <c r="W187" s="15"/>
      <c r="X187" s="15"/>
      <c r="Y187" s="15"/>
      <c r="Z187" s="15"/>
      <c r="AA187" s="15"/>
      <c r="AB187" s="15"/>
      <c r="AC187"/>
      <c r="AD187"/>
      <c r="AE187"/>
      <c r="AF187"/>
      <c r="AG187"/>
      <c r="AH187" s="4"/>
      <c r="AI187"/>
      <c r="AJ187"/>
      <c r="AK187"/>
      <c r="AL187"/>
      <c r="AM187"/>
      <c r="AN187"/>
      <c r="AO187"/>
      <c r="AP187"/>
    </row>
    <row r="188" spans="1:42" s="52" customFormat="1">
      <c r="A188" s="15"/>
      <c r="B188" s="168"/>
      <c r="C188" s="374"/>
      <c r="D188" s="141" t="str">
        <f t="shared" si="5"/>
        <v/>
      </c>
      <c r="E188" s="180"/>
      <c r="F188"/>
      <c r="G188"/>
      <c r="H188"/>
      <c r="I188"/>
      <c r="J188" s="15"/>
      <c r="K188" s="15"/>
      <c r="L188" s="15"/>
      <c r="M188" s="15"/>
      <c r="N188" s="15"/>
      <c r="O188" s="15"/>
      <c r="P188" s="15"/>
      <c r="Q188" s="15"/>
      <c r="R188" s="15"/>
      <c r="S188" s="15"/>
      <c r="T188" s="15"/>
      <c r="U188" s="15"/>
      <c r="V188" s="15"/>
      <c r="W188" s="15"/>
      <c r="X188" s="15"/>
      <c r="Y188" s="15"/>
      <c r="Z188" s="15"/>
      <c r="AA188" s="15"/>
      <c r="AB188" s="15"/>
      <c r="AC188"/>
      <c r="AD188"/>
      <c r="AE188"/>
      <c r="AF188"/>
      <c r="AG188"/>
      <c r="AH188" s="4"/>
      <c r="AI188"/>
      <c r="AJ188"/>
      <c r="AK188"/>
      <c r="AL188"/>
      <c r="AM188"/>
      <c r="AN188"/>
      <c r="AO188"/>
      <c r="AP188"/>
    </row>
    <row r="189" spans="1:42" s="52" customFormat="1">
      <c r="A189" s="15"/>
      <c r="B189" s="168"/>
      <c r="C189" s="374"/>
      <c r="D189" s="141" t="str">
        <f t="shared" si="5"/>
        <v/>
      </c>
      <c r="E189" s="180"/>
      <c r="F189"/>
      <c r="G189"/>
      <c r="H189"/>
      <c r="I189"/>
      <c r="J189" s="15"/>
      <c r="K189" s="15"/>
      <c r="L189" s="15"/>
      <c r="M189" s="15"/>
      <c r="N189" s="15"/>
      <c r="O189" s="15"/>
      <c r="P189" s="15"/>
      <c r="Q189" s="15"/>
      <c r="R189" s="15"/>
      <c r="S189" s="15"/>
      <c r="T189" s="15"/>
      <c r="U189" s="15"/>
      <c r="V189" s="15"/>
      <c r="W189" s="15"/>
      <c r="X189" s="15"/>
      <c r="Y189" s="15"/>
      <c r="Z189" s="15"/>
      <c r="AA189" s="15"/>
      <c r="AB189" s="15"/>
      <c r="AC189"/>
      <c r="AD189"/>
      <c r="AE189"/>
      <c r="AF189"/>
      <c r="AG189"/>
      <c r="AH189" s="4"/>
      <c r="AI189"/>
      <c r="AJ189"/>
      <c r="AK189"/>
      <c r="AL189"/>
      <c r="AM189"/>
      <c r="AN189"/>
      <c r="AO189"/>
      <c r="AP189"/>
    </row>
    <row r="190" spans="1:42" s="52" customFormat="1">
      <c r="A190" s="15"/>
      <c r="B190" s="168"/>
      <c r="C190" s="374"/>
      <c r="D190" s="141" t="str">
        <f t="shared" si="5"/>
        <v/>
      </c>
      <c r="E190" s="180"/>
      <c r="F190"/>
      <c r="G190"/>
      <c r="H190"/>
      <c r="I190"/>
      <c r="J190" s="15"/>
      <c r="K190" s="15"/>
      <c r="L190" s="15"/>
      <c r="M190" s="15"/>
      <c r="N190" s="15"/>
      <c r="O190" s="15"/>
      <c r="P190" s="15"/>
      <c r="Q190" s="15"/>
      <c r="R190" s="15"/>
      <c r="S190" s="15"/>
      <c r="T190" s="15"/>
      <c r="U190" s="15"/>
      <c r="V190" s="15"/>
      <c r="W190" s="15"/>
      <c r="X190" s="15"/>
      <c r="Y190" s="15"/>
      <c r="Z190" s="15"/>
      <c r="AA190" s="15"/>
      <c r="AB190" s="15"/>
      <c r="AC190"/>
      <c r="AD190"/>
      <c r="AE190"/>
      <c r="AF190"/>
      <c r="AG190"/>
      <c r="AH190" s="4"/>
      <c r="AI190"/>
      <c r="AJ190"/>
      <c r="AK190"/>
      <c r="AL190"/>
      <c r="AM190"/>
      <c r="AN190"/>
      <c r="AO190"/>
      <c r="AP190"/>
    </row>
    <row r="191" spans="1:42" s="52" customFormat="1">
      <c r="A191" s="15"/>
      <c r="B191" s="168"/>
      <c r="C191" s="374"/>
      <c r="D191" s="141" t="str">
        <f t="shared" si="5"/>
        <v/>
      </c>
      <c r="E191" s="180"/>
      <c r="F191"/>
      <c r="G191"/>
      <c r="H191"/>
      <c r="I191"/>
      <c r="J191" s="15"/>
      <c r="K191" s="15"/>
      <c r="L191" s="15"/>
      <c r="M191" s="15"/>
      <c r="N191" s="15"/>
      <c r="O191" s="15"/>
      <c r="P191" s="15"/>
      <c r="Q191" s="15"/>
      <c r="R191" s="15"/>
      <c r="S191" s="15"/>
      <c r="T191" s="15"/>
      <c r="U191" s="15"/>
      <c r="V191" s="15"/>
      <c r="W191" s="15"/>
      <c r="X191" s="15"/>
      <c r="Y191" s="15"/>
      <c r="Z191" s="15"/>
      <c r="AA191" s="15"/>
      <c r="AB191" s="15"/>
      <c r="AC191"/>
      <c r="AD191"/>
      <c r="AE191"/>
      <c r="AF191"/>
      <c r="AG191"/>
      <c r="AH191" s="4"/>
      <c r="AI191"/>
      <c r="AJ191"/>
      <c r="AK191"/>
      <c r="AL191"/>
      <c r="AM191"/>
      <c r="AN191"/>
      <c r="AO191"/>
      <c r="AP191"/>
    </row>
    <row r="192" spans="1:42" s="52" customFormat="1">
      <c r="A192" s="15"/>
      <c r="B192" s="168"/>
      <c r="C192" s="374"/>
      <c r="D192" s="141" t="str">
        <f t="shared" si="5"/>
        <v/>
      </c>
      <c r="E192" s="180"/>
      <c r="F192"/>
      <c r="G192"/>
      <c r="H192"/>
      <c r="I192"/>
      <c r="J192" s="15"/>
      <c r="K192" s="15"/>
      <c r="L192" s="15"/>
      <c r="M192" s="15"/>
      <c r="N192" s="15"/>
      <c r="O192" s="15"/>
      <c r="P192" s="15"/>
      <c r="Q192" s="15"/>
      <c r="R192" s="15"/>
      <c r="S192" s="15"/>
      <c r="T192" s="15"/>
      <c r="U192" s="15"/>
      <c r="V192" s="15"/>
      <c r="W192" s="15"/>
      <c r="X192" s="15"/>
      <c r="Y192" s="15"/>
      <c r="Z192" s="15"/>
      <c r="AA192" s="15"/>
      <c r="AB192" s="15"/>
      <c r="AC192"/>
      <c r="AD192"/>
      <c r="AE192"/>
      <c r="AF192"/>
      <c r="AG192"/>
      <c r="AH192" s="4"/>
      <c r="AI192"/>
      <c r="AJ192"/>
      <c r="AK192"/>
      <c r="AL192"/>
      <c r="AM192"/>
      <c r="AN192"/>
      <c r="AO192"/>
      <c r="AP192"/>
    </row>
    <row r="193" spans="1:42" s="52" customFormat="1">
      <c r="A193" s="15"/>
      <c r="B193" s="168"/>
      <c r="C193" s="374"/>
      <c r="D193" s="141" t="str">
        <f t="shared" si="5"/>
        <v/>
      </c>
      <c r="E193" s="180"/>
      <c r="F193"/>
      <c r="G193"/>
      <c r="H193"/>
      <c r="I193"/>
      <c r="J193" s="15"/>
      <c r="K193" s="15"/>
      <c r="L193" s="15"/>
      <c r="M193" s="15"/>
      <c r="N193" s="15"/>
      <c r="O193" s="15"/>
      <c r="P193" s="15"/>
      <c r="Q193" s="15"/>
      <c r="R193" s="15"/>
      <c r="S193" s="15"/>
      <c r="T193" s="15"/>
      <c r="U193" s="15"/>
      <c r="V193" s="15"/>
      <c r="W193" s="15"/>
      <c r="X193" s="15"/>
      <c r="Y193" s="15"/>
      <c r="Z193" s="15"/>
      <c r="AA193" s="15"/>
      <c r="AB193" s="15"/>
      <c r="AC193"/>
      <c r="AD193"/>
      <c r="AE193"/>
      <c r="AF193"/>
      <c r="AG193"/>
      <c r="AH193" s="4"/>
      <c r="AI193"/>
      <c r="AJ193"/>
      <c r="AK193"/>
      <c r="AL193"/>
      <c r="AM193"/>
      <c r="AN193"/>
      <c r="AO193"/>
      <c r="AP193"/>
    </row>
    <row r="194" spans="1:42" s="52" customFormat="1">
      <c r="A194" s="15"/>
      <c r="B194" s="168"/>
      <c r="C194" s="374"/>
      <c r="D194" s="141" t="str">
        <f t="shared" ref="D194:D200" si="6">IF($C194="","",IF($C194&lt;$J$1,$C194*$H$1+$C194,ROUND($C194*$H$1+$C194,0)))</f>
        <v/>
      </c>
      <c r="E194" s="180"/>
      <c r="F194"/>
      <c r="G194"/>
      <c r="H194"/>
      <c r="I194"/>
      <c r="J194" s="15"/>
      <c r="K194" s="15"/>
      <c r="L194" s="15"/>
      <c r="M194" s="15"/>
      <c r="N194" s="15"/>
      <c r="O194" s="15"/>
      <c r="P194" s="15"/>
      <c r="Q194" s="15"/>
      <c r="R194" s="15"/>
      <c r="S194" s="15"/>
      <c r="T194" s="15"/>
      <c r="U194" s="15"/>
      <c r="V194" s="15"/>
      <c r="W194" s="15"/>
      <c r="X194" s="15"/>
      <c r="Y194" s="15"/>
      <c r="Z194" s="15"/>
      <c r="AA194" s="15"/>
      <c r="AB194" s="15"/>
      <c r="AC194"/>
      <c r="AD194"/>
      <c r="AE194"/>
      <c r="AF194"/>
      <c r="AG194"/>
      <c r="AH194" s="4"/>
      <c r="AI194"/>
      <c r="AJ194"/>
      <c r="AK194"/>
      <c r="AL194"/>
      <c r="AM194"/>
      <c r="AN194"/>
      <c r="AO194"/>
      <c r="AP194"/>
    </row>
    <row r="195" spans="1:42" s="52" customFormat="1">
      <c r="A195" s="15"/>
      <c r="B195" s="168"/>
      <c r="C195" s="374"/>
      <c r="D195" s="141" t="str">
        <f t="shared" si="6"/>
        <v/>
      </c>
      <c r="E195" s="180"/>
      <c r="F195"/>
      <c r="G195"/>
      <c r="H195"/>
      <c r="I195"/>
      <c r="J195" s="15"/>
      <c r="K195" s="15"/>
      <c r="L195" s="15"/>
      <c r="M195" s="15"/>
      <c r="N195" s="15"/>
      <c r="O195" s="15"/>
      <c r="P195" s="15"/>
      <c r="Q195" s="15"/>
      <c r="R195" s="15"/>
      <c r="S195" s="15"/>
      <c r="T195" s="15"/>
      <c r="U195" s="15"/>
      <c r="V195" s="15"/>
      <c r="W195" s="15"/>
      <c r="X195" s="15"/>
      <c r="Y195" s="15"/>
      <c r="Z195" s="15"/>
      <c r="AA195" s="15"/>
      <c r="AB195" s="15"/>
      <c r="AC195"/>
      <c r="AD195"/>
      <c r="AE195"/>
      <c r="AF195"/>
      <c r="AG195"/>
      <c r="AH195" s="4"/>
      <c r="AI195"/>
      <c r="AJ195"/>
      <c r="AK195"/>
      <c r="AL195"/>
      <c r="AM195"/>
      <c r="AN195"/>
      <c r="AO195"/>
      <c r="AP195"/>
    </row>
    <row r="196" spans="1:42" s="52" customFormat="1">
      <c r="A196" s="15"/>
      <c r="B196" s="168"/>
      <c r="C196" s="374"/>
      <c r="D196" s="141" t="str">
        <f t="shared" si="6"/>
        <v/>
      </c>
      <c r="E196" s="180"/>
      <c r="F196"/>
      <c r="G196"/>
      <c r="H196"/>
      <c r="I196"/>
      <c r="J196" s="15"/>
      <c r="K196" s="15"/>
      <c r="L196" s="15"/>
      <c r="M196" s="15"/>
      <c r="N196" s="15"/>
      <c r="O196" s="15"/>
      <c r="P196" s="15"/>
      <c r="Q196" s="15"/>
      <c r="R196" s="15"/>
      <c r="S196" s="15"/>
      <c r="T196" s="15"/>
      <c r="U196" s="15"/>
      <c r="V196" s="15"/>
      <c r="W196" s="15"/>
      <c r="X196" s="15"/>
      <c r="Y196" s="15"/>
      <c r="Z196" s="15"/>
      <c r="AA196" s="15"/>
      <c r="AB196" s="15"/>
      <c r="AC196"/>
      <c r="AD196"/>
      <c r="AE196"/>
      <c r="AF196"/>
      <c r="AG196"/>
      <c r="AH196" s="4"/>
      <c r="AI196"/>
      <c r="AJ196"/>
      <c r="AK196"/>
      <c r="AL196"/>
      <c r="AM196"/>
      <c r="AN196"/>
      <c r="AO196"/>
      <c r="AP196"/>
    </row>
    <row r="197" spans="1:42" s="52" customFormat="1">
      <c r="A197" s="15"/>
      <c r="B197" s="168"/>
      <c r="C197" s="374"/>
      <c r="D197" s="141" t="str">
        <f t="shared" si="6"/>
        <v/>
      </c>
      <c r="E197" s="180"/>
      <c r="F197"/>
      <c r="G197"/>
      <c r="H197"/>
      <c r="I197"/>
      <c r="J197" s="15"/>
      <c r="K197" s="15"/>
      <c r="L197" s="15"/>
      <c r="M197" s="15"/>
      <c r="N197" s="15"/>
      <c r="O197" s="15"/>
      <c r="P197" s="15"/>
      <c r="Q197" s="15"/>
      <c r="R197" s="15"/>
      <c r="S197" s="15"/>
      <c r="T197" s="15"/>
      <c r="U197" s="15"/>
      <c r="V197" s="15"/>
      <c r="W197" s="15"/>
      <c r="X197" s="15"/>
      <c r="Y197" s="15"/>
      <c r="Z197" s="15"/>
      <c r="AA197" s="15"/>
      <c r="AB197" s="15"/>
      <c r="AC197"/>
      <c r="AD197"/>
      <c r="AE197"/>
      <c r="AF197"/>
      <c r="AG197"/>
      <c r="AH197" s="4"/>
      <c r="AI197"/>
      <c r="AJ197"/>
      <c r="AK197"/>
      <c r="AL197"/>
      <c r="AM197"/>
      <c r="AN197"/>
      <c r="AO197"/>
      <c r="AP197"/>
    </row>
    <row r="198" spans="1:42" s="52" customFormat="1">
      <c r="A198" s="15"/>
      <c r="B198" s="168"/>
      <c r="C198" s="374"/>
      <c r="D198" s="141" t="str">
        <f t="shared" si="6"/>
        <v/>
      </c>
      <c r="E198" s="180"/>
      <c r="F198"/>
      <c r="G198"/>
      <c r="H198"/>
      <c r="I198"/>
      <c r="J198" s="15"/>
      <c r="K198" s="15"/>
      <c r="L198" s="15"/>
      <c r="M198" s="15"/>
      <c r="N198" s="15"/>
      <c r="O198" s="15"/>
      <c r="P198" s="15"/>
      <c r="Q198" s="15"/>
      <c r="R198" s="15"/>
      <c r="S198" s="15"/>
      <c r="T198" s="15"/>
      <c r="U198" s="15"/>
      <c r="V198" s="15"/>
      <c r="W198" s="15"/>
      <c r="X198" s="15"/>
      <c r="Y198" s="15"/>
      <c r="Z198" s="15"/>
      <c r="AA198" s="15"/>
      <c r="AB198" s="15"/>
      <c r="AC198"/>
      <c r="AD198"/>
      <c r="AE198"/>
      <c r="AF198"/>
      <c r="AG198"/>
      <c r="AH198" s="4"/>
      <c r="AI198"/>
      <c r="AJ198"/>
      <c r="AK198"/>
      <c r="AL198"/>
      <c r="AM198"/>
      <c r="AN198"/>
      <c r="AO198"/>
      <c r="AP198"/>
    </row>
    <row r="199" spans="1:42" s="52" customFormat="1">
      <c r="A199" s="15"/>
      <c r="B199" s="168"/>
      <c r="C199" s="374"/>
      <c r="D199" s="141" t="str">
        <f t="shared" si="6"/>
        <v/>
      </c>
      <c r="E199" s="180"/>
      <c r="F199"/>
      <c r="G199"/>
      <c r="H199"/>
      <c r="I199"/>
      <c r="J199" s="15"/>
      <c r="K199" s="15"/>
      <c r="L199" s="15"/>
      <c r="M199" s="15"/>
      <c r="N199" s="15"/>
      <c r="O199" s="15"/>
      <c r="P199" s="15"/>
      <c r="Q199" s="15"/>
      <c r="R199" s="15"/>
      <c r="S199" s="15"/>
      <c r="T199" s="15"/>
      <c r="U199" s="15"/>
      <c r="V199" s="15"/>
      <c r="W199" s="15"/>
      <c r="X199" s="15"/>
      <c r="Y199" s="15"/>
      <c r="Z199" s="15"/>
      <c r="AA199" s="15"/>
      <c r="AB199" s="15"/>
      <c r="AC199"/>
      <c r="AD199"/>
      <c r="AE199"/>
      <c r="AF199"/>
      <c r="AG199"/>
      <c r="AH199" s="4"/>
      <c r="AI199"/>
      <c r="AJ199"/>
      <c r="AK199"/>
      <c r="AL199"/>
      <c r="AM199"/>
      <c r="AN199"/>
      <c r="AO199"/>
      <c r="AP199"/>
    </row>
    <row r="200" spans="1:42" s="52" customFormat="1">
      <c r="A200" s="15"/>
      <c r="B200" s="168"/>
      <c r="C200" s="374"/>
      <c r="D200" s="141" t="str">
        <f t="shared" si="6"/>
        <v/>
      </c>
      <c r="E200" s="180"/>
      <c r="F200"/>
      <c r="G200"/>
      <c r="H200"/>
      <c r="I200"/>
      <c r="J200" s="15"/>
      <c r="K200" s="15"/>
      <c r="L200" s="15"/>
      <c r="M200" s="15"/>
      <c r="N200" s="15"/>
      <c r="O200" s="15"/>
      <c r="P200" s="15"/>
      <c r="Q200" s="15"/>
      <c r="R200" s="15"/>
      <c r="S200" s="15"/>
      <c r="T200" s="15"/>
      <c r="U200" s="15"/>
      <c r="V200" s="15"/>
      <c r="W200" s="15"/>
      <c r="X200" s="15"/>
      <c r="Y200" s="15"/>
      <c r="Z200" s="15"/>
      <c r="AA200" s="15"/>
      <c r="AB200" s="15"/>
      <c r="AC200"/>
      <c r="AD200"/>
      <c r="AE200"/>
      <c r="AF200"/>
      <c r="AG200"/>
      <c r="AH200" s="4"/>
      <c r="AI200"/>
      <c r="AJ200"/>
      <c r="AK200"/>
      <c r="AL200"/>
      <c r="AM200"/>
      <c r="AN200"/>
      <c r="AO200"/>
      <c r="AP200"/>
    </row>
    <row r="201" spans="1:42" s="52" customFormat="1">
      <c r="A201" s="15"/>
      <c r="B201" s="168"/>
      <c r="C201" s="374"/>
      <c r="D201" s="141" t="str">
        <f t="shared" ref="D201:D244" si="7">IF($C201="","",ROUND($C201+($C201*$H$1),0))</f>
        <v/>
      </c>
      <c r="E201" s="180"/>
      <c r="F201"/>
      <c r="G201"/>
      <c r="H201"/>
      <c r="I201"/>
      <c r="J201" s="15"/>
      <c r="K201" s="15"/>
      <c r="L201" s="15"/>
      <c r="M201" s="15"/>
      <c r="N201" s="15"/>
      <c r="O201" s="15"/>
      <c r="P201" s="15"/>
      <c r="Q201" s="15"/>
      <c r="R201" s="15"/>
      <c r="S201" s="15"/>
      <c r="T201" s="15"/>
      <c r="U201" s="15"/>
      <c r="V201" s="15"/>
      <c r="W201" s="15"/>
      <c r="X201" s="15"/>
      <c r="Y201" s="15"/>
      <c r="Z201" s="15"/>
      <c r="AA201" s="15"/>
      <c r="AB201" s="15"/>
      <c r="AC201"/>
      <c r="AD201"/>
      <c r="AE201"/>
      <c r="AF201"/>
      <c r="AG201"/>
      <c r="AH201" s="4"/>
      <c r="AI201"/>
      <c r="AJ201"/>
      <c r="AK201"/>
      <c r="AL201"/>
      <c r="AM201"/>
      <c r="AN201"/>
      <c r="AO201"/>
      <c r="AP201"/>
    </row>
    <row r="202" spans="1:42" s="52" customFormat="1">
      <c r="A202" s="15"/>
      <c r="B202" s="168"/>
      <c r="C202" s="374"/>
      <c r="D202" s="141" t="str">
        <f t="shared" si="7"/>
        <v/>
      </c>
      <c r="E202" s="180"/>
      <c r="F202"/>
      <c r="G202"/>
      <c r="H202"/>
      <c r="I202"/>
      <c r="J202" s="15"/>
      <c r="K202" s="15"/>
      <c r="L202" s="15"/>
      <c r="M202" s="15"/>
      <c r="N202" s="15"/>
      <c r="O202" s="15"/>
      <c r="P202" s="15"/>
      <c r="Q202" s="15"/>
      <c r="R202" s="15"/>
      <c r="S202" s="15"/>
      <c r="T202" s="15"/>
      <c r="U202" s="15"/>
      <c r="V202" s="15"/>
      <c r="W202" s="15"/>
      <c r="X202" s="15"/>
      <c r="Y202" s="15"/>
      <c r="Z202" s="15"/>
      <c r="AA202" s="15"/>
      <c r="AB202" s="15"/>
      <c r="AC202"/>
      <c r="AD202"/>
      <c r="AE202"/>
      <c r="AF202"/>
      <c r="AG202"/>
      <c r="AH202" s="4"/>
      <c r="AI202"/>
      <c r="AJ202"/>
      <c r="AK202"/>
      <c r="AL202"/>
      <c r="AM202"/>
      <c r="AN202"/>
      <c r="AO202"/>
      <c r="AP202"/>
    </row>
    <row r="203" spans="1:42" s="52" customFormat="1">
      <c r="A203" s="15"/>
      <c r="B203" s="168"/>
      <c r="C203" s="374"/>
      <c r="D203" s="141" t="str">
        <f t="shared" si="7"/>
        <v/>
      </c>
      <c r="E203" s="180"/>
      <c r="F203"/>
      <c r="G203"/>
      <c r="H203"/>
      <c r="I203"/>
      <c r="J203" s="15"/>
      <c r="K203" s="15"/>
      <c r="L203" s="15"/>
      <c r="M203" s="15"/>
      <c r="N203" s="15"/>
      <c r="O203" s="15"/>
      <c r="P203" s="15"/>
      <c r="Q203" s="15"/>
      <c r="R203" s="15"/>
      <c r="S203" s="15"/>
      <c r="T203" s="15"/>
      <c r="U203" s="15"/>
      <c r="V203" s="15"/>
      <c r="W203" s="15"/>
      <c r="X203" s="15"/>
      <c r="Y203" s="15"/>
      <c r="Z203" s="15"/>
      <c r="AA203" s="15"/>
      <c r="AB203" s="15"/>
      <c r="AC203"/>
      <c r="AD203"/>
      <c r="AE203"/>
      <c r="AF203"/>
      <c r="AG203"/>
      <c r="AH203" s="4"/>
      <c r="AI203"/>
      <c r="AJ203"/>
      <c r="AK203"/>
      <c r="AL203"/>
      <c r="AM203"/>
      <c r="AN203"/>
      <c r="AO203"/>
      <c r="AP203"/>
    </row>
    <row r="204" spans="1:42" s="52" customFormat="1">
      <c r="A204" s="15"/>
      <c r="B204" s="168"/>
      <c r="C204" s="374"/>
      <c r="D204" s="141" t="str">
        <f t="shared" si="7"/>
        <v/>
      </c>
      <c r="E204" s="180"/>
      <c r="F204"/>
      <c r="G204"/>
      <c r="H204"/>
      <c r="I204"/>
      <c r="J204" s="15"/>
      <c r="K204" s="15"/>
      <c r="L204" s="15"/>
      <c r="M204" s="15"/>
      <c r="N204" s="15"/>
      <c r="O204" s="15"/>
      <c r="P204" s="15"/>
      <c r="Q204" s="15"/>
      <c r="R204" s="15"/>
      <c r="S204" s="15"/>
      <c r="T204" s="15"/>
      <c r="U204" s="15"/>
      <c r="V204" s="15"/>
      <c r="W204" s="15"/>
      <c r="X204" s="15"/>
      <c r="Y204" s="15"/>
      <c r="Z204" s="15"/>
      <c r="AA204" s="15"/>
      <c r="AB204" s="15"/>
      <c r="AC204"/>
      <c r="AD204"/>
      <c r="AE204"/>
      <c r="AF204"/>
      <c r="AG204"/>
      <c r="AH204" s="4"/>
      <c r="AI204"/>
      <c r="AJ204"/>
      <c r="AK204"/>
      <c r="AL204"/>
      <c r="AM204"/>
      <c r="AN204"/>
      <c r="AO204"/>
      <c r="AP204"/>
    </row>
    <row r="205" spans="1:42" s="52" customFormat="1">
      <c r="A205" s="15"/>
      <c r="B205" s="168"/>
      <c r="C205" s="374"/>
      <c r="D205" s="141" t="str">
        <f t="shared" si="7"/>
        <v/>
      </c>
      <c r="E205" s="180"/>
      <c r="F205"/>
      <c r="G205"/>
      <c r="H205"/>
      <c r="I205"/>
      <c r="J205" s="15"/>
      <c r="K205" s="15"/>
      <c r="L205" s="15"/>
      <c r="M205" s="15"/>
      <c r="N205" s="15"/>
      <c r="O205" s="15"/>
      <c r="P205" s="15"/>
      <c r="Q205" s="15"/>
      <c r="R205" s="15"/>
      <c r="S205" s="15"/>
      <c r="T205" s="15"/>
      <c r="U205" s="15"/>
      <c r="V205" s="15"/>
      <c r="W205" s="15"/>
      <c r="X205" s="15"/>
      <c r="Y205" s="15"/>
      <c r="Z205" s="15"/>
      <c r="AA205" s="15"/>
      <c r="AB205" s="15"/>
      <c r="AC205"/>
      <c r="AD205"/>
      <c r="AE205"/>
      <c r="AF205"/>
      <c r="AG205"/>
      <c r="AH205" s="4"/>
      <c r="AI205"/>
      <c r="AJ205"/>
      <c r="AK205"/>
      <c r="AL205"/>
      <c r="AM205"/>
      <c r="AN205"/>
      <c r="AO205"/>
      <c r="AP205"/>
    </row>
    <row r="206" spans="1:42" s="52" customFormat="1">
      <c r="A206" s="15"/>
      <c r="B206" s="168"/>
      <c r="C206" s="374"/>
      <c r="D206" s="141" t="str">
        <f t="shared" si="7"/>
        <v/>
      </c>
      <c r="E206" s="180"/>
      <c r="F206"/>
      <c r="G206"/>
      <c r="H206"/>
      <c r="I206"/>
      <c r="J206" s="15"/>
      <c r="K206" s="15"/>
      <c r="L206" s="15"/>
      <c r="M206" s="15"/>
      <c r="N206" s="15"/>
      <c r="O206" s="15"/>
      <c r="P206" s="15"/>
      <c r="Q206" s="15"/>
      <c r="R206" s="15"/>
      <c r="S206" s="15"/>
      <c r="T206" s="15"/>
      <c r="U206" s="15"/>
      <c r="V206" s="15"/>
      <c r="W206" s="15"/>
      <c r="X206" s="15"/>
      <c r="Y206" s="15"/>
      <c r="Z206" s="15"/>
      <c r="AA206" s="15"/>
      <c r="AB206" s="15"/>
      <c r="AC206"/>
      <c r="AD206"/>
      <c r="AE206"/>
      <c r="AF206"/>
      <c r="AG206"/>
      <c r="AH206" s="4"/>
      <c r="AI206"/>
      <c r="AJ206"/>
      <c r="AK206"/>
      <c r="AL206"/>
      <c r="AM206"/>
      <c r="AN206"/>
      <c r="AO206"/>
      <c r="AP206"/>
    </row>
    <row r="207" spans="1:42" s="52" customFormat="1">
      <c r="A207" s="15"/>
      <c r="B207" s="168"/>
      <c r="C207" s="374"/>
      <c r="D207" s="141" t="str">
        <f t="shared" si="7"/>
        <v/>
      </c>
      <c r="E207" s="180"/>
      <c r="F207"/>
      <c r="G207"/>
      <c r="H207"/>
      <c r="I207"/>
      <c r="J207" s="15"/>
      <c r="K207" s="15"/>
      <c r="L207" s="15"/>
      <c r="M207" s="15"/>
      <c r="N207" s="15"/>
      <c r="O207" s="15"/>
      <c r="P207" s="15"/>
      <c r="Q207" s="15"/>
      <c r="R207" s="15"/>
      <c r="S207" s="15"/>
      <c r="T207" s="15"/>
      <c r="U207" s="15"/>
      <c r="V207" s="15"/>
      <c r="W207" s="15"/>
      <c r="X207" s="15"/>
      <c r="Y207" s="15"/>
      <c r="Z207" s="15"/>
      <c r="AA207" s="15"/>
      <c r="AB207" s="15"/>
      <c r="AC207"/>
      <c r="AD207"/>
      <c r="AE207"/>
      <c r="AF207"/>
      <c r="AG207"/>
      <c r="AH207" s="4"/>
      <c r="AI207"/>
      <c r="AJ207"/>
      <c r="AK207"/>
      <c r="AL207"/>
      <c r="AM207"/>
      <c r="AN207"/>
      <c r="AO207"/>
      <c r="AP207"/>
    </row>
    <row r="208" spans="1:42" s="52" customFormat="1">
      <c r="A208" s="15"/>
      <c r="B208" s="168"/>
      <c r="C208" s="374"/>
      <c r="D208" s="141" t="str">
        <f t="shared" si="7"/>
        <v/>
      </c>
      <c r="E208" s="180"/>
      <c r="F208"/>
      <c r="G208"/>
      <c r="H208"/>
      <c r="I208"/>
      <c r="J208" s="15"/>
      <c r="K208" s="15"/>
      <c r="L208" s="15"/>
      <c r="M208" s="15"/>
      <c r="N208" s="15"/>
      <c r="O208" s="15"/>
      <c r="P208" s="15"/>
      <c r="Q208" s="15"/>
      <c r="R208" s="15"/>
      <c r="S208" s="15"/>
      <c r="T208" s="15"/>
      <c r="U208" s="15"/>
      <c r="V208" s="15"/>
      <c r="W208" s="15"/>
      <c r="X208" s="15"/>
      <c r="Y208" s="15"/>
      <c r="Z208" s="15"/>
      <c r="AA208" s="15"/>
      <c r="AB208" s="15"/>
      <c r="AC208"/>
      <c r="AD208"/>
      <c r="AE208"/>
      <c r="AF208"/>
      <c r="AG208"/>
      <c r="AH208" s="4"/>
      <c r="AI208"/>
      <c r="AJ208"/>
      <c r="AK208"/>
      <c r="AL208"/>
      <c r="AM208"/>
      <c r="AN208"/>
      <c r="AO208"/>
      <c r="AP208"/>
    </row>
    <row r="209" spans="1:42" s="52" customFormat="1">
      <c r="A209" s="15"/>
      <c r="B209" s="168"/>
      <c r="C209" s="374"/>
      <c r="D209" s="141" t="str">
        <f t="shared" si="7"/>
        <v/>
      </c>
      <c r="E209" s="180"/>
      <c r="F209"/>
      <c r="G209"/>
      <c r="H209"/>
      <c r="I209"/>
      <c r="J209" s="15"/>
      <c r="K209" s="15"/>
      <c r="L209" s="15"/>
      <c r="M209" s="15"/>
      <c r="N209" s="15"/>
      <c r="O209" s="15"/>
      <c r="P209" s="15"/>
      <c r="Q209" s="15"/>
      <c r="R209" s="15"/>
      <c r="S209" s="15"/>
      <c r="T209" s="15"/>
      <c r="U209" s="15"/>
      <c r="V209" s="15"/>
      <c r="W209" s="15"/>
      <c r="X209" s="15"/>
      <c r="Y209" s="15"/>
      <c r="Z209" s="15"/>
      <c r="AA209" s="15"/>
      <c r="AB209" s="15"/>
      <c r="AC209"/>
      <c r="AD209"/>
      <c r="AE209"/>
      <c r="AF209"/>
      <c r="AG209"/>
      <c r="AH209" s="4"/>
      <c r="AI209"/>
      <c r="AJ209"/>
      <c r="AK209"/>
      <c r="AL209"/>
      <c r="AM209"/>
      <c r="AN209"/>
      <c r="AO209"/>
      <c r="AP209"/>
    </row>
    <row r="210" spans="1:42" s="52" customFormat="1">
      <c r="A210" s="15"/>
      <c r="B210" s="168"/>
      <c r="C210" s="374"/>
      <c r="D210" s="141" t="str">
        <f t="shared" si="7"/>
        <v/>
      </c>
      <c r="E210" s="180"/>
      <c r="F210"/>
      <c r="G210"/>
      <c r="H210"/>
      <c r="I210"/>
      <c r="J210" s="15"/>
      <c r="K210" s="15"/>
      <c r="L210" s="15"/>
      <c r="M210" s="15"/>
      <c r="N210" s="15"/>
      <c r="O210" s="15"/>
      <c r="P210" s="15"/>
      <c r="Q210" s="15"/>
      <c r="R210" s="15"/>
      <c r="S210" s="15"/>
      <c r="T210" s="15"/>
      <c r="U210" s="15"/>
      <c r="V210" s="15"/>
      <c r="W210" s="15"/>
      <c r="X210" s="15"/>
      <c r="Y210" s="15"/>
      <c r="Z210" s="15"/>
      <c r="AA210" s="15"/>
      <c r="AB210" s="15"/>
      <c r="AC210"/>
      <c r="AD210"/>
      <c r="AE210"/>
      <c r="AF210"/>
      <c r="AG210"/>
      <c r="AH210" s="4"/>
      <c r="AI210"/>
      <c r="AJ210"/>
      <c r="AK210"/>
      <c r="AL210"/>
      <c r="AM210"/>
      <c r="AN210"/>
      <c r="AO210"/>
      <c r="AP210"/>
    </row>
    <row r="211" spans="1:42" s="52" customFormat="1">
      <c r="A211" s="15"/>
      <c r="B211" s="168"/>
      <c r="C211" s="374"/>
      <c r="D211" s="141" t="str">
        <f t="shared" si="7"/>
        <v/>
      </c>
      <c r="E211" s="180"/>
      <c r="F211"/>
      <c r="G211"/>
      <c r="H211"/>
      <c r="I211"/>
      <c r="J211" s="15"/>
      <c r="K211" s="15"/>
      <c r="L211" s="15"/>
      <c r="M211" s="15"/>
      <c r="N211" s="15"/>
      <c r="O211" s="15"/>
      <c r="P211" s="15"/>
      <c r="Q211" s="15"/>
      <c r="R211" s="15"/>
      <c r="S211" s="15"/>
      <c r="T211" s="15"/>
      <c r="U211" s="15"/>
      <c r="V211" s="15"/>
      <c r="W211" s="15"/>
      <c r="X211" s="15"/>
      <c r="Y211" s="15"/>
      <c r="Z211" s="15"/>
      <c r="AA211" s="15"/>
      <c r="AB211" s="15"/>
      <c r="AC211"/>
      <c r="AD211"/>
      <c r="AE211"/>
      <c r="AF211"/>
      <c r="AG211"/>
      <c r="AH211" s="4"/>
      <c r="AI211"/>
      <c r="AJ211"/>
      <c r="AK211"/>
      <c r="AL211"/>
      <c r="AM211"/>
      <c r="AN211"/>
      <c r="AO211"/>
      <c r="AP211"/>
    </row>
    <row r="212" spans="1:42" s="52" customFormat="1">
      <c r="A212" s="15"/>
      <c r="B212" s="168"/>
      <c r="C212" s="374"/>
      <c r="D212" s="141" t="str">
        <f t="shared" si="7"/>
        <v/>
      </c>
      <c r="E212" s="180"/>
      <c r="F212"/>
      <c r="G212"/>
      <c r="H212"/>
      <c r="I212"/>
      <c r="J212" s="15"/>
      <c r="K212" s="15"/>
      <c r="L212" s="15"/>
      <c r="M212" s="15"/>
      <c r="N212" s="15"/>
      <c r="O212" s="15"/>
      <c r="P212" s="15"/>
      <c r="Q212" s="15"/>
      <c r="R212" s="15"/>
      <c r="S212" s="15"/>
      <c r="T212" s="15"/>
      <c r="U212" s="15"/>
      <c r="V212" s="15"/>
      <c r="W212" s="15"/>
      <c r="X212" s="15"/>
      <c r="Y212" s="15"/>
      <c r="Z212" s="15"/>
      <c r="AA212" s="15"/>
      <c r="AB212" s="15"/>
      <c r="AC212"/>
      <c r="AD212"/>
      <c r="AE212"/>
      <c r="AF212"/>
      <c r="AG212"/>
      <c r="AH212" s="4"/>
      <c r="AI212"/>
      <c r="AJ212"/>
      <c r="AK212"/>
      <c r="AL212"/>
      <c r="AM212"/>
      <c r="AN212"/>
      <c r="AO212"/>
      <c r="AP212"/>
    </row>
    <row r="213" spans="1:42" s="52" customFormat="1">
      <c r="A213" s="15"/>
      <c r="B213" s="168"/>
      <c r="C213" s="374"/>
      <c r="D213" s="141" t="str">
        <f t="shared" si="7"/>
        <v/>
      </c>
      <c r="E213" s="180"/>
      <c r="F213"/>
      <c r="G213"/>
      <c r="H213"/>
      <c r="I213"/>
      <c r="J213" s="15"/>
      <c r="K213" s="15"/>
      <c r="L213" s="15"/>
      <c r="M213" s="15"/>
      <c r="N213" s="15"/>
      <c r="O213" s="15"/>
      <c r="P213" s="15"/>
      <c r="Q213" s="15"/>
      <c r="R213" s="15"/>
      <c r="S213" s="15"/>
      <c r="T213" s="15"/>
      <c r="U213" s="15"/>
      <c r="V213" s="15"/>
      <c r="W213" s="15"/>
      <c r="X213" s="15"/>
      <c r="Y213" s="15"/>
      <c r="Z213" s="15"/>
      <c r="AA213" s="15"/>
      <c r="AB213" s="15"/>
      <c r="AC213"/>
      <c r="AD213"/>
      <c r="AE213"/>
      <c r="AF213"/>
      <c r="AG213"/>
      <c r="AH213" s="4"/>
      <c r="AI213"/>
      <c r="AJ213"/>
      <c r="AK213"/>
      <c r="AL213"/>
      <c r="AM213"/>
      <c r="AN213"/>
      <c r="AO213"/>
      <c r="AP213"/>
    </row>
    <row r="214" spans="1:42" s="52" customFormat="1">
      <c r="A214" s="15"/>
      <c r="B214" s="168"/>
      <c r="C214" s="374"/>
      <c r="D214" s="141" t="str">
        <f t="shared" si="7"/>
        <v/>
      </c>
      <c r="E214" s="180"/>
      <c r="F214"/>
      <c r="G214"/>
      <c r="H214"/>
      <c r="I214"/>
      <c r="J214" s="15"/>
      <c r="K214" s="15"/>
      <c r="L214" s="15"/>
      <c r="M214" s="15"/>
      <c r="N214" s="15"/>
      <c r="O214" s="15"/>
      <c r="P214" s="15"/>
      <c r="Q214" s="15"/>
      <c r="R214" s="15"/>
      <c r="S214" s="15"/>
      <c r="T214" s="15"/>
      <c r="U214" s="15"/>
      <c r="V214" s="15"/>
      <c r="W214" s="15"/>
      <c r="X214" s="15"/>
      <c r="Y214" s="15"/>
      <c r="Z214" s="15"/>
      <c r="AA214" s="15"/>
      <c r="AB214" s="15"/>
      <c r="AC214"/>
      <c r="AD214"/>
      <c r="AE214"/>
      <c r="AF214"/>
      <c r="AG214"/>
      <c r="AH214" s="4"/>
      <c r="AI214"/>
      <c r="AJ214"/>
      <c r="AK214"/>
      <c r="AL214"/>
      <c r="AM214"/>
      <c r="AN214"/>
      <c r="AO214"/>
      <c r="AP214"/>
    </row>
    <row r="215" spans="1:42" s="52" customFormat="1">
      <c r="A215" s="15"/>
      <c r="B215" s="168"/>
      <c r="C215" s="374"/>
      <c r="D215" s="141" t="str">
        <f t="shared" si="7"/>
        <v/>
      </c>
      <c r="E215" s="180"/>
      <c r="F215"/>
      <c r="G215"/>
      <c r="H215"/>
      <c r="I215"/>
      <c r="J215" s="15"/>
      <c r="K215" s="15"/>
      <c r="L215" s="15"/>
      <c r="M215" s="15"/>
      <c r="N215" s="15"/>
      <c r="O215" s="15"/>
      <c r="P215" s="15"/>
      <c r="Q215" s="15"/>
      <c r="R215" s="15"/>
      <c r="S215" s="15"/>
      <c r="T215" s="15"/>
      <c r="U215" s="15"/>
      <c r="V215" s="15"/>
      <c r="W215" s="15"/>
      <c r="X215" s="15"/>
      <c r="Y215" s="15"/>
      <c r="Z215" s="15"/>
      <c r="AA215" s="15"/>
      <c r="AB215" s="15"/>
      <c r="AC215"/>
      <c r="AD215"/>
      <c r="AE215"/>
      <c r="AF215"/>
      <c r="AG215"/>
      <c r="AH215" s="4"/>
      <c r="AI215"/>
      <c r="AJ215"/>
      <c r="AK215"/>
      <c r="AL215"/>
      <c r="AM215"/>
      <c r="AN215"/>
      <c r="AO215"/>
      <c r="AP215"/>
    </row>
    <row r="216" spans="1:42" s="52" customFormat="1">
      <c r="A216" s="15"/>
      <c r="B216" s="168"/>
      <c r="C216" s="374"/>
      <c r="D216" s="141" t="str">
        <f t="shared" si="7"/>
        <v/>
      </c>
      <c r="E216" s="180"/>
      <c r="F216"/>
      <c r="G216"/>
      <c r="H216"/>
      <c r="I216"/>
      <c r="J216" s="15"/>
      <c r="K216" s="15"/>
      <c r="L216" s="15"/>
      <c r="M216" s="15"/>
      <c r="N216" s="15"/>
      <c r="O216" s="15"/>
      <c r="P216" s="15"/>
      <c r="Q216" s="15"/>
      <c r="R216" s="15"/>
      <c r="S216" s="15"/>
      <c r="T216" s="15"/>
      <c r="U216" s="15"/>
      <c r="V216" s="15"/>
      <c r="W216" s="15"/>
      <c r="X216" s="15"/>
      <c r="Y216" s="15"/>
      <c r="Z216" s="15"/>
      <c r="AA216" s="15"/>
      <c r="AB216" s="15"/>
      <c r="AC216"/>
      <c r="AD216"/>
      <c r="AE216"/>
      <c r="AF216"/>
      <c r="AG216"/>
      <c r="AH216" s="4"/>
      <c r="AI216"/>
      <c r="AJ216"/>
      <c r="AK216"/>
      <c r="AL216"/>
      <c r="AM216"/>
      <c r="AN216"/>
      <c r="AO216"/>
      <c r="AP216"/>
    </row>
    <row r="217" spans="1:42" s="52" customFormat="1">
      <c r="A217" s="15"/>
      <c r="B217" s="168"/>
      <c r="C217" s="374"/>
      <c r="D217" s="141" t="str">
        <f t="shared" si="7"/>
        <v/>
      </c>
      <c r="E217" s="180"/>
      <c r="F217"/>
      <c r="G217"/>
      <c r="H217"/>
      <c r="I217"/>
      <c r="J217" s="15"/>
      <c r="K217" s="15"/>
      <c r="L217" s="15"/>
      <c r="M217" s="15"/>
      <c r="N217" s="15"/>
      <c r="O217" s="15"/>
      <c r="P217" s="15"/>
      <c r="Q217" s="15"/>
      <c r="R217" s="15"/>
      <c r="S217" s="15"/>
      <c r="T217" s="15"/>
      <c r="U217" s="15"/>
      <c r="V217" s="15"/>
      <c r="W217" s="15"/>
      <c r="X217" s="15"/>
      <c r="Y217" s="15"/>
      <c r="Z217" s="15"/>
      <c r="AA217" s="15"/>
      <c r="AB217" s="15"/>
      <c r="AC217"/>
      <c r="AD217"/>
      <c r="AE217"/>
      <c r="AF217"/>
      <c r="AG217"/>
      <c r="AH217" s="4"/>
      <c r="AI217"/>
      <c r="AJ217"/>
      <c r="AK217"/>
      <c r="AL217"/>
      <c r="AM217"/>
      <c r="AN217"/>
      <c r="AO217"/>
      <c r="AP217"/>
    </row>
    <row r="218" spans="1:42" s="52" customFormat="1">
      <c r="A218" s="15"/>
      <c r="B218" s="168"/>
      <c r="C218" s="374"/>
      <c r="D218" s="141" t="str">
        <f t="shared" si="7"/>
        <v/>
      </c>
      <c r="E218" s="180"/>
      <c r="F218"/>
      <c r="G218"/>
      <c r="H218"/>
      <c r="I218"/>
      <c r="J218" s="15"/>
      <c r="K218" s="15"/>
      <c r="L218" s="15"/>
      <c r="M218" s="15"/>
      <c r="N218" s="15"/>
      <c r="O218" s="15"/>
      <c r="P218" s="15"/>
      <c r="Q218" s="15"/>
      <c r="R218" s="15"/>
      <c r="S218" s="15"/>
      <c r="T218" s="15"/>
      <c r="U218" s="15"/>
      <c r="V218" s="15"/>
      <c r="W218" s="15"/>
      <c r="X218" s="15"/>
      <c r="Y218" s="15"/>
      <c r="Z218" s="15"/>
      <c r="AA218" s="15"/>
      <c r="AB218" s="15"/>
      <c r="AC218"/>
      <c r="AD218"/>
      <c r="AE218"/>
      <c r="AF218"/>
      <c r="AG218"/>
      <c r="AH218" s="4"/>
      <c r="AI218"/>
      <c r="AJ218"/>
      <c r="AK218"/>
      <c r="AL218"/>
      <c r="AM218"/>
      <c r="AN218"/>
      <c r="AO218"/>
      <c r="AP218"/>
    </row>
    <row r="219" spans="1:42" s="52" customFormat="1">
      <c r="A219" s="15"/>
      <c r="B219" s="168"/>
      <c r="C219" s="374"/>
      <c r="D219" s="141" t="str">
        <f t="shared" si="7"/>
        <v/>
      </c>
      <c r="E219" s="180"/>
      <c r="F219"/>
      <c r="G219"/>
      <c r="H219"/>
      <c r="I219"/>
      <c r="J219" s="15"/>
      <c r="K219" s="15"/>
      <c r="L219" s="15"/>
      <c r="M219" s="15"/>
      <c r="N219" s="15"/>
      <c r="O219" s="15"/>
      <c r="P219" s="15"/>
      <c r="Q219" s="15"/>
      <c r="R219" s="15"/>
      <c r="S219" s="15"/>
      <c r="T219" s="15"/>
      <c r="U219" s="15"/>
      <c r="V219" s="15"/>
      <c r="W219" s="15"/>
      <c r="X219" s="15"/>
      <c r="Y219" s="15"/>
      <c r="Z219" s="15"/>
      <c r="AA219" s="15"/>
      <c r="AB219" s="15"/>
      <c r="AC219"/>
      <c r="AD219"/>
      <c r="AE219"/>
      <c r="AF219"/>
      <c r="AG219"/>
      <c r="AH219" s="4"/>
      <c r="AI219"/>
      <c r="AJ219"/>
      <c r="AK219"/>
      <c r="AL219"/>
      <c r="AM219"/>
      <c r="AN219"/>
      <c r="AO219"/>
      <c r="AP219"/>
    </row>
    <row r="220" spans="1:42" s="52" customFormat="1">
      <c r="A220" s="15"/>
      <c r="B220" s="168"/>
      <c r="C220" s="374"/>
      <c r="D220" s="141" t="str">
        <f t="shared" si="7"/>
        <v/>
      </c>
      <c r="E220" s="180"/>
      <c r="F220"/>
      <c r="G220"/>
      <c r="H220"/>
      <c r="I220"/>
      <c r="J220" s="15"/>
      <c r="K220" s="15"/>
      <c r="L220" s="15"/>
      <c r="M220" s="15"/>
      <c r="N220" s="15"/>
      <c r="O220" s="15"/>
      <c r="P220" s="15"/>
      <c r="Q220" s="15"/>
      <c r="R220" s="15"/>
      <c r="S220" s="15"/>
      <c r="T220" s="15"/>
      <c r="U220" s="15"/>
      <c r="V220" s="15"/>
      <c r="W220" s="15"/>
      <c r="X220" s="15"/>
      <c r="Y220" s="15"/>
      <c r="Z220" s="15"/>
      <c r="AA220" s="15"/>
      <c r="AB220" s="15"/>
      <c r="AC220"/>
      <c r="AD220"/>
      <c r="AE220"/>
      <c r="AF220"/>
      <c r="AG220"/>
      <c r="AH220" s="4"/>
      <c r="AI220"/>
      <c r="AJ220"/>
      <c r="AK220"/>
      <c r="AL220"/>
      <c r="AM220"/>
      <c r="AN220"/>
      <c r="AO220"/>
      <c r="AP220"/>
    </row>
    <row r="221" spans="1:42" s="52" customFormat="1">
      <c r="A221" s="15"/>
      <c r="B221" s="168"/>
      <c r="C221" s="374"/>
      <c r="D221" s="141" t="str">
        <f t="shared" si="7"/>
        <v/>
      </c>
      <c r="E221" s="180"/>
      <c r="F221"/>
      <c r="G221"/>
      <c r="H221"/>
      <c r="I221"/>
      <c r="J221" s="15"/>
      <c r="K221" s="15"/>
      <c r="L221" s="15"/>
      <c r="M221" s="15"/>
      <c r="N221" s="15"/>
      <c r="O221" s="15"/>
      <c r="P221" s="15"/>
      <c r="Q221" s="15"/>
      <c r="R221" s="15"/>
      <c r="S221" s="15"/>
      <c r="T221" s="15"/>
      <c r="U221" s="15"/>
      <c r="V221" s="15"/>
      <c r="W221" s="15"/>
      <c r="X221" s="15"/>
      <c r="Y221" s="15"/>
      <c r="Z221" s="15"/>
      <c r="AA221" s="15"/>
      <c r="AB221" s="15"/>
      <c r="AC221"/>
      <c r="AD221"/>
      <c r="AE221"/>
      <c r="AF221"/>
      <c r="AG221"/>
      <c r="AH221" s="4"/>
      <c r="AI221"/>
      <c r="AJ221"/>
      <c r="AK221"/>
      <c r="AL221"/>
      <c r="AM221"/>
      <c r="AN221"/>
      <c r="AO221"/>
      <c r="AP221"/>
    </row>
    <row r="222" spans="1:42" s="52" customFormat="1">
      <c r="A222" s="15"/>
      <c r="B222" s="168"/>
      <c r="C222" s="374"/>
      <c r="D222" s="141" t="str">
        <f t="shared" si="7"/>
        <v/>
      </c>
      <c r="E222" s="180"/>
      <c r="F222"/>
      <c r="G222"/>
      <c r="H222"/>
      <c r="I222"/>
      <c r="J222" s="15"/>
      <c r="K222" s="15"/>
      <c r="L222" s="15"/>
      <c r="M222" s="15"/>
      <c r="N222" s="15"/>
      <c r="O222" s="15"/>
      <c r="P222" s="15"/>
      <c r="Q222" s="15"/>
      <c r="R222" s="15"/>
      <c r="S222" s="15"/>
      <c r="T222" s="15"/>
      <c r="U222" s="15"/>
      <c r="V222" s="15"/>
      <c r="W222" s="15"/>
      <c r="X222" s="15"/>
      <c r="Y222" s="15"/>
      <c r="Z222" s="15"/>
      <c r="AA222" s="15"/>
      <c r="AB222" s="15"/>
      <c r="AC222"/>
      <c r="AD222"/>
      <c r="AE222"/>
      <c r="AF222"/>
      <c r="AG222"/>
      <c r="AH222" s="4"/>
      <c r="AI222"/>
      <c r="AJ222"/>
      <c r="AK222"/>
      <c r="AL222"/>
      <c r="AM222"/>
      <c r="AN222"/>
      <c r="AO222"/>
      <c r="AP222"/>
    </row>
    <row r="223" spans="1:42" s="52" customFormat="1">
      <c r="A223" s="15"/>
      <c r="B223" s="168"/>
      <c r="C223" s="374"/>
      <c r="D223" s="141" t="str">
        <f t="shared" si="7"/>
        <v/>
      </c>
      <c r="E223" s="180"/>
      <c r="F223"/>
      <c r="G223"/>
      <c r="H223"/>
      <c r="I223"/>
      <c r="J223" s="15"/>
      <c r="K223" s="15"/>
      <c r="L223" s="15"/>
      <c r="M223" s="15"/>
      <c r="N223" s="15"/>
      <c r="O223" s="15"/>
      <c r="P223" s="15"/>
      <c r="Q223" s="15"/>
      <c r="R223" s="15"/>
      <c r="S223" s="15"/>
      <c r="T223" s="15"/>
      <c r="U223" s="15"/>
      <c r="V223" s="15"/>
      <c r="W223" s="15"/>
      <c r="X223" s="15"/>
      <c r="Y223" s="15"/>
      <c r="Z223" s="15"/>
      <c r="AA223" s="15"/>
      <c r="AB223" s="15"/>
      <c r="AC223"/>
      <c r="AD223"/>
      <c r="AE223"/>
      <c r="AF223"/>
      <c r="AG223"/>
      <c r="AH223" s="4"/>
      <c r="AI223"/>
      <c r="AJ223"/>
      <c r="AK223"/>
      <c r="AL223"/>
      <c r="AM223"/>
      <c r="AN223"/>
      <c r="AO223"/>
      <c r="AP223"/>
    </row>
    <row r="224" spans="1:42" s="52" customFormat="1">
      <c r="A224" s="15"/>
      <c r="B224" s="168"/>
      <c r="C224" s="374"/>
      <c r="D224" s="141" t="str">
        <f t="shared" si="7"/>
        <v/>
      </c>
      <c r="E224" s="180"/>
      <c r="F224"/>
      <c r="G224"/>
      <c r="H224"/>
      <c r="I224"/>
      <c r="J224" s="15"/>
      <c r="K224" s="15"/>
      <c r="L224" s="15"/>
      <c r="M224" s="15"/>
      <c r="N224" s="15"/>
      <c r="O224" s="15"/>
      <c r="P224" s="15"/>
      <c r="Q224" s="15"/>
      <c r="R224" s="15"/>
      <c r="S224" s="15"/>
      <c r="T224" s="15"/>
      <c r="U224" s="15"/>
      <c r="V224" s="15"/>
      <c r="W224" s="15"/>
      <c r="X224" s="15"/>
      <c r="Y224" s="15"/>
      <c r="Z224" s="15"/>
      <c r="AA224" s="15"/>
      <c r="AB224" s="15"/>
      <c r="AC224"/>
      <c r="AD224"/>
      <c r="AE224"/>
      <c r="AF224"/>
      <c r="AG224"/>
      <c r="AH224" s="4"/>
      <c r="AI224"/>
      <c r="AJ224"/>
      <c r="AK224"/>
      <c r="AL224"/>
      <c r="AM224"/>
      <c r="AN224"/>
      <c r="AO224"/>
      <c r="AP224"/>
    </row>
    <row r="225" spans="1:42" s="52" customFormat="1">
      <c r="A225" s="15"/>
      <c r="B225" s="168"/>
      <c r="C225" s="374"/>
      <c r="D225" s="141" t="str">
        <f t="shared" si="7"/>
        <v/>
      </c>
      <c r="E225" s="180"/>
      <c r="F225"/>
      <c r="G225"/>
      <c r="H225"/>
      <c r="I225"/>
      <c r="J225" s="15"/>
      <c r="K225" s="15"/>
      <c r="L225" s="15"/>
      <c r="M225" s="15"/>
      <c r="N225" s="15"/>
      <c r="O225" s="15"/>
      <c r="P225" s="15"/>
      <c r="Q225" s="15"/>
      <c r="R225" s="15"/>
      <c r="S225" s="15"/>
      <c r="T225" s="15"/>
      <c r="U225" s="15"/>
      <c r="V225" s="15"/>
      <c r="W225" s="15"/>
      <c r="X225" s="15"/>
      <c r="Y225" s="15"/>
      <c r="Z225" s="15"/>
      <c r="AA225" s="15"/>
      <c r="AB225" s="15"/>
      <c r="AC225"/>
      <c r="AD225"/>
      <c r="AE225"/>
      <c r="AF225"/>
      <c r="AG225"/>
      <c r="AH225" s="4"/>
      <c r="AI225"/>
      <c r="AJ225"/>
      <c r="AK225"/>
      <c r="AL225"/>
      <c r="AM225"/>
      <c r="AN225"/>
      <c r="AO225"/>
      <c r="AP225"/>
    </row>
    <row r="226" spans="1:42" s="52" customFormat="1">
      <c r="A226" s="15"/>
      <c r="B226" s="168"/>
      <c r="C226" s="374"/>
      <c r="D226" s="141" t="str">
        <f t="shared" si="7"/>
        <v/>
      </c>
      <c r="E226" s="180"/>
      <c r="F226"/>
      <c r="G226"/>
      <c r="H226"/>
      <c r="I226"/>
      <c r="J226" s="15"/>
      <c r="K226" s="15"/>
      <c r="L226" s="15"/>
      <c r="M226" s="15"/>
      <c r="N226" s="15"/>
      <c r="O226" s="15"/>
      <c r="P226" s="15"/>
      <c r="Q226" s="15"/>
      <c r="R226" s="15"/>
      <c r="S226" s="15"/>
      <c r="T226" s="15"/>
      <c r="U226" s="15"/>
      <c r="V226" s="15"/>
      <c r="W226" s="15"/>
      <c r="X226" s="15"/>
      <c r="Y226" s="15"/>
      <c r="Z226" s="15"/>
      <c r="AA226" s="15"/>
      <c r="AB226" s="15"/>
      <c r="AC226"/>
      <c r="AD226"/>
      <c r="AE226"/>
      <c r="AF226"/>
      <c r="AG226"/>
      <c r="AH226" s="4"/>
      <c r="AI226"/>
      <c r="AJ226"/>
      <c r="AK226"/>
      <c r="AL226"/>
      <c r="AM226"/>
      <c r="AN226"/>
      <c r="AO226"/>
      <c r="AP226"/>
    </row>
    <row r="227" spans="1:42" s="52" customFormat="1">
      <c r="A227" s="15"/>
      <c r="B227" s="168"/>
      <c r="C227" s="374"/>
      <c r="D227" s="141" t="str">
        <f t="shared" si="7"/>
        <v/>
      </c>
      <c r="E227" s="180"/>
      <c r="F227"/>
      <c r="G227"/>
      <c r="H227"/>
      <c r="I227"/>
      <c r="J227" s="15"/>
      <c r="K227" s="15"/>
      <c r="L227" s="15"/>
      <c r="M227" s="15"/>
      <c r="N227" s="15"/>
      <c r="O227" s="15"/>
      <c r="P227" s="15"/>
      <c r="Q227" s="15"/>
      <c r="R227" s="15"/>
      <c r="S227" s="15"/>
      <c r="T227" s="15"/>
      <c r="U227" s="15"/>
      <c r="V227" s="15"/>
      <c r="W227" s="15"/>
      <c r="X227" s="15"/>
      <c r="Y227" s="15"/>
      <c r="Z227" s="15"/>
      <c r="AA227" s="15"/>
      <c r="AB227" s="15"/>
      <c r="AC227"/>
      <c r="AD227"/>
      <c r="AE227"/>
      <c r="AF227"/>
      <c r="AG227"/>
      <c r="AH227" s="4"/>
      <c r="AI227"/>
      <c r="AJ227"/>
      <c r="AK227"/>
      <c r="AL227"/>
      <c r="AM227"/>
      <c r="AN227"/>
      <c r="AO227"/>
      <c r="AP227"/>
    </row>
    <row r="228" spans="1:42" s="52" customFormat="1">
      <c r="A228" s="15"/>
      <c r="B228" s="168"/>
      <c r="C228" s="374"/>
      <c r="D228" s="141" t="str">
        <f t="shared" si="7"/>
        <v/>
      </c>
      <c r="E228" s="180"/>
      <c r="F228"/>
      <c r="G228"/>
      <c r="H228"/>
      <c r="I228"/>
      <c r="J228" s="15"/>
      <c r="K228" s="15"/>
      <c r="L228" s="15"/>
      <c r="M228" s="15"/>
      <c r="N228" s="15"/>
      <c r="O228" s="15"/>
      <c r="P228" s="15"/>
      <c r="Q228" s="15"/>
      <c r="R228" s="15"/>
      <c r="S228" s="15"/>
      <c r="T228" s="15"/>
      <c r="U228" s="15"/>
      <c r="V228" s="15"/>
      <c r="W228" s="15"/>
      <c r="X228" s="15"/>
      <c r="Y228" s="15"/>
      <c r="Z228" s="15"/>
      <c r="AA228" s="15"/>
      <c r="AB228" s="15"/>
      <c r="AC228"/>
      <c r="AD228"/>
      <c r="AE228"/>
      <c r="AF228"/>
      <c r="AG228"/>
      <c r="AH228" s="4"/>
      <c r="AI228"/>
      <c r="AJ228"/>
      <c r="AK228"/>
      <c r="AL228"/>
      <c r="AM228"/>
      <c r="AN228"/>
      <c r="AO228"/>
      <c r="AP228"/>
    </row>
    <row r="229" spans="1:42" s="52" customFormat="1">
      <c r="A229" s="15"/>
      <c r="B229" s="168"/>
      <c r="C229" s="374"/>
      <c r="D229" s="141" t="str">
        <f t="shared" si="7"/>
        <v/>
      </c>
      <c r="E229" s="180"/>
      <c r="F229"/>
      <c r="G229"/>
      <c r="H229"/>
      <c r="I229"/>
      <c r="J229" s="15"/>
      <c r="K229" s="15"/>
      <c r="L229" s="15"/>
      <c r="M229" s="15"/>
      <c r="N229" s="15"/>
      <c r="O229" s="15"/>
      <c r="P229" s="15"/>
      <c r="Q229" s="15"/>
      <c r="R229" s="15"/>
      <c r="S229" s="15"/>
      <c r="T229" s="15"/>
      <c r="U229" s="15"/>
      <c r="V229" s="15"/>
      <c r="W229" s="15"/>
      <c r="X229" s="15"/>
      <c r="Y229" s="15"/>
      <c r="Z229" s="15"/>
      <c r="AA229" s="15"/>
      <c r="AB229" s="15"/>
      <c r="AC229"/>
      <c r="AD229"/>
      <c r="AE229"/>
      <c r="AF229"/>
      <c r="AG229"/>
      <c r="AH229" s="4"/>
      <c r="AI229"/>
      <c r="AJ229"/>
      <c r="AK229"/>
      <c r="AL229"/>
      <c r="AM229"/>
      <c r="AN229"/>
      <c r="AO229"/>
      <c r="AP229"/>
    </row>
    <row r="230" spans="1:42" s="52" customFormat="1">
      <c r="A230" s="15"/>
      <c r="B230" s="168"/>
      <c r="C230" s="374"/>
      <c r="D230" s="141" t="str">
        <f t="shared" si="7"/>
        <v/>
      </c>
      <c r="E230" s="180"/>
      <c r="F230"/>
      <c r="G230"/>
      <c r="H230"/>
      <c r="I230"/>
      <c r="J230" s="15"/>
      <c r="K230" s="15"/>
      <c r="L230" s="15"/>
      <c r="M230" s="15"/>
      <c r="N230" s="15"/>
      <c r="O230" s="15"/>
      <c r="P230" s="15"/>
      <c r="Q230" s="15"/>
      <c r="R230" s="15"/>
      <c r="S230" s="15"/>
      <c r="T230" s="15"/>
      <c r="U230" s="15"/>
      <c r="V230" s="15"/>
      <c r="W230" s="15"/>
      <c r="X230" s="15"/>
      <c r="Y230" s="15"/>
      <c r="Z230" s="15"/>
      <c r="AA230" s="15"/>
      <c r="AB230" s="15"/>
      <c r="AC230"/>
      <c r="AD230"/>
      <c r="AE230"/>
      <c r="AF230"/>
      <c r="AG230"/>
      <c r="AH230" s="4"/>
      <c r="AI230"/>
      <c r="AJ230"/>
      <c r="AK230"/>
      <c r="AL230"/>
      <c r="AM230"/>
      <c r="AN230"/>
      <c r="AO230"/>
      <c r="AP230"/>
    </row>
    <row r="231" spans="1:42" s="52" customFormat="1">
      <c r="A231" s="15"/>
      <c r="B231" s="168"/>
      <c r="C231" s="374"/>
      <c r="D231" s="141" t="str">
        <f t="shared" si="7"/>
        <v/>
      </c>
      <c r="E231" s="180"/>
      <c r="F231"/>
      <c r="G231"/>
      <c r="H231"/>
      <c r="I231"/>
      <c r="J231" s="15"/>
      <c r="K231" s="15"/>
      <c r="L231" s="15"/>
      <c r="M231" s="15"/>
      <c r="N231" s="15"/>
      <c r="O231" s="15"/>
      <c r="P231" s="15"/>
      <c r="Q231" s="15"/>
      <c r="R231" s="15"/>
      <c r="S231" s="15"/>
      <c r="T231" s="15"/>
      <c r="U231" s="15"/>
      <c r="V231" s="15"/>
      <c r="W231" s="15"/>
      <c r="X231" s="15"/>
      <c r="Y231" s="15"/>
      <c r="Z231" s="15"/>
      <c r="AA231" s="15"/>
      <c r="AB231" s="15"/>
      <c r="AC231"/>
      <c r="AD231"/>
      <c r="AE231"/>
      <c r="AF231"/>
      <c r="AG231"/>
      <c r="AH231" s="4"/>
      <c r="AI231"/>
      <c r="AJ231"/>
      <c r="AK231"/>
      <c r="AL231"/>
      <c r="AM231"/>
      <c r="AN231"/>
      <c r="AO231"/>
      <c r="AP231"/>
    </row>
    <row r="232" spans="1:42" s="52" customFormat="1">
      <c r="A232" s="15"/>
      <c r="B232" s="168"/>
      <c r="C232" s="374"/>
      <c r="D232" s="141" t="str">
        <f t="shared" si="7"/>
        <v/>
      </c>
      <c r="E232" s="180"/>
      <c r="F232"/>
      <c r="G232"/>
      <c r="H232"/>
      <c r="I232"/>
      <c r="J232" s="15"/>
      <c r="K232" s="15"/>
      <c r="L232" s="15"/>
      <c r="M232" s="15"/>
      <c r="N232" s="15"/>
      <c r="O232" s="15"/>
      <c r="P232" s="15"/>
      <c r="Q232" s="15"/>
      <c r="R232" s="15"/>
      <c r="S232" s="15"/>
      <c r="T232" s="15"/>
      <c r="U232" s="15"/>
      <c r="V232" s="15"/>
      <c r="W232" s="15"/>
      <c r="X232" s="15"/>
      <c r="Y232" s="15"/>
      <c r="Z232" s="15"/>
      <c r="AA232" s="15"/>
      <c r="AB232" s="15"/>
      <c r="AC232"/>
      <c r="AD232"/>
      <c r="AE232"/>
      <c r="AF232"/>
      <c r="AG232"/>
      <c r="AH232" s="4"/>
      <c r="AI232"/>
      <c r="AJ232"/>
      <c r="AK232"/>
      <c r="AL232"/>
      <c r="AM232"/>
      <c r="AN232"/>
      <c r="AO232"/>
      <c r="AP232"/>
    </row>
    <row r="233" spans="1:42" s="52" customFormat="1">
      <c r="A233" s="15"/>
      <c r="B233" s="168"/>
      <c r="C233" s="374"/>
      <c r="D233" s="141" t="str">
        <f t="shared" si="7"/>
        <v/>
      </c>
      <c r="E233" s="180"/>
      <c r="F233"/>
      <c r="G233"/>
      <c r="H233"/>
      <c r="I233"/>
      <c r="J233" s="15"/>
      <c r="K233" s="15"/>
      <c r="L233" s="15"/>
      <c r="M233" s="15"/>
      <c r="N233" s="15"/>
      <c r="O233" s="15"/>
      <c r="P233" s="15"/>
      <c r="Q233" s="15"/>
      <c r="R233" s="15"/>
      <c r="S233" s="15"/>
      <c r="T233" s="15"/>
      <c r="U233" s="15"/>
      <c r="V233" s="15"/>
      <c r="W233" s="15"/>
      <c r="X233" s="15"/>
      <c r="Y233" s="15"/>
      <c r="Z233" s="15"/>
      <c r="AA233" s="15"/>
      <c r="AB233" s="15"/>
      <c r="AC233"/>
      <c r="AD233"/>
      <c r="AE233"/>
      <c r="AF233"/>
      <c r="AG233"/>
      <c r="AH233" s="4"/>
      <c r="AI233"/>
      <c r="AJ233"/>
      <c r="AK233"/>
      <c r="AL233"/>
      <c r="AM233"/>
      <c r="AN233"/>
      <c r="AO233"/>
      <c r="AP233"/>
    </row>
    <row r="234" spans="1:42" s="52" customFormat="1">
      <c r="A234" s="15"/>
      <c r="B234" s="168"/>
      <c r="C234" s="374"/>
      <c r="D234" s="141" t="str">
        <f t="shared" si="7"/>
        <v/>
      </c>
      <c r="E234" s="180"/>
      <c r="F234"/>
      <c r="G234"/>
      <c r="H234"/>
      <c r="I234"/>
      <c r="J234" s="15"/>
      <c r="K234" s="15"/>
      <c r="L234" s="15"/>
      <c r="M234" s="15"/>
      <c r="N234" s="15"/>
      <c r="O234" s="15"/>
      <c r="P234" s="15"/>
      <c r="Q234" s="15"/>
      <c r="R234" s="15"/>
      <c r="S234" s="15"/>
      <c r="T234" s="15"/>
      <c r="U234" s="15"/>
      <c r="V234" s="15"/>
      <c r="W234" s="15"/>
      <c r="X234" s="15"/>
      <c r="Y234" s="15"/>
      <c r="Z234" s="15"/>
      <c r="AA234" s="15"/>
      <c r="AB234" s="15"/>
      <c r="AC234"/>
      <c r="AD234"/>
      <c r="AE234"/>
      <c r="AF234"/>
      <c r="AG234"/>
      <c r="AH234" s="4"/>
      <c r="AI234"/>
      <c r="AJ234"/>
      <c r="AK234"/>
      <c r="AL234"/>
      <c r="AM234"/>
      <c r="AN234"/>
      <c r="AO234"/>
      <c r="AP234"/>
    </row>
    <row r="235" spans="1:42" s="52" customFormat="1">
      <c r="A235" s="15"/>
      <c r="B235" s="168"/>
      <c r="C235" s="374"/>
      <c r="D235" s="141" t="str">
        <f t="shared" si="7"/>
        <v/>
      </c>
      <c r="E235" s="180"/>
      <c r="F235"/>
      <c r="G235"/>
      <c r="H235"/>
      <c r="I235"/>
      <c r="J235" s="15"/>
      <c r="K235" s="15"/>
      <c r="L235" s="15"/>
      <c r="M235" s="15"/>
      <c r="N235" s="15"/>
      <c r="O235" s="15"/>
      <c r="P235" s="15"/>
      <c r="Q235" s="15"/>
      <c r="R235" s="15"/>
      <c r="S235" s="15"/>
      <c r="T235" s="15"/>
      <c r="U235" s="15"/>
      <c r="V235" s="15"/>
      <c r="W235" s="15"/>
      <c r="X235" s="15"/>
      <c r="Y235" s="15"/>
      <c r="Z235" s="15"/>
      <c r="AA235" s="15"/>
      <c r="AB235" s="15"/>
      <c r="AC235"/>
      <c r="AD235"/>
      <c r="AE235"/>
      <c r="AF235"/>
      <c r="AG235"/>
      <c r="AH235" s="4"/>
      <c r="AI235"/>
      <c r="AJ235"/>
      <c r="AK235"/>
      <c r="AL235"/>
      <c r="AM235"/>
      <c r="AN235"/>
      <c r="AO235"/>
      <c r="AP235"/>
    </row>
    <row r="236" spans="1:42" s="52" customFormat="1">
      <c r="A236" s="15"/>
      <c r="B236" s="168"/>
      <c r="C236" s="374"/>
      <c r="D236" s="141" t="str">
        <f t="shared" si="7"/>
        <v/>
      </c>
      <c r="E236" s="180"/>
      <c r="F236"/>
      <c r="G236"/>
      <c r="H236"/>
      <c r="I236"/>
      <c r="J236" s="15"/>
      <c r="K236" s="15"/>
      <c r="L236" s="15"/>
      <c r="M236" s="15"/>
      <c r="N236" s="15"/>
      <c r="O236" s="15"/>
      <c r="P236" s="15"/>
      <c r="Q236" s="15"/>
      <c r="R236" s="15"/>
      <c r="S236" s="15"/>
      <c r="T236" s="15"/>
      <c r="U236" s="15"/>
      <c r="V236" s="15"/>
      <c r="W236" s="15"/>
      <c r="X236" s="15"/>
      <c r="Y236" s="15"/>
      <c r="Z236" s="15"/>
      <c r="AA236" s="15"/>
      <c r="AB236" s="15"/>
      <c r="AC236"/>
      <c r="AD236"/>
      <c r="AE236"/>
      <c r="AF236"/>
      <c r="AG236"/>
      <c r="AH236" s="4"/>
      <c r="AI236"/>
      <c r="AJ236"/>
      <c r="AK236"/>
      <c r="AL236"/>
      <c r="AM236"/>
      <c r="AN236"/>
      <c r="AO236"/>
      <c r="AP236"/>
    </row>
    <row r="237" spans="1:42" s="52" customFormat="1">
      <c r="A237" s="15"/>
      <c r="B237" s="168"/>
      <c r="C237" s="374"/>
      <c r="D237" s="141" t="str">
        <f t="shared" si="7"/>
        <v/>
      </c>
      <c r="E237" s="180"/>
      <c r="F237"/>
      <c r="G237"/>
      <c r="H237"/>
      <c r="I237"/>
      <c r="J237" s="15"/>
      <c r="K237" s="15"/>
      <c r="L237" s="15"/>
      <c r="M237" s="15"/>
      <c r="N237" s="15"/>
      <c r="O237" s="15"/>
      <c r="P237" s="15"/>
      <c r="Q237" s="15"/>
      <c r="R237" s="15"/>
      <c r="S237" s="15"/>
      <c r="T237" s="15"/>
      <c r="U237" s="15"/>
      <c r="V237" s="15"/>
      <c r="W237" s="15"/>
      <c r="X237" s="15"/>
      <c r="Y237" s="15"/>
      <c r="Z237" s="15"/>
      <c r="AA237" s="15"/>
      <c r="AB237" s="15"/>
      <c r="AC237"/>
      <c r="AD237"/>
      <c r="AE237"/>
      <c r="AF237"/>
      <c r="AG237"/>
      <c r="AH237" s="4"/>
      <c r="AI237"/>
      <c r="AJ237"/>
      <c r="AK237"/>
      <c r="AL237"/>
      <c r="AM237"/>
      <c r="AN237"/>
      <c r="AO237"/>
      <c r="AP237"/>
    </row>
    <row r="238" spans="1:42" s="52" customFormat="1">
      <c r="A238" s="15"/>
      <c r="B238" s="168"/>
      <c r="C238" s="374"/>
      <c r="D238" s="141" t="str">
        <f t="shared" si="7"/>
        <v/>
      </c>
      <c r="E238" s="180"/>
      <c r="F238"/>
      <c r="G238"/>
      <c r="H238"/>
      <c r="I238"/>
      <c r="J238" s="15"/>
      <c r="K238" s="15"/>
      <c r="L238" s="15"/>
      <c r="M238" s="15"/>
      <c r="N238" s="15"/>
      <c r="O238" s="15"/>
      <c r="P238" s="15"/>
      <c r="Q238" s="15"/>
      <c r="R238" s="15"/>
      <c r="S238" s="15"/>
      <c r="T238" s="15"/>
      <c r="U238" s="15"/>
      <c r="V238" s="15"/>
      <c r="W238" s="15"/>
      <c r="X238" s="15"/>
      <c r="Y238" s="15"/>
      <c r="Z238" s="15"/>
      <c r="AA238" s="15"/>
      <c r="AB238" s="15"/>
      <c r="AC238"/>
      <c r="AD238"/>
      <c r="AE238"/>
      <c r="AF238"/>
      <c r="AG238"/>
      <c r="AH238" s="4"/>
      <c r="AI238"/>
      <c r="AJ238"/>
      <c r="AK238"/>
      <c r="AL238"/>
      <c r="AM238"/>
      <c r="AN238"/>
      <c r="AO238"/>
      <c r="AP238"/>
    </row>
    <row r="239" spans="1:42" s="52" customFormat="1">
      <c r="A239" s="15"/>
      <c r="B239" s="168"/>
      <c r="C239" s="374"/>
      <c r="D239" s="141" t="str">
        <f t="shared" si="7"/>
        <v/>
      </c>
      <c r="E239" s="180"/>
      <c r="F239"/>
      <c r="G239"/>
      <c r="H239"/>
      <c r="I239"/>
      <c r="J239" s="15"/>
      <c r="K239" s="15"/>
      <c r="L239" s="15"/>
      <c r="M239" s="15"/>
      <c r="N239" s="15"/>
      <c r="O239" s="15"/>
      <c r="P239" s="15"/>
      <c r="Q239" s="15"/>
      <c r="R239" s="15"/>
      <c r="S239" s="15"/>
      <c r="T239" s="15"/>
      <c r="U239" s="15"/>
      <c r="V239" s="15"/>
      <c r="W239" s="15"/>
      <c r="X239" s="15"/>
      <c r="Y239" s="15"/>
      <c r="Z239" s="15"/>
      <c r="AA239" s="15"/>
      <c r="AB239" s="15"/>
      <c r="AC239"/>
      <c r="AD239"/>
      <c r="AE239"/>
      <c r="AF239"/>
      <c r="AG239"/>
      <c r="AH239" s="4"/>
      <c r="AI239"/>
      <c r="AJ239"/>
      <c r="AK239"/>
      <c r="AL239"/>
      <c r="AM239"/>
      <c r="AN239"/>
      <c r="AO239"/>
      <c r="AP239"/>
    </row>
    <row r="240" spans="1:42" s="52" customFormat="1">
      <c r="A240" s="15"/>
      <c r="B240" s="168"/>
      <c r="C240" s="374"/>
      <c r="D240" s="141" t="str">
        <f t="shared" si="7"/>
        <v/>
      </c>
      <c r="E240" s="180"/>
      <c r="F240"/>
      <c r="G240"/>
      <c r="H240"/>
      <c r="I240"/>
      <c r="J240" s="15"/>
      <c r="K240" s="15"/>
      <c r="L240" s="15"/>
      <c r="M240" s="15"/>
      <c r="N240" s="15"/>
      <c r="O240" s="15"/>
      <c r="P240" s="15"/>
      <c r="Q240" s="15"/>
      <c r="R240" s="15"/>
      <c r="S240" s="15"/>
      <c r="T240" s="15"/>
      <c r="U240" s="15"/>
      <c r="V240" s="15"/>
      <c r="W240" s="15"/>
      <c r="X240" s="15"/>
      <c r="Y240" s="15"/>
      <c r="Z240" s="15"/>
      <c r="AA240" s="15"/>
      <c r="AB240" s="15"/>
      <c r="AC240"/>
      <c r="AD240"/>
      <c r="AE240"/>
      <c r="AF240"/>
      <c r="AG240"/>
      <c r="AH240" s="4"/>
      <c r="AI240"/>
      <c r="AJ240"/>
      <c r="AK240"/>
      <c r="AL240"/>
      <c r="AM240"/>
      <c r="AN240"/>
      <c r="AO240"/>
      <c r="AP240"/>
    </row>
    <row r="241" spans="1:42" s="52" customFormat="1">
      <c r="A241" s="15"/>
      <c r="B241" s="168"/>
      <c r="C241" s="374"/>
      <c r="D241" s="141" t="str">
        <f t="shared" si="7"/>
        <v/>
      </c>
      <c r="E241" s="180"/>
      <c r="F241"/>
      <c r="G241"/>
      <c r="H241"/>
      <c r="I241"/>
      <c r="J241" s="15"/>
      <c r="K241" s="15"/>
      <c r="L241" s="15"/>
      <c r="M241" s="15"/>
      <c r="N241" s="15"/>
      <c r="O241" s="15"/>
      <c r="P241" s="15"/>
      <c r="Q241" s="15"/>
      <c r="R241" s="15"/>
      <c r="S241" s="15"/>
      <c r="T241" s="15"/>
      <c r="U241" s="15"/>
      <c r="V241" s="15"/>
      <c r="W241" s="15"/>
      <c r="X241" s="15"/>
      <c r="Y241" s="15"/>
      <c r="Z241" s="15"/>
      <c r="AA241" s="15"/>
      <c r="AB241" s="15"/>
      <c r="AC241"/>
      <c r="AD241"/>
      <c r="AE241"/>
      <c r="AF241"/>
      <c r="AG241"/>
      <c r="AH241" s="4"/>
      <c r="AI241"/>
      <c r="AJ241"/>
      <c r="AK241"/>
      <c r="AL241"/>
      <c r="AM241"/>
      <c r="AN241"/>
      <c r="AO241"/>
      <c r="AP241"/>
    </row>
    <row r="242" spans="1:42" s="52" customFormat="1">
      <c r="A242" s="15"/>
      <c r="B242" s="168"/>
      <c r="C242" s="374"/>
      <c r="D242" s="141" t="str">
        <f t="shared" si="7"/>
        <v/>
      </c>
      <c r="E242" s="180"/>
      <c r="F242"/>
      <c r="G242"/>
      <c r="H242"/>
      <c r="I242"/>
      <c r="J242" s="15"/>
      <c r="K242" s="15"/>
      <c r="L242" s="15"/>
      <c r="M242" s="15"/>
      <c r="N242" s="15"/>
      <c r="O242" s="15"/>
      <c r="P242" s="15"/>
      <c r="Q242" s="15"/>
      <c r="R242" s="15"/>
      <c r="S242" s="15"/>
      <c r="T242" s="15"/>
      <c r="U242" s="15"/>
      <c r="V242" s="15"/>
      <c r="W242" s="15"/>
      <c r="X242" s="15"/>
      <c r="Y242" s="15"/>
      <c r="Z242" s="15"/>
      <c r="AA242" s="15"/>
      <c r="AB242" s="15"/>
      <c r="AC242"/>
      <c r="AD242"/>
      <c r="AE242"/>
      <c r="AF242"/>
      <c r="AG242"/>
      <c r="AH242" s="4"/>
      <c r="AI242"/>
      <c r="AJ242"/>
      <c r="AK242"/>
      <c r="AL242"/>
      <c r="AM242"/>
      <c r="AN242"/>
      <c r="AO242"/>
      <c r="AP242"/>
    </row>
    <row r="243" spans="1:42" s="52" customFormat="1">
      <c r="A243" s="15"/>
      <c r="B243" s="168"/>
      <c r="C243" s="374"/>
      <c r="D243" s="141" t="str">
        <f t="shared" si="7"/>
        <v/>
      </c>
      <c r="E243" s="180"/>
      <c r="F243"/>
      <c r="G243"/>
      <c r="H243"/>
      <c r="I243"/>
      <c r="J243" s="15"/>
      <c r="K243" s="15"/>
      <c r="L243" s="15"/>
      <c r="M243" s="15"/>
      <c r="N243" s="15"/>
      <c r="O243" s="15"/>
      <c r="P243" s="15"/>
      <c r="Q243" s="15"/>
      <c r="R243" s="15"/>
      <c r="S243" s="15"/>
      <c r="T243" s="15"/>
      <c r="U243" s="15"/>
      <c r="V243" s="15"/>
      <c r="W243" s="15"/>
      <c r="X243" s="15"/>
      <c r="Y243" s="15"/>
      <c r="Z243" s="15"/>
      <c r="AA243" s="15"/>
      <c r="AB243" s="15"/>
      <c r="AC243"/>
      <c r="AD243"/>
      <c r="AE243"/>
      <c r="AF243"/>
      <c r="AG243"/>
      <c r="AH243" s="4"/>
      <c r="AI243"/>
      <c r="AJ243"/>
      <c r="AK243"/>
      <c r="AL243"/>
      <c r="AM243"/>
      <c r="AN243"/>
      <c r="AO243"/>
      <c r="AP243"/>
    </row>
    <row r="244" spans="1:42" s="52" customFormat="1">
      <c r="A244" s="15"/>
      <c r="B244" s="168"/>
      <c r="C244" s="374"/>
      <c r="D244" s="141" t="str">
        <f t="shared" si="7"/>
        <v/>
      </c>
      <c r="E244" s="180"/>
      <c r="F244"/>
      <c r="G244"/>
      <c r="H244"/>
      <c r="I244"/>
      <c r="J244" s="15"/>
      <c r="K244" s="15"/>
      <c r="L244" s="15"/>
      <c r="M244" s="15"/>
      <c r="N244" s="15"/>
      <c r="O244" s="15"/>
      <c r="P244" s="15"/>
      <c r="Q244" s="15"/>
      <c r="R244" s="15"/>
      <c r="S244" s="15"/>
      <c r="T244" s="15"/>
      <c r="U244" s="15"/>
      <c r="V244" s="15"/>
      <c r="W244" s="15"/>
      <c r="X244" s="15"/>
      <c r="Y244" s="15"/>
      <c r="Z244" s="15"/>
      <c r="AA244" s="15"/>
      <c r="AB244" s="15"/>
      <c r="AC244"/>
      <c r="AD244"/>
      <c r="AE244"/>
      <c r="AF244"/>
      <c r="AG244"/>
      <c r="AH244" s="4"/>
      <c r="AI244"/>
      <c r="AJ244"/>
      <c r="AK244"/>
      <c r="AL244"/>
      <c r="AM244"/>
      <c r="AN244"/>
      <c r="AO244"/>
      <c r="AP244"/>
    </row>
    <row r="245" spans="1:42" s="52" customFormat="1">
      <c r="A245" s="15"/>
      <c r="B245" s="168"/>
      <c r="C245" s="374"/>
      <c r="D245" s="141"/>
      <c r="E245" s="180"/>
      <c r="F245"/>
      <c r="G245"/>
      <c r="H245"/>
      <c r="I245"/>
      <c r="J245" s="15"/>
      <c r="K245" s="15"/>
      <c r="L245" s="15"/>
      <c r="M245" s="15"/>
      <c r="N245" s="15"/>
      <c r="O245" s="15"/>
      <c r="P245" s="15"/>
      <c r="Q245" s="15"/>
      <c r="R245" s="15"/>
      <c r="S245" s="15"/>
      <c r="T245" s="15"/>
      <c r="U245" s="15"/>
      <c r="V245" s="15"/>
      <c r="W245" s="15"/>
      <c r="X245" s="15"/>
      <c r="Y245" s="15"/>
      <c r="Z245" s="15"/>
      <c r="AA245" s="15"/>
      <c r="AB245" s="15"/>
      <c r="AC245"/>
      <c r="AD245"/>
      <c r="AE245"/>
      <c r="AF245"/>
      <c r="AG245"/>
      <c r="AH245" s="4"/>
      <c r="AI245"/>
      <c r="AJ245"/>
      <c r="AK245"/>
      <c r="AL245"/>
      <c r="AM245"/>
      <c r="AN245"/>
      <c r="AO245"/>
      <c r="AP245"/>
    </row>
    <row r="246" spans="1:42" s="52" customFormat="1">
      <c r="A246" s="15"/>
      <c r="B246" s="168"/>
      <c r="C246" s="374"/>
      <c r="D246" s="141"/>
      <c r="E246" s="180"/>
      <c r="F246"/>
      <c r="G246"/>
      <c r="H246"/>
      <c r="I246"/>
      <c r="J246" s="15"/>
      <c r="K246" s="15"/>
      <c r="L246" s="15"/>
      <c r="M246" s="15"/>
      <c r="N246" s="15"/>
      <c r="O246" s="15"/>
      <c r="P246" s="15"/>
      <c r="Q246" s="15"/>
      <c r="R246" s="15"/>
      <c r="S246" s="15"/>
      <c r="T246" s="15"/>
      <c r="U246" s="15"/>
      <c r="V246" s="15"/>
      <c r="W246" s="15"/>
      <c r="X246" s="15"/>
      <c r="Y246" s="15"/>
      <c r="Z246" s="15"/>
      <c r="AA246" s="15"/>
      <c r="AB246" s="15"/>
      <c r="AC246"/>
      <c r="AD246"/>
      <c r="AE246"/>
      <c r="AF246"/>
      <c r="AG246"/>
      <c r="AH246" s="4"/>
      <c r="AI246"/>
      <c r="AJ246"/>
      <c r="AK246"/>
      <c r="AL246"/>
      <c r="AM246"/>
      <c r="AN246"/>
      <c r="AO246"/>
      <c r="AP246"/>
    </row>
    <row r="247" spans="1:42" s="52" customFormat="1">
      <c r="A247" s="15"/>
      <c r="B247" s="168"/>
      <c r="C247" s="374"/>
      <c r="D247" s="141"/>
      <c r="E247" s="180"/>
      <c r="F247"/>
      <c r="G247"/>
      <c r="H247"/>
      <c r="I247"/>
      <c r="J247" s="15"/>
      <c r="K247" s="15"/>
      <c r="L247" s="15"/>
      <c r="M247" s="15"/>
      <c r="N247" s="15"/>
      <c r="O247" s="15"/>
      <c r="P247" s="15"/>
      <c r="Q247" s="15"/>
      <c r="R247" s="15"/>
      <c r="S247" s="15"/>
      <c r="T247" s="15"/>
      <c r="U247" s="15"/>
      <c r="V247" s="15"/>
      <c r="W247" s="15"/>
      <c r="X247" s="15"/>
      <c r="Y247" s="15"/>
      <c r="Z247" s="15"/>
      <c r="AA247" s="15"/>
      <c r="AB247" s="15"/>
      <c r="AC247"/>
      <c r="AD247"/>
      <c r="AE247"/>
      <c r="AF247"/>
      <c r="AG247"/>
      <c r="AH247" s="4"/>
      <c r="AI247"/>
      <c r="AJ247"/>
      <c r="AK247"/>
      <c r="AL247"/>
      <c r="AM247"/>
      <c r="AN247"/>
      <c r="AO247"/>
      <c r="AP247"/>
    </row>
    <row r="248" spans="1:42" s="52" customFormat="1">
      <c r="A248" s="15"/>
      <c r="B248" s="168"/>
      <c r="C248" s="374"/>
      <c r="D248" s="141"/>
      <c r="E248" s="180"/>
      <c r="F248"/>
      <c r="G248"/>
      <c r="H248"/>
      <c r="I248"/>
      <c r="J248" s="15"/>
      <c r="K248" s="15"/>
      <c r="L248" s="15"/>
      <c r="M248" s="15"/>
      <c r="N248" s="15"/>
      <c r="O248" s="15"/>
      <c r="P248" s="15"/>
      <c r="Q248" s="15"/>
      <c r="R248" s="15"/>
      <c r="S248" s="15"/>
      <c r="T248" s="15"/>
      <c r="U248" s="15"/>
      <c r="V248" s="15"/>
      <c r="W248" s="15"/>
      <c r="X248" s="15"/>
      <c r="Y248" s="15"/>
      <c r="Z248" s="15"/>
      <c r="AA248" s="15"/>
      <c r="AB248" s="15"/>
      <c r="AC248"/>
      <c r="AD248"/>
      <c r="AE248"/>
      <c r="AF248"/>
      <c r="AG248"/>
      <c r="AH248" s="4"/>
      <c r="AI248"/>
      <c r="AJ248"/>
      <c r="AK248"/>
      <c r="AL248"/>
      <c r="AM248"/>
      <c r="AN248"/>
      <c r="AO248"/>
      <c r="AP248"/>
    </row>
    <row r="249" spans="1:42" s="52" customFormat="1">
      <c r="A249" s="15"/>
      <c r="B249" s="168"/>
      <c r="C249" s="374"/>
      <c r="D249" s="141"/>
      <c r="E249" s="180"/>
      <c r="F249"/>
      <c r="G249"/>
      <c r="H249"/>
      <c r="I249"/>
      <c r="J249" s="15"/>
      <c r="K249" s="15"/>
      <c r="L249" s="15"/>
      <c r="M249" s="15"/>
      <c r="N249" s="15"/>
      <c r="O249" s="15"/>
      <c r="P249" s="15"/>
      <c r="Q249" s="15"/>
      <c r="R249" s="15"/>
      <c r="S249" s="15"/>
      <c r="T249" s="15"/>
      <c r="U249" s="15"/>
      <c r="V249" s="15"/>
      <c r="W249" s="15"/>
      <c r="X249" s="15"/>
      <c r="Y249" s="15"/>
      <c r="Z249" s="15"/>
      <c r="AA249" s="15"/>
      <c r="AB249" s="15"/>
      <c r="AC249"/>
      <c r="AD249"/>
      <c r="AE249"/>
      <c r="AF249"/>
      <c r="AG249"/>
      <c r="AH249" s="4"/>
      <c r="AI249"/>
      <c r="AJ249"/>
      <c r="AK249"/>
      <c r="AL249"/>
      <c r="AM249"/>
      <c r="AN249"/>
      <c r="AO249"/>
      <c r="AP249"/>
    </row>
    <row r="250" spans="1:42" s="52" customFormat="1">
      <c r="A250" s="15"/>
      <c r="B250" s="168"/>
      <c r="C250" s="374"/>
      <c r="D250" s="141"/>
      <c r="E250" s="180"/>
      <c r="F250"/>
      <c r="G250"/>
      <c r="H250"/>
      <c r="I250"/>
      <c r="J250" s="15"/>
      <c r="K250" s="15"/>
      <c r="L250" s="15"/>
      <c r="M250" s="15"/>
      <c r="N250" s="15"/>
      <c r="O250" s="15"/>
      <c r="P250" s="15"/>
      <c r="Q250" s="15"/>
      <c r="R250" s="15"/>
      <c r="S250" s="15"/>
      <c r="T250" s="15"/>
      <c r="U250" s="15"/>
      <c r="V250" s="15"/>
      <c r="W250" s="15"/>
      <c r="X250" s="15"/>
      <c r="Y250" s="15"/>
      <c r="Z250" s="15"/>
      <c r="AA250" s="15"/>
      <c r="AB250" s="15"/>
      <c r="AC250"/>
      <c r="AD250"/>
      <c r="AE250"/>
      <c r="AF250"/>
      <c r="AG250"/>
      <c r="AH250" s="4"/>
      <c r="AI250"/>
      <c r="AJ250"/>
      <c r="AK250"/>
      <c r="AL250"/>
      <c r="AM250"/>
      <c r="AN250"/>
      <c r="AO250"/>
      <c r="AP250"/>
    </row>
    <row r="251" spans="1:42" s="52" customFormat="1">
      <c r="A251" s="15"/>
      <c r="B251" s="168"/>
      <c r="C251" s="374"/>
      <c r="D251" s="141"/>
      <c r="E251" s="180"/>
      <c r="F251"/>
      <c r="G251"/>
      <c r="H251"/>
      <c r="I251"/>
      <c r="J251" s="15"/>
      <c r="K251" s="15"/>
      <c r="L251" s="15"/>
      <c r="M251" s="15"/>
      <c r="N251" s="15"/>
      <c r="O251" s="15"/>
      <c r="P251" s="15"/>
      <c r="Q251" s="15"/>
      <c r="R251" s="15"/>
      <c r="S251" s="15"/>
      <c r="T251" s="15"/>
      <c r="U251" s="15"/>
      <c r="V251" s="15"/>
      <c r="W251" s="15"/>
      <c r="X251" s="15"/>
      <c r="Y251" s="15"/>
      <c r="Z251" s="15"/>
      <c r="AA251" s="15"/>
      <c r="AB251" s="15"/>
      <c r="AC251"/>
      <c r="AD251"/>
      <c r="AE251"/>
      <c r="AF251"/>
      <c r="AG251"/>
      <c r="AH251" s="4"/>
      <c r="AI251"/>
      <c r="AJ251"/>
      <c r="AK251"/>
      <c r="AL251"/>
      <c r="AM251"/>
      <c r="AN251"/>
      <c r="AO251"/>
      <c r="AP251"/>
    </row>
    <row r="252" spans="1:42" s="52" customFormat="1">
      <c r="A252" s="15"/>
      <c r="B252" s="168"/>
      <c r="C252" s="374"/>
      <c r="D252" s="141"/>
      <c r="E252" s="180"/>
      <c r="F252"/>
      <c r="G252"/>
      <c r="H252"/>
      <c r="I252"/>
      <c r="J252" s="15"/>
      <c r="K252" s="15"/>
      <c r="L252" s="15"/>
      <c r="M252" s="15"/>
      <c r="N252" s="15"/>
      <c r="O252" s="15"/>
      <c r="P252" s="15"/>
      <c r="Q252" s="15"/>
      <c r="R252" s="15"/>
      <c r="S252" s="15"/>
      <c r="T252" s="15"/>
      <c r="U252" s="15"/>
      <c r="V252" s="15"/>
      <c r="W252" s="15"/>
      <c r="X252" s="15"/>
      <c r="Y252" s="15"/>
      <c r="Z252" s="15"/>
      <c r="AA252" s="15"/>
      <c r="AB252" s="15"/>
      <c r="AC252"/>
      <c r="AD252"/>
      <c r="AE252"/>
      <c r="AF252"/>
      <c r="AG252"/>
      <c r="AH252" s="4"/>
      <c r="AI252"/>
      <c r="AJ252"/>
      <c r="AK252"/>
      <c r="AL252"/>
      <c r="AM252"/>
      <c r="AN252"/>
      <c r="AO252"/>
      <c r="AP252"/>
    </row>
    <row r="253" spans="1:42" s="52" customFormat="1">
      <c r="A253" s="15"/>
      <c r="B253" s="168"/>
      <c r="C253" s="374"/>
      <c r="D253" s="141"/>
      <c r="E253" s="180"/>
      <c r="F253"/>
      <c r="G253"/>
      <c r="H253"/>
      <c r="I253"/>
      <c r="J253" s="15"/>
      <c r="K253" s="15"/>
      <c r="L253" s="15"/>
      <c r="M253" s="15"/>
      <c r="N253" s="15"/>
      <c r="O253" s="15"/>
      <c r="P253" s="15"/>
      <c r="Q253" s="15"/>
      <c r="R253" s="15"/>
      <c r="S253" s="15"/>
      <c r="T253" s="15"/>
      <c r="U253" s="15"/>
      <c r="V253" s="15"/>
      <c r="W253" s="15"/>
      <c r="X253" s="15"/>
      <c r="Y253" s="15"/>
      <c r="Z253" s="15"/>
      <c r="AA253" s="15"/>
      <c r="AB253" s="15"/>
      <c r="AC253"/>
      <c r="AD253"/>
      <c r="AE253"/>
      <c r="AF253"/>
      <c r="AG253"/>
      <c r="AH253" s="4"/>
      <c r="AI253"/>
      <c r="AJ253"/>
      <c r="AK253"/>
      <c r="AL253"/>
      <c r="AM253"/>
      <c r="AN253"/>
      <c r="AO253"/>
      <c r="AP253"/>
    </row>
    <row r="254" spans="1:42" s="52" customFormat="1">
      <c r="A254" s="15"/>
      <c r="B254" s="168"/>
      <c r="C254" s="374"/>
      <c r="D254" s="141"/>
      <c r="E254" s="180"/>
      <c r="F254"/>
      <c r="G254"/>
      <c r="H254"/>
      <c r="I254"/>
      <c r="J254" s="15"/>
      <c r="K254" s="15"/>
      <c r="L254" s="15"/>
      <c r="M254" s="15"/>
      <c r="N254" s="15"/>
      <c r="O254" s="15"/>
      <c r="P254" s="15"/>
      <c r="Q254" s="15"/>
      <c r="R254" s="15"/>
      <c r="S254" s="15"/>
      <c r="T254" s="15"/>
      <c r="U254" s="15"/>
      <c r="V254" s="15"/>
      <c r="W254" s="15"/>
      <c r="X254" s="15"/>
      <c r="Y254" s="15"/>
      <c r="Z254" s="15"/>
      <c r="AA254" s="15"/>
      <c r="AB254" s="15"/>
      <c r="AC254"/>
      <c r="AD254"/>
      <c r="AE254"/>
      <c r="AF254"/>
      <c r="AG254"/>
      <c r="AH254" s="4"/>
      <c r="AI254"/>
      <c r="AJ254"/>
      <c r="AK254"/>
      <c r="AL254"/>
      <c r="AM254"/>
      <c r="AN254"/>
      <c r="AO254"/>
      <c r="AP254"/>
    </row>
    <row r="255" spans="1:42" s="52" customFormat="1">
      <c r="A255" s="15"/>
      <c r="B255" s="168"/>
      <c r="C255" s="374"/>
      <c r="D255" s="141"/>
      <c r="E255" s="180"/>
      <c r="F255"/>
      <c r="G255"/>
      <c r="H255"/>
      <c r="I255"/>
      <c r="J255" s="15"/>
      <c r="K255" s="15"/>
      <c r="L255" s="15"/>
      <c r="M255" s="15"/>
      <c r="N255" s="15"/>
      <c r="O255" s="15"/>
      <c r="P255" s="15"/>
      <c r="Q255" s="15"/>
      <c r="R255" s="15"/>
      <c r="S255" s="15"/>
      <c r="T255" s="15"/>
      <c r="U255" s="15"/>
      <c r="V255" s="15"/>
      <c r="W255" s="15"/>
      <c r="X255" s="15"/>
      <c r="Y255" s="15"/>
      <c r="Z255" s="15"/>
      <c r="AA255" s="15"/>
      <c r="AB255" s="15"/>
      <c r="AC255"/>
      <c r="AD255"/>
      <c r="AE255"/>
      <c r="AF255"/>
      <c r="AG255"/>
      <c r="AH255" s="4"/>
      <c r="AI255"/>
      <c r="AJ255"/>
      <c r="AK255"/>
      <c r="AL255"/>
      <c r="AM255"/>
      <c r="AN255"/>
      <c r="AO255"/>
      <c r="AP255"/>
    </row>
    <row r="256" spans="1:42" s="52" customFormat="1">
      <c r="A256" s="15"/>
      <c r="B256" s="168"/>
      <c r="C256" s="374"/>
      <c r="D256" s="141"/>
      <c r="E256" s="180"/>
      <c r="F256"/>
      <c r="G256"/>
      <c r="H256"/>
      <c r="I256"/>
      <c r="J256" s="15"/>
      <c r="K256" s="15"/>
      <c r="L256" s="15"/>
      <c r="M256" s="15"/>
      <c r="N256" s="15"/>
      <c r="O256" s="15"/>
      <c r="P256" s="15"/>
      <c r="Q256" s="15"/>
      <c r="R256" s="15"/>
      <c r="S256" s="15"/>
      <c r="T256" s="15"/>
      <c r="U256" s="15"/>
      <c r="V256" s="15"/>
      <c r="W256" s="15"/>
      <c r="X256" s="15"/>
      <c r="Y256" s="15"/>
      <c r="Z256" s="15"/>
      <c r="AA256" s="15"/>
      <c r="AB256" s="15"/>
      <c r="AC256"/>
      <c r="AD256"/>
      <c r="AE256"/>
      <c r="AF256"/>
      <c r="AG256"/>
      <c r="AH256" s="4"/>
      <c r="AI256"/>
      <c r="AJ256"/>
      <c r="AK256"/>
      <c r="AL256"/>
      <c r="AM256"/>
      <c r="AN256"/>
      <c r="AO256"/>
      <c r="AP256"/>
    </row>
    <row r="257" spans="1:42" s="52" customFormat="1">
      <c r="A257" s="15"/>
      <c r="B257" s="168"/>
      <c r="C257" s="374"/>
      <c r="D257" s="141"/>
      <c r="E257" s="180"/>
      <c r="F257"/>
      <c r="G257"/>
      <c r="H257"/>
      <c r="I257"/>
      <c r="J257" s="15"/>
      <c r="K257" s="15"/>
      <c r="L257" s="15"/>
      <c r="M257" s="15"/>
      <c r="N257" s="15"/>
      <c r="O257" s="15"/>
      <c r="P257" s="15"/>
      <c r="Q257" s="15"/>
      <c r="R257" s="15"/>
      <c r="S257" s="15"/>
      <c r="T257" s="15"/>
      <c r="U257" s="15"/>
      <c r="V257" s="15"/>
      <c r="W257" s="15"/>
      <c r="X257" s="15"/>
      <c r="Y257" s="15"/>
      <c r="Z257" s="15"/>
      <c r="AA257" s="15"/>
      <c r="AB257" s="15"/>
      <c r="AC257"/>
      <c r="AD257"/>
      <c r="AE257"/>
      <c r="AF257"/>
      <c r="AG257"/>
      <c r="AH257" s="4"/>
      <c r="AI257"/>
      <c r="AJ257"/>
      <c r="AK257"/>
      <c r="AL257"/>
      <c r="AM257"/>
      <c r="AN257"/>
      <c r="AO257"/>
      <c r="AP257"/>
    </row>
    <row r="258" spans="1:42" s="52" customFormat="1">
      <c r="A258" s="15"/>
      <c r="B258" s="168"/>
      <c r="C258" s="374"/>
      <c r="D258" s="141"/>
      <c r="E258" s="180"/>
      <c r="F258"/>
      <c r="G258"/>
      <c r="H258"/>
      <c r="I258"/>
      <c r="J258" s="15"/>
      <c r="K258" s="15"/>
      <c r="L258" s="15"/>
      <c r="M258" s="15"/>
      <c r="N258" s="15"/>
      <c r="O258" s="15"/>
      <c r="P258" s="15"/>
      <c r="Q258" s="15"/>
      <c r="R258" s="15"/>
      <c r="S258" s="15"/>
      <c r="T258" s="15"/>
      <c r="U258" s="15"/>
      <c r="V258" s="15"/>
      <c r="W258" s="15"/>
      <c r="X258" s="15"/>
      <c r="Y258" s="15"/>
      <c r="Z258" s="15"/>
      <c r="AA258" s="15"/>
      <c r="AB258" s="15"/>
      <c r="AC258"/>
      <c r="AD258"/>
      <c r="AE258"/>
      <c r="AF258"/>
      <c r="AG258"/>
      <c r="AH258" s="4"/>
      <c r="AI258"/>
      <c r="AJ258"/>
      <c r="AK258"/>
      <c r="AL258"/>
      <c r="AM258"/>
      <c r="AN258"/>
      <c r="AO258"/>
      <c r="AP258"/>
    </row>
    <row r="259" spans="1:42" s="52" customFormat="1">
      <c r="A259" s="15"/>
      <c r="B259" s="168"/>
      <c r="C259" s="374"/>
      <c r="D259" s="141"/>
      <c r="E259" s="180"/>
      <c r="F259"/>
      <c r="G259"/>
      <c r="H259"/>
      <c r="I259"/>
      <c r="J259" s="15"/>
      <c r="K259" s="15"/>
      <c r="L259" s="15"/>
      <c r="M259" s="15"/>
      <c r="N259" s="15"/>
      <c r="O259" s="15"/>
      <c r="P259" s="15"/>
      <c r="Q259" s="15"/>
      <c r="R259" s="15"/>
      <c r="S259" s="15"/>
      <c r="T259" s="15"/>
      <c r="U259" s="15"/>
      <c r="V259" s="15"/>
      <c r="W259" s="15"/>
      <c r="X259" s="15"/>
      <c r="Y259" s="15"/>
      <c r="Z259" s="15"/>
      <c r="AA259" s="15"/>
      <c r="AB259" s="15"/>
      <c r="AC259"/>
      <c r="AD259"/>
      <c r="AE259"/>
      <c r="AF259"/>
      <c r="AG259"/>
      <c r="AH259" s="4"/>
      <c r="AI259"/>
      <c r="AJ259"/>
      <c r="AK259"/>
      <c r="AL259"/>
      <c r="AM259"/>
      <c r="AN259"/>
      <c r="AO259"/>
      <c r="AP259"/>
    </row>
    <row r="260" spans="1:42" s="52" customFormat="1">
      <c r="A260" s="15"/>
      <c r="B260" s="168"/>
      <c r="C260" s="374"/>
      <c r="D260" s="141"/>
      <c r="E260" s="180"/>
      <c r="F260"/>
      <c r="G260"/>
      <c r="H260"/>
      <c r="I260"/>
      <c r="J260" s="15"/>
      <c r="K260" s="15"/>
      <c r="L260" s="15"/>
      <c r="M260" s="15"/>
      <c r="N260" s="15"/>
      <c r="O260" s="15"/>
      <c r="P260" s="15"/>
      <c r="Q260" s="15"/>
      <c r="R260" s="15"/>
      <c r="S260" s="15"/>
      <c r="T260" s="15"/>
      <c r="U260" s="15"/>
      <c r="V260" s="15"/>
      <c r="W260" s="15"/>
      <c r="X260" s="15"/>
      <c r="Y260" s="15"/>
      <c r="Z260" s="15"/>
      <c r="AA260" s="15"/>
      <c r="AB260" s="15"/>
      <c r="AC260"/>
      <c r="AD260"/>
      <c r="AE260"/>
      <c r="AF260"/>
      <c r="AG260"/>
      <c r="AH260" s="4"/>
      <c r="AI260"/>
      <c r="AJ260"/>
      <c r="AK260"/>
      <c r="AL260"/>
      <c r="AM260"/>
      <c r="AN260"/>
      <c r="AO260"/>
      <c r="AP260"/>
    </row>
    <row r="261" spans="1:42" s="52" customFormat="1">
      <c r="A261" s="15"/>
      <c r="B261" s="168"/>
      <c r="C261" s="374"/>
      <c r="D261" s="141"/>
      <c r="E261" s="180"/>
      <c r="F261"/>
      <c r="G261"/>
      <c r="H261"/>
      <c r="I261"/>
      <c r="J261" s="15"/>
      <c r="K261" s="15"/>
      <c r="L261" s="15"/>
      <c r="M261" s="15"/>
      <c r="N261" s="15"/>
      <c r="O261" s="15"/>
      <c r="P261" s="15"/>
      <c r="Q261" s="15"/>
      <c r="R261" s="15"/>
      <c r="S261" s="15"/>
      <c r="T261" s="15"/>
      <c r="U261" s="15"/>
      <c r="V261" s="15"/>
      <c r="W261" s="15"/>
      <c r="X261" s="15"/>
      <c r="Y261" s="15"/>
      <c r="Z261" s="15"/>
      <c r="AA261" s="15"/>
      <c r="AB261" s="15"/>
      <c r="AC261"/>
      <c r="AD261"/>
      <c r="AE261"/>
      <c r="AF261"/>
      <c r="AG261"/>
      <c r="AH261" s="4"/>
      <c r="AI261"/>
      <c r="AJ261"/>
      <c r="AK261"/>
      <c r="AL261"/>
      <c r="AM261"/>
      <c r="AN261"/>
      <c r="AO261"/>
      <c r="AP261"/>
    </row>
    <row r="262" spans="1:42" s="52" customFormat="1">
      <c r="A262" s="15"/>
      <c r="B262" s="168"/>
      <c r="C262" s="374"/>
      <c r="D262" s="141"/>
      <c r="E262" s="180"/>
      <c r="F262"/>
      <c r="G262"/>
      <c r="H262"/>
      <c r="I262"/>
      <c r="J262" s="15"/>
      <c r="K262" s="15"/>
      <c r="L262" s="15"/>
      <c r="M262" s="15"/>
      <c r="N262" s="15"/>
      <c r="O262" s="15"/>
      <c r="P262" s="15"/>
      <c r="Q262" s="15"/>
      <c r="R262" s="15"/>
      <c r="S262" s="15"/>
      <c r="T262" s="15"/>
      <c r="U262" s="15"/>
      <c r="V262" s="15"/>
      <c r="W262" s="15"/>
      <c r="X262" s="15"/>
      <c r="Y262" s="15"/>
      <c r="Z262" s="15"/>
      <c r="AA262" s="15"/>
      <c r="AB262" s="15"/>
      <c r="AC262"/>
      <c r="AD262"/>
      <c r="AE262"/>
      <c r="AF262"/>
      <c r="AG262"/>
      <c r="AH262" s="4"/>
      <c r="AI262"/>
      <c r="AJ262"/>
      <c r="AK262"/>
      <c r="AL262"/>
      <c r="AM262"/>
      <c r="AN262"/>
      <c r="AO262"/>
      <c r="AP262"/>
    </row>
    <row r="263" spans="1:42" s="52" customFormat="1">
      <c r="A263" s="15"/>
      <c r="B263" s="168"/>
      <c r="C263" s="374"/>
      <c r="D263" s="141"/>
      <c r="E263" s="180"/>
      <c r="F263"/>
      <c r="G263"/>
      <c r="H263"/>
      <c r="I263"/>
      <c r="J263" s="15"/>
      <c r="K263" s="15"/>
      <c r="L263" s="15"/>
      <c r="M263" s="15"/>
      <c r="N263" s="15"/>
      <c r="O263" s="15"/>
      <c r="P263" s="15"/>
      <c r="Q263" s="15"/>
      <c r="R263" s="15"/>
      <c r="S263" s="15"/>
      <c r="T263" s="15"/>
      <c r="U263" s="15"/>
      <c r="V263" s="15"/>
      <c r="W263" s="15"/>
      <c r="X263" s="15"/>
      <c r="Y263" s="15"/>
      <c r="Z263" s="15"/>
      <c r="AA263" s="15"/>
      <c r="AB263" s="15"/>
      <c r="AC263"/>
      <c r="AD263"/>
      <c r="AE263"/>
      <c r="AF263"/>
      <c r="AG263"/>
      <c r="AH263" s="4"/>
      <c r="AI263"/>
      <c r="AJ263"/>
      <c r="AK263"/>
      <c r="AL263"/>
      <c r="AM263"/>
      <c r="AN263"/>
      <c r="AO263"/>
      <c r="AP263"/>
    </row>
    <row r="264" spans="1:42" s="52" customFormat="1">
      <c r="A264" s="15"/>
      <c r="B264" s="168"/>
      <c r="C264" s="374"/>
      <c r="D264" s="141"/>
      <c r="E264" s="180"/>
      <c r="F264"/>
      <c r="G264"/>
      <c r="H264"/>
      <c r="I264"/>
      <c r="J264" s="15"/>
      <c r="K264" s="15"/>
      <c r="L264" s="15"/>
      <c r="M264" s="15"/>
      <c r="N264" s="15"/>
      <c r="O264" s="15"/>
      <c r="P264" s="15"/>
      <c r="Q264" s="15"/>
      <c r="R264" s="15"/>
      <c r="S264" s="15"/>
      <c r="T264" s="15"/>
      <c r="U264" s="15"/>
      <c r="V264" s="15"/>
      <c r="W264" s="15"/>
      <c r="X264" s="15"/>
      <c r="Y264" s="15"/>
      <c r="Z264" s="15"/>
      <c r="AA264" s="15"/>
      <c r="AB264" s="15"/>
      <c r="AC264"/>
      <c r="AD264"/>
      <c r="AE264"/>
      <c r="AF264"/>
      <c r="AG264"/>
      <c r="AH264" s="4"/>
      <c r="AI264"/>
      <c r="AJ264"/>
      <c r="AK264"/>
      <c r="AL264"/>
      <c r="AM264"/>
      <c r="AN264"/>
      <c r="AO264"/>
      <c r="AP264"/>
    </row>
    <row r="265" spans="1:42" s="52" customFormat="1">
      <c r="A265" s="15"/>
      <c r="B265" s="168"/>
      <c r="C265" s="374"/>
      <c r="D265" s="141"/>
      <c r="E265" s="180"/>
      <c r="F265"/>
      <c r="G265"/>
      <c r="H265"/>
      <c r="I265"/>
      <c r="J265" s="15"/>
      <c r="K265" s="15"/>
      <c r="L265" s="15"/>
      <c r="M265" s="15"/>
      <c r="N265" s="15"/>
      <c r="O265" s="15"/>
      <c r="P265" s="15"/>
      <c r="Q265" s="15"/>
      <c r="R265" s="15"/>
      <c r="S265" s="15"/>
      <c r="T265" s="15"/>
      <c r="U265" s="15"/>
      <c r="V265" s="15"/>
      <c r="W265" s="15"/>
      <c r="X265" s="15"/>
      <c r="Y265" s="15"/>
      <c r="Z265" s="15"/>
      <c r="AA265" s="15"/>
      <c r="AB265" s="15"/>
      <c r="AC265"/>
      <c r="AD265"/>
      <c r="AE265"/>
      <c r="AF265"/>
      <c r="AG265"/>
      <c r="AH265" s="4"/>
      <c r="AI265"/>
      <c r="AJ265"/>
      <c r="AK265"/>
      <c r="AL265"/>
      <c r="AM265"/>
      <c r="AN265"/>
      <c r="AO265"/>
      <c r="AP265"/>
    </row>
    <row r="266" spans="1:42" s="52" customFormat="1">
      <c r="A266" s="15"/>
      <c r="B266" s="168"/>
      <c r="C266" s="374"/>
      <c r="D266" s="141"/>
      <c r="E266" s="180"/>
      <c r="F266"/>
      <c r="G266"/>
      <c r="H266"/>
      <c r="I266"/>
      <c r="J266" s="15"/>
      <c r="K266" s="15"/>
      <c r="L266" s="15"/>
      <c r="M266" s="15"/>
      <c r="N266" s="15"/>
      <c r="O266" s="15"/>
      <c r="P266" s="15"/>
      <c r="Q266" s="15"/>
      <c r="R266" s="15"/>
      <c r="S266" s="15"/>
      <c r="T266" s="15"/>
      <c r="U266" s="15"/>
      <c r="V266" s="15"/>
      <c r="W266" s="15"/>
      <c r="X266" s="15"/>
      <c r="Y266" s="15"/>
      <c r="Z266" s="15"/>
      <c r="AA266" s="15"/>
      <c r="AB266" s="15"/>
      <c r="AC266"/>
      <c r="AD266"/>
      <c r="AE266"/>
      <c r="AF266"/>
      <c r="AG266"/>
      <c r="AH266" s="4"/>
      <c r="AI266"/>
      <c r="AJ266"/>
      <c r="AK266"/>
      <c r="AL266"/>
      <c r="AM266"/>
      <c r="AN266"/>
      <c r="AO266"/>
      <c r="AP266"/>
    </row>
    <row r="267" spans="1:42" s="52" customFormat="1">
      <c r="A267" s="15"/>
      <c r="B267" s="168"/>
      <c r="C267" s="374"/>
      <c r="D267" s="141"/>
      <c r="E267" s="180"/>
      <c r="F267"/>
      <c r="G267"/>
      <c r="H267"/>
      <c r="I267"/>
      <c r="J267" s="15"/>
      <c r="K267" s="15"/>
      <c r="L267" s="15"/>
      <c r="M267" s="15"/>
      <c r="N267" s="15"/>
      <c r="O267" s="15"/>
      <c r="P267" s="15"/>
      <c r="Q267" s="15"/>
      <c r="R267" s="15"/>
      <c r="S267" s="15"/>
      <c r="T267" s="15"/>
      <c r="U267" s="15"/>
      <c r="V267" s="15"/>
      <c r="W267" s="15"/>
      <c r="X267" s="15"/>
      <c r="Y267" s="15"/>
      <c r="Z267" s="15"/>
      <c r="AA267" s="15"/>
      <c r="AB267" s="15"/>
      <c r="AC267"/>
      <c r="AD267"/>
      <c r="AE267"/>
      <c r="AF267"/>
      <c r="AG267"/>
      <c r="AH267" s="4"/>
      <c r="AI267"/>
      <c r="AJ267"/>
      <c r="AK267"/>
      <c r="AL267"/>
      <c r="AM267"/>
      <c r="AN267"/>
      <c r="AO267"/>
      <c r="AP267"/>
    </row>
    <row r="268" spans="1:42" s="52" customFormat="1">
      <c r="A268" s="15"/>
      <c r="B268" s="168"/>
      <c r="C268" s="374"/>
      <c r="D268" s="141"/>
      <c r="E268" s="180"/>
      <c r="F268"/>
      <c r="G268"/>
      <c r="H268"/>
      <c r="I268"/>
      <c r="J268" s="15"/>
      <c r="K268" s="15"/>
      <c r="L268" s="15"/>
      <c r="M268" s="15"/>
      <c r="N268" s="15"/>
      <c r="O268" s="15"/>
      <c r="P268" s="15"/>
      <c r="Q268" s="15"/>
      <c r="R268" s="15"/>
      <c r="S268" s="15"/>
      <c r="T268" s="15"/>
      <c r="U268" s="15"/>
      <c r="V268" s="15"/>
      <c r="W268" s="15"/>
      <c r="X268" s="15"/>
      <c r="Y268" s="15"/>
      <c r="Z268" s="15"/>
      <c r="AA268" s="15"/>
      <c r="AB268" s="15"/>
      <c r="AC268"/>
      <c r="AD268"/>
      <c r="AE268"/>
      <c r="AF268"/>
      <c r="AG268"/>
      <c r="AH268" s="4"/>
      <c r="AI268"/>
      <c r="AJ268"/>
      <c r="AK268"/>
      <c r="AL268"/>
      <c r="AM268"/>
      <c r="AN268"/>
      <c r="AO268"/>
      <c r="AP268"/>
    </row>
    <row r="269" spans="1:42" s="52" customFormat="1">
      <c r="A269" s="15"/>
      <c r="B269" s="168"/>
      <c r="C269" s="374"/>
      <c r="D269" s="141"/>
      <c r="E269" s="180"/>
      <c r="F269"/>
      <c r="G269"/>
      <c r="H269"/>
      <c r="I269"/>
      <c r="J269" s="15"/>
      <c r="K269" s="15"/>
      <c r="L269" s="15"/>
      <c r="M269" s="15"/>
      <c r="N269" s="15"/>
      <c r="O269" s="15"/>
      <c r="P269" s="15"/>
      <c r="Q269" s="15"/>
      <c r="R269" s="15"/>
      <c r="S269" s="15"/>
      <c r="T269" s="15"/>
      <c r="U269" s="15"/>
      <c r="V269" s="15"/>
      <c r="W269" s="15"/>
      <c r="X269" s="15"/>
      <c r="Y269" s="15"/>
      <c r="Z269" s="15"/>
      <c r="AA269" s="15"/>
      <c r="AB269" s="15"/>
      <c r="AC269"/>
      <c r="AD269"/>
      <c r="AE269"/>
      <c r="AF269"/>
      <c r="AG269"/>
      <c r="AH269" s="4"/>
      <c r="AI269"/>
      <c r="AJ269"/>
      <c r="AK269"/>
      <c r="AL269"/>
      <c r="AM269"/>
      <c r="AN269"/>
      <c r="AO269"/>
      <c r="AP269"/>
    </row>
    <row r="270" spans="1:42" s="52" customFormat="1">
      <c r="A270" s="15"/>
      <c r="B270" s="168"/>
      <c r="C270" s="374"/>
      <c r="D270" s="141"/>
      <c r="E270" s="180"/>
      <c r="F270"/>
      <c r="G270"/>
      <c r="H270"/>
      <c r="I270"/>
      <c r="J270" s="15"/>
      <c r="K270" s="15"/>
      <c r="L270" s="15"/>
      <c r="M270" s="15"/>
      <c r="N270" s="15"/>
      <c r="O270" s="15"/>
      <c r="P270" s="15"/>
      <c r="Q270" s="15"/>
      <c r="R270" s="15"/>
      <c r="S270" s="15"/>
      <c r="T270" s="15"/>
      <c r="U270" s="15"/>
      <c r="V270" s="15"/>
      <c r="W270" s="15"/>
      <c r="X270" s="15"/>
      <c r="Y270" s="15"/>
      <c r="Z270" s="15"/>
      <c r="AA270" s="15"/>
      <c r="AB270" s="15"/>
      <c r="AC270"/>
      <c r="AD270"/>
      <c r="AE270"/>
      <c r="AF270"/>
      <c r="AG270"/>
      <c r="AH270" s="4"/>
      <c r="AI270"/>
      <c r="AJ270"/>
      <c r="AK270"/>
      <c r="AL270"/>
      <c r="AM270"/>
      <c r="AN270"/>
      <c r="AO270"/>
      <c r="AP270"/>
    </row>
    <row r="271" spans="1:42" s="52" customFormat="1">
      <c r="A271" s="15"/>
      <c r="B271" s="168"/>
      <c r="C271" s="374"/>
      <c r="D271" s="141"/>
      <c r="E271" s="180"/>
      <c r="F271"/>
      <c r="G271"/>
      <c r="H271"/>
      <c r="I271"/>
      <c r="J271" s="15"/>
      <c r="K271" s="15"/>
      <c r="L271" s="15"/>
      <c r="M271" s="15"/>
      <c r="N271" s="15"/>
      <c r="O271" s="15"/>
      <c r="P271" s="15"/>
      <c r="Q271" s="15"/>
      <c r="R271" s="15"/>
      <c r="S271" s="15"/>
      <c r="T271" s="15"/>
      <c r="U271" s="15"/>
      <c r="V271" s="15"/>
      <c r="W271" s="15"/>
      <c r="X271" s="15"/>
      <c r="Y271" s="15"/>
      <c r="Z271" s="15"/>
      <c r="AA271" s="15"/>
      <c r="AB271" s="15"/>
      <c r="AC271"/>
      <c r="AD271"/>
      <c r="AE271"/>
      <c r="AF271"/>
      <c r="AG271"/>
      <c r="AH271" s="4"/>
      <c r="AI271"/>
      <c r="AJ271"/>
      <c r="AK271"/>
      <c r="AL271"/>
      <c r="AM271"/>
      <c r="AN271"/>
      <c r="AO271"/>
      <c r="AP271"/>
    </row>
    <row r="272" spans="1:42" s="52" customFormat="1">
      <c r="A272" s="15"/>
      <c r="B272" s="168"/>
      <c r="C272" s="374"/>
      <c r="D272" s="141"/>
      <c r="E272" s="180"/>
      <c r="F272"/>
      <c r="G272"/>
      <c r="H272"/>
      <c r="I272"/>
      <c r="J272" s="15"/>
      <c r="K272" s="15"/>
      <c r="L272" s="15"/>
      <c r="M272" s="15"/>
      <c r="N272" s="15"/>
      <c r="O272" s="15"/>
      <c r="P272" s="15"/>
      <c r="Q272" s="15"/>
      <c r="R272" s="15"/>
      <c r="S272" s="15"/>
      <c r="T272" s="15"/>
      <c r="U272" s="15"/>
      <c r="V272" s="15"/>
      <c r="W272" s="15"/>
      <c r="X272" s="15"/>
      <c r="Y272" s="15"/>
      <c r="Z272" s="15"/>
      <c r="AA272" s="15"/>
      <c r="AB272" s="15"/>
      <c r="AC272"/>
      <c r="AD272"/>
      <c r="AE272"/>
      <c r="AF272"/>
      <c r="AG272"/>
      <c r="AH272" s="4"/>
      <c r="AI272"/>
      <c r="AJ272"/>
      <c r="AK272"/>
      <c r="AL272"/>
      <c r="AM272"/>
      <c r="AN272"/>
      <c r="AO272"/>
      <c r="AP272"/>
    </row>
    <row r="273" spans="1:42" s="52" customFormat="1">
      <c r="A273" s="15"/>
      <c r="B273" s="168"/>
      <c r="C273" s="374"/>
      <c r="D273" s="141"/>
      <c r="E273" s="180"/>
      <c r="F273"/>
      <c r="G273"/>
      <c r="H273"/>
      <c r="I273"/>
      <c r="J273" s="15"/>
      <c r="K273" s="15"/>
      <c r="L273" s="15"/>
      <c r="M273" s="15"/>
      <c r="N273" s="15"/>
      <c r="O273" s="15"/>
      <c r="P273" s="15"/>
      <c r="Q273" s="15"/>
      <c r="R273" s="15"/>
      <c r="S273" s="15"/>
      <c r="T273" s="15"/>
      <c r="U273" s="15"/>
      <c r="V273" s="15"/>
      <c r="W273" s="15"/>
      <c r="X273" s="15"/>
      <c r="Y273" s="15"/>
      <c r="Z273" s="15"/>
      <c r="AA273" s="15"/>
      <c r="AB273" s="15"/>
      <c r="AC273"/>
      <c r="AD273"/>
      <c r="AE273"/>
      <c r="AF273"/>
      <c r="AG273"/>
      <c r="AH273" s="4"/>
      <c r="AI273"/>
      <c r="AJ273"/>
      <c r="AK273"/>
      <c r="AL273"/>
      <c r="AM273"/>
      <c r="AN273"/>
      <c r="AO273"/>
      <c r="AP273"/>
    </row>
    <row r="274" spans="1:42" s="52" customFormat="1">
      <c r="A274" s="15"/>
      <c r="B274" s="168"/>
      <c r="C274" s="374"/>
      <c r="D274" s="141"/>
      <c r="E274" s="180"/>
      <c r="F274"/>
      <c r="G274"/>
      <c r="H274"/>
      <c r="I274"/>
      <c r="J274" s="15"/>
      <c r="K274" s="15"/>
      <c r="L274" s="15"/>
      <c r="M274" s="15"/>
      <c r="N274" s="15"/>
      <c r="O274" s="15"/>
      <c r="P274" s="15"/>
      <c r="Q274" s="15"/>
      <c r="R274" s="15"/>
      <c r="S274" s="15"/>
      <c r="T274" s="15"/>
      <c r="U274" s="15"/>
      <c r="V274" s="15"/>
      <c r="W274" s="15"/>
      <c r="X274" s="15"/>
      <c r="Y274" s="15"/>
      <c r="Z274" s="15"/>
      <c r="AA274" s="15"/>
      <c r="AB274" s="15"/>
      <c r="AC274"/>
      <c r="AD274"/>
      <c r="AE274"/>
      <c r="AF274"/>
      <c r="AG274"/>
      <c r="AH274" s="4"/>
      <c r="AI274"/>
      <c r="AJ274"/>
      <c r="AK274"/>
      <c r="AL274"/>
      <c r="AM274"/>
      <c r="AN274"/>
      <c r="AO274"/>
      <c r="AP274"/>
    </row>
    <row r="275" spans="1:42" s="52" customFormat="1">
      <c r="A275" s="15"/>
      <c r="B275" s="168"/>
      <c r="C275" s="374"/>
      <c r="D275" s="141"/>
      <c r="E275" s="180"/>
      <c r="F275"/>
      <c r="G275"/>
      <c r="H275"/>
      <c r="I275"/>
      <c r="J275" s="15"/>
      <c r="K275" s="15"/>
      <c r="L275" s="15"/>
      <c r="M275" s="15"/>
      <c r="N275" s="15"/>
      <c r="O275" s="15"/>
      <c r="P275" s="15"/>
      <c r="Q275" s="15"/>
      <c r="R275" s="15"/>
      <c r="S275" s="15"/>
      <c r="T275" s="15"/>
      <c r="U275" s="15"/>
      <c r="V275" s="15"/>
      <c r="W275" s="15"/>
      <c r="X275" s="15"/>
      <c r="Y275" s="15"/>
      <c r="Z275" s="15"/>
      <c r="AA275" s="15"/>
      <c r="AB275" s="15"/>
      <c r="AC275"/>
      <c r="AD275"/>
      <c r="AE275"/>
      <c r="AF275"/>
      <c r="AG275"/>
      <c r="AH275" s="4"/>
      <c r="AI275"/>
      <c r="AJ275"/>
      <c r="AK275"/>
      <c r="AL275"/>
      <c r="AM275"/>
      <c r="AN275"/>
      <c r="AO275"/>
      <c r="AP275"/>
    </row>
    <row r="276" spans="1:42" s="52" customFormat="1">
      <c r="A276" s="15"/>
      <c r="B276" s="168"/>
      <c r="C276" s="374"/>
      <c r="D276" s="141"/>
      <c r="E276" s="180"/>
      <c r="F276"/>
      <c r="G276"/>
      <c r="H276"/>
      <c r="I276"/>
      <c r="J276" s="15"/>
      <c r="K276" s="15"/>
      <c r="L276" s="15"/>
      <c r="M276" s="15"/>
      <c r="N276" s="15"/>
      <c r="O276" s="15"/>
      <c r="P276" s="15"/>
      <c r="Q276" s="15"/>
      <c r="R276" s="15"/>
      <c r="S276" s="15"/>
      <c r="T276" s="15"/>
      <c r="U276" s="15"/>
      <c r="V276" s="15"/>
      <c r="W276" s="15"/>
      <c r="X276" s="15"/>
      <c r="Y276" s="15"/>
      <c r="Z276" s="15"/>
      <c r="AA276" s="15"/>
      <c r="AB276" s="15"/>
      <c r="AC276"/>
      <c r="AD276"/>
      <c r="AE276"/>
      <c r="AF276"/>
      <c r="AG276"/>
      <c r="AH276" s="4"/>
      <c r="AI276"/>
      <c r="AJ276"/>
      <c r="AK276"/>
      <c r="AL276"/>
      <c r="AM276"/>
      <c r="AN276"/>
      <c r="AO276"/>
      <c r="AP276"/>
    </row>
    <row r="277" spans="1:42" s="52" customFormat="1">
      <c r="A277" s="15"/>
      <c r="B277" s="168"/>
      <c r="C277" s="374"/>
      <c r="D277" s="141"/>
      <c r="E277" s="180"/>
      <c r="F277"/>
      <c r="G277"/>
      <c r="H277"/>
      <c r="I277"/>
      <c r="J277" s="15"/>
      <c r="K277" s="15"/>
      <c r="L277" s="15"/>
      <c r="M277" s="15"/>
      <c r="N277" s="15"/>
      <c r="O277" s="15"/>
      <c r="P277" s="15"/>
      <c r="Q277" s="15"/>
      <c r="R277" s="15"/>
      <c r="S277" s="15"/>
      <c r="T277" s="15"/>
      <c r="U277" s="15"/>
      <c r="V277" s="15"/>
      <c r="W277" s="15"/>
      <c r="X277" s="15"/>
      <c r="Y277" s="15"/>
      <c r="Z277" s="15"/>
      <c r="AA277" s="15"/>
      <c r="AB277" s="15"/>
      <c r="AC277"/>
      <c r="AD277"/>
      <c r="AE277"/>
      <c r="AF277"/>
      <c r="AG277"/>
      <c r="AH277" s="4"/>
      <c r="AI277"/>
      <c r="AJ277"/>
      <c r="AK277"/>
      <c r="AL277"/>
      <c r="AM277"/>
      <c r="AN277"/>
      <c r="AO277"/>
      <c r="AP277"/>
    </row>
    <row r="278" spans="1:42" s="52" customFormat="1">
      <c r="A278" s="15"/>
      <c r="B278" s="168"/>
      <c r="C278" s="374"/>
      <c r="D278" s="141"/>
      <c r="E278" s="180"/>
      <c r="F278"/>
      <c r="G278"/>
      <c r="H278"/>
      <c r="I278"/>
      <c r="J278" s="15"/>
      <c r="K278" s="15"/>
      <c r="L278" s="15"/>
      <c r="M278" s="15"/>
      <c r="N278" s="15"/>
      <c r="O278" s="15"/>
      <c r="P278" s="15"/>
      <c r="Q278" s="15"/>
      <c r="R278" s="15"/>
      <c r="S278" s="15"/>
      <c r="T278" s="15"/>
      <c r="U278" s="15"/>
      <c r="V278" s="15"/>
      <c r="W278" s="15"/>
      <c r="X278" s="15"/>
      <c r="Y278" s="15"/>
      <c r="Z278" s="15"/>
      <c r="AA278" s="15"/>
      <c r="AB278" s="15"/>
      <c r="AC278"/>
      <c r="AD278"/>
      <c r="AE278"/>
      <c r="AF278"/>
      <c r="AG278"/>
      <c r="AH278" s="4"/>
      <c r="AI278"/>
      <c r="AJ278"/>
      <c r="AK278"/>
      <c r="AL278"/>
      <c r="AM278"/>
      <c r="AN278"/>
      <c r="AO278"/>
      <c r="AP278"/>
    </row>
    <row r="279" spans="1:42" s="52" customFormat="1">
      <c r="A279" s="15"/>
      <c r="B279" s="168"/>
      <c r="C279" s="374"/>
      <c r="D279" s="141"/>
      <c r="E279" s="180"/>
      <c r="F279"/>
      <c r="G279"/>
      <c r="H279"/>
      <c r="I279"/>
      <c r="J279" s="15"/>
      <c r="K279" s="15"/>
      <c r="L279" s="15"/>
      <c r="M279" s="15"/>
      <c r="N279" s="15"/>
      <c r="O279" s="15"/>
      <c r="P279" s="15"/>
      <c r="Q279" s="15"/>
      <c r="R279" s="15"/>
      <c r="S279" s="15"/>
      <c r="T279" s="15"/>
      <c r="U279" s="15"/>
      <c r="V279" s="15"/>
      <c r="W279" s="15"/>
      <c r="X279" s="15"/>
      <c r="Y279" s="15"/>
      <c r="Z279" s="15"/>
      <c r="AA279" s="15"/>
      <c r="AB279" s="15"/>
      <c r="AC279"/>
      <c r="AD279"/>
      <c r="AE279"/>
      <c r="AF279"/>
      <c r="AG279"/>
      <c r="AH279" s="4"/>
      <c r="AI279"/>
      <c r="AJ279"/>
      <c r="AK279"/>
      <c r="AL279"/>
      <c r="AM279"/>
      <c r="AN279"/>
      <c r="AO279"/>
      <c r="AP279"/>
    </row>
    <row r="280" spans="1:42" s="52" customFormat="1">
      <c r="A280" s="15"/>
      <c r="B280" s="168"/>
      <c r="C280" s="374"/>
      <c r="D280" s="141"/>
      <c r="E280" s="180"/>
      <c r="F280"/>
      <c r="G280"/>
      <c r="H280"/>
      <c r="I280"/>
      <c r="J280" s="15"/>
      <c r="K280" s="15"/>
      <c r="L280" s="15"/>
      <c r="M280" s="15"/>
      <c r="N280" s="15"/>
      <c r="O280" s="15"/>
      <c r="P280" s="15"/>
      <c r="Q280" s="15"/>
      <c r="R280" s="15"/>
      <c r="S280" s="15"/>
      <c r="T280" s="15"/>
      <c r="U280" s="15"/>
      <c r="V280" s="15"/>
      <c r="W280" s="15"/>
      <c r="X280" s="15"/>
      <c r="Y280" s="15"/>
      <c r="Z280" s="15"/>
      <c r="AA280" s="15"/>
      <c r="AB280" s="15"/>
      <c r="AC280"/>
      <c r="AD280"/>
      <c r="AE280"/>
      <c r="AF280"/>
      <c r="AG280"/>
      <c r="AH280" s="4"/>
      <c r="AI280"/>
      <c r="AJ280"/>
      <c r="AK280"/>
      <c r="AL280"/>
      <c r="AM280"/>
      <c r="AN280"/>
      <c r="AO280"/>
      <c r="AP280"/>
    </row>
    <row r="281" spans="1:42" s="52" customFormat="1">
      <c r="A281" s="15"/>
      <c r="B281" s="168"/>
      <c r="C281" s="374"/>
      <c r="D281" s="141"/>
      <c r="E281" s="180"/>
      <c r="F281"/>
      <c r="G281"/>
      <c r="H281"/>
      <c r="I281"/>
      <c r="J281" s="15"/>
      <c r="K281" s="15"/>
      <c r="L281" s="15"/>
      <c r="M281" s="15"/>
      <c r="N281" s="15"/>
      <c r="O281" s="15"/>
      <c r="P281" s="15"/>
      <c r="Q281" s="15"/>
      <c r="R281" s="15"/>
      <c r="S281" s="15"/>
      <c r="T281" s="15"/>
      <c r="U281" s="15"/>
      <c r="V281" s="15"/>
      <c r="W281" s="15"/>
      <c r="X281" s="15"/>
      <c r="Y281" s="15"/>
      <c r="Z281" s="15"/>
      <c r="AA281" s="15"/>
      <c r="AB281" s="15"/>
      <c r="AC281"/>
      <c r="AD281"/>
      <c r="AE281"/>
      <c r="AF281"/>
      <c r="AG281"/>
      <c r="AH281" s="4"/>
      <c r="AI281"/>
      <c r="AJ281"/>
      <c r="AK281"/>
      <c r="AL281"/>
      <c r="AM281"/>
      <c r="AN281"/>
      <c r="AO281"/>
      <c r="AP281"/>
    </row>
    <row r="282" spans="1:42" s="52" customFormat="1">
      <c r="A282" s="15"/>
      <c r="B282" s="168"/>
      <c r="C282" s="374"/>
      <c r="D282" s="141"/>
      <c r="E282" s="180"/>
      <c r="F282"/>
      <c r="G282"/>
      <c r="H282"/>
      <c r="I282"/>
      <c r="J282" s="15"/>
      <c r="K282" s="15"/>
      <c r="L282" s="15"/>
      <c r="M282" s="15"/>
      <c r="N282" s="15"/>
      <c r="O282" s="15"/>
      <c r="P282" s="15"/>
      <c r="Q282" s="15"/>
      <c r="R282" s="15"/>
      <c r="S282" s="15"/>
      <c r="T282" s="15"/>
      <c r="U282" s="15"/>
      <c r="V282" s="15"/>
      <c r="W282" s="15"/>
      <c r="X282" s="15"/>
      <c r="Y282" s="15"/>
      <c r="Z282" s="15"/>
      <c r="AA282" s="15"/>
      <c r="AB282" s="15"/>
      <c r="AC282"/>
      <c r="AD282"/>
      <c r="AE282"/>
      <c r="AF282"/>
      <c r="AG282"/>
      <c r="AH282" s="4"/>
      <c r="AI282"/>
      <c r="AJ282"/>
      <c r="AK282"/>
      <c r="AL282"/>
      <c r="AM282"/>
      <c r="AN282"/>
      <c r="AO282"/>
      <c r="AP282"/>
    </row>
    <row r="283" spans="1:42" s="52" customFormat="1">
      <c r="A283" s="15"/>
      <c r="B283" s="168"/>
      <c r="C283" s="374"/>
      <c r="D283" s="141"/>
      <c r="E283" s="180"/>
      <c r="F283"/>
      <c r="G283"/>
      <c r="H283"/>
      <c r="I283"/>
      <c r="J283" s="15"/>
      <c r="K283" s="15"/>
      <c r="L283" s="15"/>
      <c r="M283" s="15"/>
      <c r="N283" s="15"/>
      <c r="O283" s="15"/>
      <c r="P283" s="15"/>
      <c r="Q283" s="15"/>
      <c r="R283" s="15"/>
      <c r="S283" s="15"/>
      <c r="T283" s="15"/>
      <c r="U283" s="15"/>
      <c r="V283" s="15"/>
      <c r="W283" s="15"/>
      <c r="X283" s="15"/>
      <c r="Y283" s="15"/>
      <c r="Z283" s="15"/>
      <c r="AA283" s="15"/>
      <c r="AB283" s="15"/>
      <c r="AC283"/>
      <c r="AD283"/>
      <c r="AE283"/>
      <c r="AF283"/>
      <c r="AG283"/>
      <c r="AH283" s="4"/>
      <c r="AI283"/>
      <c r="AJ283"/>
      <c r="AK283"/>
      <c r="AL283"/>
      <c r="AM283"/>
      <c r="AN283"/>
      <c r="AO283"/>
      <c r="AP283"/>
    </row>
    <row r="284" spans="1:42" s="52" customFormat="1">
      <c r="A284" s="15"/>
      <c r="B284" s="168"/>
      <c r="C284" s="374"/>
      <c r="D284" s="141"/>
      <c r="E284" s="180"/>
      <c r="F284"/>
      <c r="G284"/>
      <c r="H284"/>
      <c r="I284"/>
      <c r="J284" s="15"/>
      <c r="K284" s="15"/>
      <c r="L284" s="15"/>
      <c r="M284" s="15"/>
      <c r="N284" s="15"/>
      <c r="O284" s="15"/>
      <c r="P284" s="15"/>
      <c r="Q284" s="15"/>
      <c r="R284" s="15"/>
      <c r="S284" s="15"/>
      <c r="T284" s="15"/>
      <c r="U284" s="15"/>
      <c r="V284" s="15"/>
      <c r="W284" s="15"/>
      <c r="X284" s="15"/>
      <c r="Y284" s="15"/>
      <c r="Z284" s="15"/>
      <c r="AA284" s="15"/>
      <c r="AB284" s="15"/>
      <c r="AC284"/>
      <c r="AD284"/>
      <c r="AE284"/>
      <c r="AF284"/>
      <c r="AG284"/>
      <c r="AH284" s="4"/>
      <c r="AI284"/>
      <c r="AJ284"/>
      <c r="AK284"/>
      <c r="AL284"/>
      <c r="AM284"/>
      <c r="AN284"/>
      <c r="AO284"/>
      <c r="AP284"/>
    </row>
    <row r="285" spans="1:42" s="52" customFormat="1">
      <c r="A285" s="15"/>
      <c r="B285" s="168"/>
      <c r="C285" s="374"/>
      <c r="D285" s="141"/>
      <c r="E285" s="180"/>
      <c r="F285"/>
      <c r="G285"/>
      <c r="H285"/>
      <c r="I285"/>
      <c r="J285" s="15"/>
      <c r="K285" s="15"/>
      <c r="L285" s="15"/>
      <c r="M285" s="15"/>
      <c r="N285" s="15"/>
      <c r="O285" s="15"/>
      <c r="P285" s="15"/>
      <c r="Q285" s="15"/>
      <c r="R285" s="15"/>
      <c r="S285" s="15"/>
      <c r="T285" s="15"/>
      <c r="U285" s="15"/>
      <c r="V285" s="15"/>
      <c r="W285" s="15"/>
      <c r="X285" s="15"/>
      <c r="Y285" s="15"/>
      <c r="Z285" s="15"/>
      <c r="AA285" s="15"/>
      <c r="AB285" s="15"/>
      <c r="AC285"/>
      <c r="AD285"/>
      <c r="AE285"/>
      <c r="AF285"/>
      <c r="AG285"/>
      <c r="AH285" s="4"/>
      <c r="AI285"/>
      <c r="AJ285"/>
      <c r="AK285"/>
      <c r="AL285"/>
      <c r="AM285"/>
      <c r="AN285"/>
      <c r="AO285"/>
      <c r="AP285"/>
    </row>
    <row r="286" spans="1:42" s="52" customFormat="1">
      <c r="A286" s="15"/>
      <c r="B286" s="168"/>
      <c r="C286" s="374"/>
      <c r="D286" s="141"/>
      <c r="E286" s="180"/>
      <c r="F286"/>
      <c r="G286"/>
      <c r="H286"/>
      <c r="I286"/>
      <c r="J286" s="15"/>
      <c r="K286" s="15"/>
      <c r="L286" s="15"/>
      <c r="M286" s="15"/>
      <c r="N286" s="15"/>
      <c r="O286" s="15"/>
      <c r="P286" s="15"/>
      <c r="Q286" s="15"/>
      <c r="R286" s="15"/>
      <c r="S286" s="15"/>
      <c r="T286" s="15"/>
      <c r="U286" s="15"/>
      <c r="V286" s="15"/>
      <c r="W286" s="15"/>
      <c r="X286" s="15"/>
      <c r="Y286" s="15"/>
      <c r="Z286" s="15"/>
      <c r="AA286" s="15"/>
      <c r="AB286" s="15"/>
      <c r="AC286"/>
      <c r="AD286"/>
      <c r="AE286"/>
      <c r="AF286"/>
      <c r="AG286"/>
      <c r="AH286" s="4"/>
      <c r="AI286"/>
      <c r="AJ286"/>
      <c r="AK286"/>
      <c r="AL286"/>
      <c r="AM286"/>
      <c r="AN286"/>
      <c r="AO286"/>
      <c r="AP286"/>
    </row>
    <row r="287" spans="1:42" s="52" customFormat="1">
      <c r="A287" s="15"/>
      <c r="B287" s="168"/>
      <c r="C287" s="374"/>
      <c r="D287" s="141"/>
      <c r="E287" s="180"/>
      <c r="F287"/>
      <c r="G287"/>
      <c r="H287"/>
      <c r="I287"/>
      <c r="J287" s="15"/>
      <c r="K287" s="15"/>
      <c r="L287" s="15"/>
      <c r="M287" s="15"/>
      <c r="N287" s="15"/>
      <c r="O287" s="15"/>
      <c r="P287" s="15"/>
      <c r="Q287" s="15"/>
      <c r="R287" s="15"/>
      <c r="S287" s="15"/>
      <c r="T287" s="15"/>
      <c r="U287" s="15"/>
      <c r="V287" s="15"/>
      <c r="W287" s="15"/>
      <c r="X287" s="15"/>
      <c r="Y287" s="15"/>
      <c r="Z287" s="15"/>
      <c r="AA287" s="15"/>
      <c r="AB287" s="15"/>
      <c r="AC287"/>
      <c r="AD287"/>
      <c r="AE287"/>
      <c r="AF287"/>
      <c r="AG287"/>
      <c r="AH287" s="4"/>
      <c r="AI287"/>
      <c r="AJ287"/>
      <c r="AK287"/>
      <c r="AL287"/>
      <c r="AM287"/>
      <c r="AN287"/>
      <c r="AO287"/>
      <c r="AP287"/>
    </row>
    <row r="288" spans="1:42" s="52" customFormat="1">
      <c r="A288" s="15"/>
      <c r="B288" s="168"/>
      <c r="C288" s="374"/>
      <c r="D288" s="141"/>
      <c r="E288" s="180"/>
      <c r="F288"/>
      <c r="G288"/>
      <c r="H288"/>
      <c r="I288"/>
      <c r="J288" s="15"/>
      <c r="K288" s="15"/>
      <c r="L288" s="15"/>
      <c r="M288" s="15"/>
      <c r="N288" s="15"/>
      <c r="O288" s="15"/>
      <c r="P288" s="15"/>
      <c r="Q288" s="15"/>
      <c r="R288" s="15"/>
      <c r="S288" s="15"/>
      <c r="T288" s="15"/>
      <c r="U288" s="15"/>
      <c r="V288" s="15"/>
      <c r="W288" s="15"/>
      <c r="X288" s="15"/>
      <c r="Y288" s="15"/>
      <c r="Z288" s="15"/>
      <c r="AA288" s="15"/>
      <c r="AB288" s="15"/>
      <c r="AC288"/>
      <c r="AD288"/>
      <c r="AE288"/>
      <c r="AF288"/>
      <c r="AG288"/>
      <c r="AH288" s="4"/>
      <c r="AI288"/>
      <c r="AJ288"/>
      <c r="AK288"/>
      <c r="AL288"/>
      <c r="AM288"/>
      <c r="AN288"/>
      <c r="AO288"/>
      <c r="AP288"/>
    </row>
    <row r="289" spans="1:42" s="52" customFormat="1">
      <c r="A289" s="15"/>
      <c r="B289" s="168"/>
      <c r="C289" s="374"/>
      <c r="D289" s="141"/>
      <c r="E289" s="180"/>
      <c r="F289"/>
      <c r="G289"/>
      <c r="H289"/>
      <c r="I289"/>
      <c r="J289" s="15"/>
      <c r="K289" s="15"/>
      <c r="L289" s="15"/>
      <c r="M289" s="15"/>
      <c r="N289" s="15"/>
      <c r="O289" s="15"/>
      <c r="P289" s="15"/>
      <c r="Q289" s="15"/>
      <c r="R289" s="15"/>
      <c r="S289" s="15"/>
      <c r="T289" s="15"/>
      <c r="U289" s="15"/>
      <c r="V289" s="15"/>
      <c r="W289" s="15"/>
      <c r="X289" s="15"/>
      <c r="Y289" s="15"/>
      <c r="Z289" s="15"/>
      <c r="AA289" s="15"/>
      <c r="AB289" s="15"/>
      <c r="AC289"/>
      <c r="AD289"/>
      <c r="AE289"/>
      <c r="AF289"/>
      <c r="AG289"/>
      <c r="AH289" s="4"/>
      <c r="AI289"/>
      <c r="AJ289"/>
      <c r="AK289"/>
      <c r="AL289"/>
      <c r="AM289"/>
      <c r="AN289"/>
      <c r="AO289"/>
      <c r="AP289"/>
    </row>
    <row r="290" spans="1:42" s="52" customFormat="1">
      <c r="A290" s="15"/>
      <c r="B290" s="168"/>
      <c r="C290" s="374"/>
      <c r="D290" s="141"/>
      <c r="E290" s="180"/>
      <c r="F290"/>
      <c r="G290"/>
      <c r="H290"/>
      <c r="I290"/>
      <c r="J290" s="15"/>
      <c r="K290" s="15"/>
      <c r="L290" s="15"/>
      <c r="M290" s="15"/>
      <c r="N290" s="15"/>
      <c r="O290" s="15"/>
      <c r="P290" s="15"/>
      <c r="Q290" s="15"/>
      <c r="R290" s="15"/>
      <c r="S290" s="15"/>
      <c r="T290" s="15"/>
      <c r="U290" s="15"/>
      <c r="V290" s="15"/>
      <c r="W290" s="15"/>
      <c r="X290" s="15"/>
      <c r="Y290" s="15"/>
      <c r="Z290" s="15"/>
      <c r="AA290" s="15"/>
      <c r="AB290" s="15"/>
      <c r="AC290"/>
      <c r="AD290"/>
      <c r="AE290"/>
      <c r="AF290"/>
      <c r="AG290"/>
      <c r="AH290" s="4"/>
      <c r="AI290"/>
      <c r="AJ290"/>
      <c r="AK290"/>
      <c r="AL290"/>
      <c r="AM290"/>
      <c r="AN290"/>
      <c r="AO290"/>
      <c r="AP290"/>
    </row>
    <row r="291" spans="1:42" s="52" customFormat="1">
      <c r="A291" s="15"/>
      <c r="B291" s="168"/>
      <c r="C291" s="374"/>
      <c r="D291" s="141"/>
      <c r="E291" s="180"/>
      <c r="F291"/>
      <c r="G291"/>
      <c r="H291"/>
      <c r="I291"/>
      <c r="J291" s="15"/>
      <c r="K291" s="15"/>
      <c r="L291" s="15"/>
      <c r="M291" s="15"/>
      <c r="N291" s="15"/>
      <c r="O291" s="15"/>
      <c r="P291" s="15"/>
      <c r="Q291" s="15"/>
      <c r="R291" s="15"/>
      <c r="S291" s="15"/>
      <c r="T291" s="15"/>
      <c r="U291" s="15"/>
      <c r="V291" s="15"/>
      <c r="W291" s="15"/>
      <c r="X291" s="15"/>
      <c r="Y291" s="15"/>
      <c r="Z291" s="15"/>
      <c r="AA291" s="15"/>
      <c r="AB291" s="15"/>
      <c r="AC291"/>
      <c r="AD291"/>
      <c r="AE291"/>
      <c r="AF291"/>
      <c r="AG291"/>
      <c r="AH291" s="4"/>
      <c r="AI291"/>
      <c r="AJ291"/>
      <c r="AK291"/>
      <c r="AL291"/>
      <c r="AM291"/>
      <c r="AN291"/>
      <c r="AO291"/>
      <c r="AP291"/>
    </row>
    <row r="292" spans="1:42" s="52" customFormat="1">
      <c r="A292" s="15"/>
      <c r="B292" s="168"/>
      <c r="C292" s="374"/>
      <c r="D292" s="141"/>
      <c r="E292" s="180"/>
      <c r="F292"/>
      <c r="G292"/>
      <c r="H292"/>
      <c r="I292"/>
      <c r="J292" s="15"/>
      <c r="K292" s="15"/>
      <c r="L292" s="15"/>
      <c r="M292" s="15"/>
      <c r="N292" s="15"/>
      <c r="O292" s="15"/>
      <c r="P292" s="15"/>
      <c r="Q292" s="15"/>
      <c r="R292" s="15"/>
      <c r="S292" s="15"/>
      <c r="T292" s="15"/>
      <c r="U292" s="15"/>
      <c r="V292" s="15"/>
      <c r="W292" s="15"/>
      <c r="X292" s="15"/>
      <c r="Y292" s="15"/>
      <c r="Z292" s="15"/>
      <c r="AA292" s="15"/>
      <c r="AB292" s="15"/>
      <c r="AC292"/>
      <c r="AD292"/>
      <c r="AE292"/>
      <c r="AF292"/>
      <c r="AG292"/>
      <c r="AH292" s="4"/>
      <c r="AI292"/>
      <c r="AJ292"/>
      <c r="AK292"/>
      <c r="AL292"/>
      <c r="AM292"/>
      <c r="AN292"/>
      <c r="AO292"/>
      <c r="AP292"/>
    </row>
    <row r="293" spans="1:42" s="52" customFormat="1">
      <c r="A293" s="15"/>
      <c r="B293" s="168"/>
      <c r="C293" s="374"/>
      <c r="D293" s="141"/>
      <c r="E293" s="180"/>
      <c r="F293"/>
      <c r="G293"/>
      <c r="H293"/>
      <c r="I293"/>
      <c r="J293" s="15"/>
      <c r="K293" s="15"/>
      <c r="L293" s="15"/>
      <c r="M293" s="15"/>
      <c r="N293" s="15"/>
      <c r="O293" s="15"/>
      <c r="P293" s="15"/>
      <c r="Q293" s="15"/>
      <c r="R293" s="15"/>
      <c r="S293" s="15"/>
      <c r="T293" s="15"/>
      <c r="U293" s="15"/>
      <c r="V293" s="15"/>
      <c r="W293" s="15"/>
      <c r="X293" s="15"/>
      <c r="Y293" s="15"/>
      <c r="Z293" s="15"/>
      <c r="AA293" s="15"/>
      <c r="AB293" s="15"/>
      <c r="AC293"/>
      <c r="AD293"/>
      <c r="AE293"/>
      <c r="AF293"/>
      <c r="AG293"/>
      <c r="AH293" s="4"/>
      <c r="AI293"/>
      <c r="AJ293"/>
      <c r="AK293"/>
      <c r="AL293"/>
      <c r="AM293"/>
      <c r="AN293"/>
      <c r="AO293"/>
      <c r="AP293"/>
    </row>
    <row r="294" spans="1:42" s="52" customFormat="1">
      <c r="A294" s="15"/>
      <c r="B294" s="168"/>
      <c r="C294" s="374"/>
      <c r="D294" s="141"/>
      <c r="E294" s="180"/>
      <c r="F294"/>
      <c r="G294"/>
      <c r="H294"/>
      <c r="I294"/>
      <c r="J294" s="15"/>
      <c r="K294" s="15"/>
      <c r="L294" s="15"/>
      <c r="M294" s="15"/>
      <c r="N294" s="15"/>
      <c r="O294" s="15"/>
      <c r="P294" s="15"/>
      <c r="Q294" s="15"/>
      <c r="R294" s="15"/>
      <c r="S294" s="15"/>
      <c r="T294" s="15"/>
      <c r="U294" s="15"/>
      <c r="V294" s="15"/>
      <c r="W294" s="15"/>
      <c r="X294" s="15"/>
      <c r="Y294" s="15"/>
      <c r="Z294" s="15"/>
      <c r="AA294" s="15"/>
      <c r="AB294" s="15"/>
      <c r="AC294"/>
      <c r="AD294"/>
      <c r="AE294"/>
      <c r="AF294"/>
      <c r="AG294"/>
      <c r="AH294" s="4"/>
      <c r="AI294"/>
      <c r="AJ294"/>
      <c r="AK294"/>
      <c r="AL294"/>
      <c r="AM294"/>
      <c r="AN294"/>
      <c r="AO294"/>
      <c r="AP294"/>
    </row>
    <row r="295" spans="1:42" s="52" customFormat="1">
      <c r="A295" s="15"/>
      <c r="B295" s="168"/>
      <c r="C295" s="374"/>
      <c r="D295" s="141"/>
      <c r="E295" s="180"/>
      <c r="F295"/>
      <c r="G295"/>
      <c r="H295"/>
      <c r="I295"/>
      <c r="J295" s="15"/>
      <c r="K295" s="15"/>
      <c r="L295" s="15"/>
      <c r="M295" s="15"/>
      <c r="N295" s="15"/>
      <c r="O295" s="15"/>
      <c r="P295" s="15"/>
      <c r="Q295" s="15"/>
      <c r="R295" s="15"/>
      <c r="S295" s="15"/>
      <c r="T295" s="15"/>
      <c r="U295" s="15"/>
      <c r="V295" s="15"/>
      <c r="W295" s="15"/>
      <c r="X295" s="15"/>
      <c r="Y295" s="15"/>
      <c r="Z295" s="15"/>
      <c r="AA295" s="15"/>
      <c r="AB295" s="15"/>
      <c r="AC295"/>
      <c r="AD295"/>
      <c r="AE295"/>
      <c r="AF295"/>
      <c r="AG295"/>
      <c r="AH295" s="4"/>
      <c r="AI295"/>
      <c r="AJ295"/>
      <c r="AK295"/>
      <c r="AL295"/>
      <c r="AM295"/>
      <c r="AN295"/>
      <c r="AO295"/>
      <c r="AP295"/>
    </row>
    <row r="296" spans="1:42" s="52" customFormat="1">
      <c r="A296" s="15"/>
      <c r="B296" s="168"/>
      <c r="C296" s="374"/>
      <c r="D296" s="141"/>
      <c r="E296" s="180"/>
      <c r="F296"/>
      <c r="G296"/>
      <c r="H296"/>
      <c r="I296"/>
      <c r="J296" s="15"/>
      <c r="K296" s="15"/>
      <c r="L296" s="15"/>
      <c r="M296" s="15"/>
      <c r="N296" s="15"/>
      <c r="O296" s="15"/>
      <c r="P296" s="15"/>
      <c r="Q296" s="15"/>
      <c r="R296" s="15"/>
      <c r="S296" s="15"/>
      <c r="T296" s="15"/>
      <c r="U296" s="15"/>
      <c r="V296" s="15"/>
      <c r="W296" s="15"/>
      <c r="X296" s="15"/>
      <c r="Y296" s="15"/>
      <c r="Z296" s="15"/>
      <c r="AA296" s="15"/>
      <c r="AB296" s="15"/>
      <c r="AC296"/>
      <c r="AD296"/>
      <c r="AE296"/>
      <c r="AF296"/>
      <c r="AG296"/>
      <c r="AH296" s="4"/>
      <c r="AI296"/>
      <c r="AJ296"/>
      <c r="AK296"/>
      <c r="AL296"/>
      <c r="AM296"/>
      <c r="AN296"/>
      <c r="AO296"/>
      <c r="AP296"/>
    </row>
    <row r="297" spans="1:42" s="52" customFormat="1">
      <c r="A297" s="15"/>
      <c r="B297" s="168"/>
      <c r="C297" s="374"/>
      <c r="D297" s="141"/>
      <c r="E297" s="180"/>
      <c r="F297"/>
      <c r="G297"/>
      <c r="H297"/>
      <c r="I297"/>
      <c r="J297" s="15"/>
      <c r="K297" s="15"/>
      <c r="L297" s="15"/>
      <c r="M297" s="15"/>
      <c r="N297" s="15"/>
      <c r="O297" s="15"/>
      <c r="P297" s="15"/>
      <c r="Q297" s="15"/>
      <c r="R297" s="15"/>
      <c r="S297" s="15"/>
      <c r="T297" s="15"/>
      <c r="U297" s="15"/>
      <c r="V297" s="15"/>
      <c r="W297" s="15"/>
      <c r="X297" s="15"/>
      <c r="Y297" s="15"/>
      <c r="Z297" s="15"/>
      <c r="AA297" s="15"/>
      <c r="AB297" s="15"/>
      <c r="AC297"/>
      <c r="AD297"/>
      <c r="AE297"/>
      <c r="AF297"/>
      <c r="AG297"/>
      <c r="AH297" s="4"/>
      <c r="AI297"/>
      <c r="AJ297"/>
      <c r="AK297"/>
      <c r="AL297"/>
      <c r="AM297"/>
      <c r="AN297"/>
      <c r="AO297"/>
      <c r="AP297"/>
    </row>
    <row r="298" spans="1:42" s="52" customFormat="1">
      <c r="A298" s="15"/>
      <c r="B298" s="168"/>
      <c r="C298" s="374"/>
      <c r="D298" s="141"/>
      <c r="E298" s="180"/>
      <c r="F298"/>
      <c r="G298"/>
      <c r="H298"/>
      <c r="I298"/>
      <c r="J298" s="15"/>
      <c r="K298" s="15"/>
      <c r="L298" s="15"/>
      <c r="M298" s="15"/>
      <c r="N298" s="15"/>
      <c r="O298" s="15"/>
      <c r="P298" s="15"/>
      <c r="Q298" s="15"/>
      <c r="R298" s="15"/>
      <c r="S298" s="15"/>
      <c r="T298" s="15"/>
      <c r="U298" s="15"/>
      <c r="V298" s="15"/>
      <c r="W298" s="15"/>
      <c r="X298" s="15"/>
      <c r="Y298" s="15"/>
      <c r="Z298" s="15"/>
      <c r="AA298" s="15"/>
      <c r="AB298" s="15"/>
      <c r="AC298"/>
      <c r="AD298"/>
      <c r="AE298"/>
      <c r="AF298"/>
      <c r="AG298"/>
      <c r="AH298" s="4"/>
      <c r="AI298"/>
      <c r="AJ298"/>
      <c r="AK298"/>
      <c r="AL298"/>
      <c r="AM298"/>
      <c r="AN298"/>
      <c r="AO298"/>
      <c r="AP298"/>
    </row>
    <row r="299" spans="1:42" s="52" customFormat="1">
      <c r="A299" s="15"/>
      <c r="B299" s="168"/>
      <c r="C299" s="374"/>
      <c r="D299" s="141"/>
      <c r="E299" s="180"/>
      <c r="F299"/>
      <c r="G299"/>
      <c r="H299"/>
      <c r="I299"/>
      <c r="J299" s="15"/>
      <c r="K299" s="15"/>
      <c r="L299" s="15"/>
      <c r="M299" s="15"/>
      <c r="N299" s="15"/>
      <c r="O299" s="15"/>
      <c r="P299" s="15"/>
      <c r="Q299" s="15"/>
      <c r="R299" s="15"/>
      <c r="S299" s="15"/>
      <c r="T299" s="15"/>
      <c r="U299" s="15"/>
      <c r="V299" s="15"/>
      <c r="W299" s="15"/>
      <c r="X299" s="15"/>
      <c r="Y299" s="15"/>
      <c r="Z299" s="15"/>
      <c r="AA299" s="15"/>
      <c r="AB299" s="15"/>
      <c r="AC299"/>
      <c r="AD299"/>
      <c r="AE299"/>
      <c r="AF299"/>
      <c r="AG299"/>
      <c r="AH299" s="4"/>
      <c r="AI299"/>
      <c r="AJ299"/>
      <c r="AK299"/>
      <c r="AL299"/>
      <c r="AM299"/>
      <c r="AN299"/>
      <c r="AO299"/>
      <c r="AP299"/>
    </row>
    <row r="300" spans="1:42" s="52" customFormat="1">
      <c r="A300" s="15"/>
      <c r="B300" s="168"/>
      <c r="C300" s="374"/>
      <c r="D300" s="141"/>
      <c r="E300" s="180"/>
      <c r="F300"/>
      <c r="G300"/>
      <c r="H300"/>
      <c r="I300"/>
      <c r="J300" s="15"/>
      <c r="K300" s="15"/>
      <c r="L300" s="15"/>
      <c r="M300" s="15"/>
      <c r="N300" s="15"/>
      <c r="O300" s="15"/>
      <c r="P300" s="15"/>
      <c r="Q300" s="15"/>
      <c r="R300" s="15"/>
      <c r="S300" s="15"/>
      <c r="T300" s="15"/>
      <c r="U300" s="15"/>
      <c r="V300" s="15"/>
      <c r="W300" s="15"/>
      <c r="X300" s="15"/>
      <c r="Y300" s="15"/>
      <c r="Z300" s="15"/>
      <c r="AA300" s="15"/>
      <c r="AB300" s="15"/>
      <c r="AC300"/>
      <c r="AD300"/>
      <c r="AE300"/>
      <c r="AF300"/>
      <c r="AG300"/>
      <c r="AH300" s="4"/>
      <c r="AI300"/>
      <c r="AJ300"/>
      <c r="AK300"/>
      <c r="AL300"/>
      <c r="AM300"/>
      <c r="AN300"/>
      <c r="AO300"/>
      <c r="AP300"/>
    </row>
    <row r="301" spans="1:42" s="52" customFormat="1">
      <c r="A301" s="15"/>
      <c r="B301" s="168"/>
      <c r="C301" s="374"/>
      <c r="D301" s="141"/>
      <c r="E301" s="180"/>
      <c r="F301"/>
      <c r="G301"/>
      <c r="H301"/>
      <c r="I301"/>
      <c r="J301" s="15"/>
      <c r="K301" s="15"/>
      <c r="L301" s="15"/>
      <c r="M301" s="15"/>
      <c r="N301" s="15"/>
      <c r="O301" s="15"/>
      <c r="P301" s="15"/>
      <c r="Q301" s="15"/>
      <c r="R301" s="15"/>
      <c r="S301" s="15"/>
      <c r="T301" s="15"/>
      <c r="U301" s="15"/>
      <c r="V301" s="15"/>
      <c r="W301" s="15"/>
      <c r="X301" s="15"/>
      <c r="Y301" s="15"/>
      <c r="Z301" s="15"/>
      <c r="AA301" s="15"/>
      <c r="AB301" s="15"/>
      <c r="AC301"/>
      <c r="AD301"/>
      <c r="AE301"/>
      <c r="AF301"/>
      <c r="AG301"/>
      <c r="AH301" s="4"/>
      <c r="AI301"/>
      <c r="AJ301"/>
      <c r="AK301"/>
      <c r="AL301"/>
      <c r="AM301"/>
      <c r="AN301"/>
      <c r="AO301"/>
      <c r="AP301"/>
    </row>
    <row r="302" spans="1:42" s="52" customFormat="1">
      <c r="A302" s="15"/>
      <c r="B302" s="168"/>
      <c r="C302" s="374"/>
      <c r="D302" s="141"/>
      <c r="E302" s="180"/>
      <c r="F302"/>
      <c r="G302"/>
      <c r="H302"/>
      <c r="I302"/>
      <c r="J302" s="15"/>
      <c r="K302" s="15"/>
      <c r="L302" s="15"/>
      <c r="M302" s="15"/>
      <c r="N302" s="15"/>
      <c r="O302" s="15"/>
      <c r="P302" s="15"/>
      <c r="Q302" s="15"/>
      <c r="R302" s="15"/>
      <c r="S302" s="15"/>
      <c r="T302" s="15"/>
      <c r="U302" s="15"/>
      <c r="V302" s="15"/>
      <c r="W302" s="15"/>
      <c r="X302" s="15"/>
      <c r="Y302" s="15"/>
      <c r="Z302" s="15"/>
      <c r="AA302" s="15"/>
      <c r="AB302" s="15"/>
      <c r="AC302"/>
      <c r="AD302"/>
      <c r="AE302"/>
      <c r="AF302"/>
      <c r="AG302"/>
      <c r="AH302" s="4"/>
      <c r="AI302"/>
      <c r="AJ302"/>
      <c r="AK302"/>
      <c r="AL302"/>
      <c r="AM302"/>
      <c r="AN302"/>
      <c r="AO302"/>
      <c r="AP302"/>
    </row>
    <row r="303" spans="1:42" s="52" customFormat="1">
      <c r="A303" s="15"/>
      <c r="B303" s="168"/>
      <c r="C303" s="374"/>
      <c r="D303" s="141"/>
      <c r="E303" s="180"/>
      <c r="F303"/>
      <c r="G303"/>
      <c r="H303"/>
      <c r="I303"/>
      <c r="J303" s="15"/>
      <c r="K303" s="15"/>
      <c r="L303" s="15"/>
      <c r="M303" s="15"/>
      <c r="N303" s="15"/>
      <c r="O303" s="15"/>
      <c r="P303" s="15"/>
      <c r="Q303" s="15"/>
      <c r="R303" s="15"/>
      <c r="S303" s="15"/>
      <c r="T303" s="15"/>
      <c r="U303" s="15"/>
      <c r="V303" s="15"/>
      <c r="W303" s="15"/>
      <c r="X303" s="15"/>
      <c r="Y303" s="15"/>
      <c r="Z303" s="15"/>
      <c r="AA303" s="15"/>
      <c r="AB303" s="15"/>
      <c r="AC303"/>
      <c r="AD303"/>
      <c r="AE303"/>
      <c r="AF303"/>
      <c r="AG303"/>
      <c r="AH303" s="4"/>
      <c r="AI303"/>
      <c r="AJ303"/>
      <c r="AK303"/>
      <c r="AL303"/>
      <c r="AM303"/>
      <c r="AN303"/>
      <c r="AO303"/>
      <c r="AP303"/>
    </row>
    <row r="304" spans="1:42" s="52" customFormat="1">
      <c r="A304" s="15"/>
      <c r="B304" s="168"/>
      <c r="C304" s="374"/>
      <c r="D304" s="141"/>
      <c r="E304" s="180"/>
      <c r="F304"/>
      <c r="G304"/>
      <c r="H304"/>
      <c r="I304"/>
      <c r="J304" s="15"/>
      <c r="K304" s="15"/>
      <c r="L304" s="15"/>
      <c r="M304" s="15"/>
      <c r="N304" s="15"/>
      <c r="O304" s="15"/>
      <c r="P304" s="15"/>
      <c r="Q304" s="15"/>
      <c r="R304" s="15"/>
      <c r="S304" s="15"/>
      <c r="T304" s="15"/>
      <c r="U304" s="15"/>
      <c r="V304" s="15"/>
      <c r="W304" s="15"/>
      <c r="X304" s="15"/>
      <c r="Y304" s="15"/>
      <c r="Z304" s="15"/>
      <c r="AA304" s="15"/>
      <c r="AB304" s="15"/>
      <c r="AC304"/>
      <c r="AD304"/>
      <c r="AE304"/>
      <c r="AF304"/>
      <c r="AG304"/>
      <c r="AH304" s="4"/>
      <c r="AI304"/>
      <c r="AJ304"/>
      <c r="AK304"/>
      <c r="AL304"/>
      <c r="AM304"/>
      <c r="AN304"/>
      <c r="AO304"/>
      <c r="AP304"/>
    </row>
    <row r="305" spans="1:42" s="52" customFormat="1">
      <c r="A305" s="15"/>
      <c r="B305" s="168"/>
      <c r="C305" s="374"/>
      <c r="D305" s="141"/>
      <c r="E305" s="180"/>
      <c r="F305"/>
      <c r="G305"/>
      <c r="H305"/>
      <c r="I305"/>
      <c r="J305" s="15"/>
      <c r="K305" s="15"/>
      <c r="L305" s="15"/>
      <c r="M305" s="15"/>
      <c r="N305" s="15"/>
      <c r="O305" s="15"/>
      <c r="P305" s="15"/>
      <c r="Q305" s="15"/>
      <c r="R305" s="15"/>
      <c r="S305" s="15"/>
      <c r="T305" s="15"/>
      <c r="U305" s="15"/>
      <c r="V305" s="15"/>
      <c r="W305" s="15"/>
      <c r="X305" s="15"/>
      <c r="Y305" s="15"/>
      <c r="Z305" s="15"/>
      <c r="AA305" s="15"/>
      <c r="AB305" s="15"/>
      <c r="AC305"/>
      <c r="AD305"/>
      <c r="AE305"/>
      <c r="AF305"/>
      <c r="AG305"/>
      <c r="AH305" s="4"/>
      <c r="AI305"/>
      <c r="AJ305"/>
      <c r="AK305"/>
      <c r="AL305"/>
      <c r="AM305"/>
      <c r="AN305"/>
      <c r="AO305"/>
      <c r="AP305"/>
    </row>
    <row r="306" spans="1:42" s="52" customFormat="1">
      <c r="A306" s="15"/>
      <c r="B306" s="168"/>
      <c r="C306" s="374"/>
      <c r="D306" s="141"/>
      <c r="E306" s="180"/>
      <c r="F306"/>
      <c r="G306"/>
      <c r="H306"/>
      <c r="I306"/>
      <c r="J306" s="15"/>
      <c r="K306" s="15"/>
      <c r="L306" s="15"/>
      <c r="M306" s="15"/>
      <c r="N306" s="15"/>
      <c r="O306" s="15"/>
      <c r="P306" s="15"/>
      <c r="Q306" s="15"/>
      <c r="R306" s="15"/>
      <c r="S306" s="15"/>
      <c r="T306" s="15"/>
      <c r="U306" s="15"/>
      <c r="V306" s="15"/>
      <c r="W306" s="15"/>
      <c r="X306" s="15"/>
      <c r="Y306" s="15"/>
      <c r="Z306" s="15"/>
      <c r="AA306" s="15"/>
      <c r="AB306" s="15"/>
      <c r="AC306"/>
      <c r="AD306"/>
      <c r="AE306"/>
      <c r="AF306"/>
      <c r="AG306"/>
      <c r="AH306" s="4"/>
      <c r="AI306"/>
      <c r="AJ306"/>
      <c r="AK306"/>
      <c r="AL306"/>
      <c r="AM306"/>
      <c r="AN306"/>
      <c r="AO306"/>
      <c r="AP306"/>
    </row>
    <row r="307" spans="1:42" s="52" customFormat="1">
      <c r="A307" s="15"/>
      <c r="B307" s="168"/>
      <c r="C307" s="374"/>
      <c r="D307" s="141"/>
      <c r="E307" s="180"/>
      <c r="F307"/>
      <c r="G307"/>
      <c r="H307"/>
      <c r="I307"/>
      <c r="J307" s="15"/>
      <c r="K307" s="15"/>
      <c r="L307" s="15"/>
      <c r="M307" s="15"/>
      <c r="N307" s="15"/>
      <c r="O307" s="15"/>
      <c r="P307" s="15"/>
      <c r="Q307" s="15"/>
      <c r="R307" s="15"/>
      <c r="S307" s="15"/>
      <c r="T307" s="15"/>
      <c r="U307" s="15"/>
      <c r="V307" s="15"/>
      <c r="W307" s="15"/>
      <c r="X307" s="15"/>
      <c r="Y307" s="15"/>
      <c r="Z307" s="15"/>
      <c r="AA307" s="15"/>
      <c r="AB307" s="15"/>
      <c r="AC307"/>
      <c r="AD307"/>
      <c r="AE307"/>
      <c r="AF307"/>
      <c r="AG307"/>
      <c r="AH307" s="4"/>
      <c r="AI307"/>
      <c r="AJ307"/>
      <c r="AK307"/>
      <c r="AL307"/>
      <c r="AM307"/>
      <c r="AN307"/>
      <c r="AO307"/>
      <c r="AP307"/>
    </row>
    <row r="308" spans="1:42" s="52" customFormat="1">
      <c r="A308" s="15"/>
      <c r="B308" s="168"/>
      <c r="C308" s="374"/>
      <c r="D308" s="141"/>
      <c r="E308" s="180"/>
      <c r="F308"/>
      <c r="G308"/>
      <c r="H308"/>
      <c r="I308"/>
      <c r="J308" s="15"/>
      <c r="K308" s="15"/>
      <c r="L308" s="15"/>
      <c r="M308" s="15"/>
      <c r="N308" s="15"/>
      <c r="O308" s="15"/>
      <c r="P308" s="15"/>
      <c r="Q308" s="15"/>
      <c r="R308" s="15"/>
      <c r="S308" s="15"/>
      <c r="T308" s="15"/>
      <c r="U308" s="15"/>
      <c r="V308" s="15"/>
      <c r="W308" s="15"/>
      <c r="X308" s="15"/>
      <c r="Y308" s="15"/>
      <c r="Z308" s="15"/>
      <c r="AA308" s="15"/>
      <c r="AB308" s="15"/>
      <c r="AC308"/>
      <c r="AD308"/>
      <c r="AE308"/>
      <c r="AF308"/>
      <c r="AG308"/>
      <c r="AH308" s="4"/>
      <c r="AI308"/>
      <c r="AJ308"/>
      <c r="AK308"/>
      <c r="AL308"/>
      <c r="AM308"/>
      <c r="AN308"/>
      <c r="AO308"/>
      <c r="AP308"/>
    </row>
    <row r="309" spans="1:42" s="52" customFormat="1">
      <c r="A309" s="15"/>
      <c r="B309" s="168"/>
      <c r="C309" s="374"/>
      <c r="D309" s="141"/>
      <c r="E309" s="180"/>
      <c r="F309"/>
      <c r="G309"/>
      <c r="H309"/>
      <c r="I309"/>
      <c r="J309" s="15"/>
      <c r="K309" s="15"/>
      <c r="L309" s="15"/>
      <c r="M309" s="15"/>
      <c r="N309" s="15"/>
      <c r="O309" s="15"/>
      <c r="P309" s="15"/>
      <c r="Q309" s="15"/>
      <c r="R309" s="15"/>
      <c r="S309" s="15"/>
      <c r="T309" s="15"/>
      <c r="U309" s="15"/>
      <c r="V309" s="15"/>
      <c r="W309" s="15"/>
      <c r="X309" s="15"/>
      <c r="Y309" s="15"/>
      <c r="Z309" s="15"/>
      <c r="AA309" s="15"/>
      <c r="AB309" s="15"/>
      <c r="AC309"/>
      <c r="AD309"/>
      <c r="AE309"/>
      <c r="AF309"/>
      <c r="AG309"/>
      <c r="AH309" s="4"/>
      <c r="AI309"/>
      <c r="AJ309"/>
      <c r="AK309"/>
      <c r="AL309"/>
      <c r="AM309"/>
      <c r="AN309"/>
      <c r="AO309"/>
      <c r="AP309"/>
    </row>
    <row r="310" spans="1:42" s="52" customFormat="1">
      <c r="A310" s="15"/>
      <c r="B310" s="168"/>
      <c r="C310" s="374"/>
      <c r="D310" s="141"/>
      <c r="E310" s="180"/>
      <c r="F310"/>
      <c r="G310"/>
      <c r="H310"/>
      <c r="I310"/>
      <c r="J310" s="15"/>
      <c r="K310" s="15"/>
      <c r="L310" s="15"/>
      <c r="M310" s="15"/>
      <c r="N310" s="15"/>
      <c r="O310" s="15"/>
      <c r="P310" s="15"/>
      <c r="Q310" s="15"/>
      <c r="R310" s="15"/>
      <c r="S310" s="15"/>
      <c r="T310" s="15"/>
      <c r="U310" s="15"/>
      <c r="V310" s="15"/>
      <c r="W310" s="15"/>
      <c r="X310" s="15"/>
      <c r="Y310" s="15"/>
      <c r="Z310" s="15"/>
      <c r="AA310" s="15"/>
      <c r="AB310" s="15"/>
      <c r="AC310"/>
      <c r="AD310"/>
      <c r="AE310"/>
      <c r="AF310"/>
      <c r="AG310"/>
      <c r="AH310" s="4"/>
      <c r="AI310"/>
      <c r="AJ310"/>
      <c r="AK310"/>
      <c r="AL310"/>
      <c r="AM310"/>
      <c r="AN310"/>
      <c r="AO310"/>
      <c r="AP310"/>
    </row>
    <row r="311" spans="1:42" s="52" customFormat="1">
      <c r="A311" s="15"/>
      <c r="B311" s="168"/>
      <c r="C311" s="374"/>
      <c r="D311" s="141"/>
      <c r="E311" s="180"/>
      <c r="F311"/>
      <c r="G311"/>
      <c r="H311"/>
      <c r="I311"/>
      <c r="J311" s="15"/>
      <c r="K311" s="15"/>
      <c r="L311" s="15"/>
      <c r="M311" s="15"/>
      <c r="N311" s="15"/>
      <c r="O311" s="15"/>
      <c r="P311" s="15"/>
      <c r="Q311" s="15"/>
      <c r="R311" s="15"/>
      <c r="S311" s="15"/>
      <c r="T311" s="15"/>
      <c r="U311" s="15"/>
      <c r="V311" s="15"/>
      <c r="W311" s="15"/>
      <c r="X311" s="15"/>
      <c r="Y311" s="15"/>
      <c r="Z311" s="15"/>
      <c r="AA311" s="15"/>
      <c r="AB311" s="15"/>
      <c r="AC311"/>
      <c r="AD311"/>
      <c r="AE311"/>
      <c r="AF311"/>
      <c r="AG311"/>
      <c r="AH311" s="4"/>
      <c r="AI311"/>
      <c r="AJ311"/>
      <c r="AK311"/>
      <c r="AL311"/>
      <c r="AM311"/>
      <c r="AN311"/>
      <c r="AO311"/>
      <c r="AP311"/>
    </row>
    <row r="312" spans="1:42" s="52" customFormat="1">
      <c r="A312" s="15"/>
      <c r="B312" s="168"/>
      <c r="C312" s="374"/>
      <c r="D312" s="141"/>
      <c r="E312" s="180"/>
      <c r="F312"/>
      <c r="G312"/>
      <c r="H312"/>
      <c r="I312"/>
      <c r="J312" s="15"/>
      <c r="K312" s="15"/>
      <c r="L312" s="15"/>
      <c r="M312" s="15"/>
      <c r="N312" s="15"/>
      <c r="O312" s="15"/>
      <c r="P312" s="15"/>
      <c r="Q312" s="15"/>
      <c r="R312" s="15"/>
      <c r="S312" s="15"/>
      <c r="T312" s="15"/>
      <c r="U312" s="15"/>
      <c r="V312" s="15"/>
      <c r="W312" s="15"/>
      <c r="X312" s="15"/>
      <c r="Y312" s="15"/>
      <c r="Z312" s="15"/>
      <c r="AA312" s="15"/>
      <c r="AB312" s="15"/>
      <c r="AC312"/>
      <c r="AD312"/>
      <c r="AE312"/>
      <c r="AF312"/>
      <c r="AG312"/>
      <c r="AH312" s="4"/>
      <c r="AI312"/>
      <c r="AJ312"/>
      <c r="AK312"/>
      <c r="AL312"/>
      <c r="AM312"/>
      <c r="AN312"/>
      <c r="AO312"/>
      <c r="AP312"/>
    </row>
    <row r="313" spans="1:42" s="52" customFormat="1">
      <c r="A313" s="15"/>
      <c r="B313" s="168"/>
      <c r="C313" s="374"/>
      <c r="D313" s="141"/>
      <c r="E313" s="180"/>
      <c r="F313"/>
      <c r="G313"/>
      <c r="H313"/>
      <c r="I313"/>
      <c r="J313" s="15"/>
      <c r="K313" s="15"/>
      <c r="L313" s="15"/>
      <c r="M313" s="15"/>
      <c r="N313" s="15"/>
      <c r="O313" s="15"/>
      <c r="P313" s="15"/>
      <c r="Q313" s="15"/>
      <c r="R313" s="15"/>
      <c r="S313" s="15"/>
      <c r="T313" s="15"/>
      <c r="U313" s="15"/>
      <c r="V313" s="15"/>
      <c r="W313" s="15"/>
      <c r="X313" s="15"/>
      <c r="Y313" s="15"/>
      <c r="Z313" s="15"/>
      <c r="AA313" s="15"/>
      <c r="AB313" s="15"/>
      <c r="AC313"/>
      <c r="AD313"/>
      <c r="AE313"/>
      <c r="AF313"/>
      <c r="AG313"/>
      <c r="AH313" s="4"/>
      <c r="AI313"/>
      <c r="AJ313"/>
      <c r="AK313"/>
      <c r="AL313"/>
      <c r="AM313"/>
      <c r="AN313"/>
      <c r="AO313"/>
      <c r="AP313"/>
    </row>
    <row r="314" spans="1:42" s="52" customFormat="1">
      <c r="A314" s="15"/>
      <c r="B314" s="168"/>
      <c r="C314" s="374"/>
      <c r="D314" s="141"/>
      <c r="E314" s="180"/>
      <c r="F314"/>
      <c r="G314"/>
      <c r="H314"/>
      <c r="I314"/>
      <c r="J314" s="15"/>
      <c r="K314" s="15"/>
      <c r="L314" s="15"/>
      <c r="M314" s="15"/>
      <c r="N314" s="15"/>
      <c r="O314" s="15"/>
      <c r="P314" s="15"/>
      <c r="Q314" s="15"/>
      <c r="R314" s="15"/>
      <c r="S314" s="15"/>
      <c r="T314" s="15"/>
      <c r="U314" s="15"/>
      <c r="V314" s="15"/>
      <c r="W314" s="15"/>
      <c r="X314" s="15"/>
      <c r="Y314" s="15"/>
      <c r="Z314" s="15"/>
      <c r="AA314" s="15"/>
      <c r="AB314" s="15"/>
      <c r="AC314"/>
      <c r="AD314"/>
      <c r="AE314"/>
      <c r="AF314"/>
      <c r="AG314"/>
      <c r="AH314" s="4"/>
      <c r="AI314"/>
      <c r="AJ314"/>
      <c r="AK314"/>
      <c r="AL314"/>
      <c r="AM314"/>
      <c r="AN314"/>
      <c r="AO314"/>
      <c r="AP314"/>
    </row>
    <row r="315" spans="1:42" s="52" customFormat="1">
      <c r="A315" s="15"/>
      <c r="B315" s="168"/>
      <c r="C315" s="374"/>
      <c r="D315" s="141"/>
      <c r="E315" s="180"/>
      <c r="F315"/>
      <c r="G315"/>
      <c r="H315"/>
      <c r="I315"/>
      <c r="J315" s="15"/>
      <c r="K315" s="15"/>
      <c r="L315" s="15"/>
      <c r="M315" s="15"/>
      <c r="N315" s="15"/>
      <c r="O315" s="15"/>
      <c r="P315" s="15"/>
      <c r="Q315" s="15"/>
      <c r="R315" s="15"/>
      <c r="S315" s="15"/>
      <c r="T315" s="15"/>
      <c r="U315" s="15"/>
      <c r="V315" s="15"/>
      <c r="W315" s="15"/>
      <c r="X315" s="15"/>
      <c r="Y315" s="15"/>
      <c r="Z315" s="15"/>
      <c r="AA315" s="15"/>
      <c r="AB315" s="15"/>
      <c r="AC315"/>
      <c r="AD315"/>
      <c r="AE315"/>
      <c r="AF315"/>
      <c r="AG315"/>
      <c r="AH315" s="4"/>
      <c r="AI315"/>
      <c r="AJ315"/>
      <c r="AK315"/>
      <c r="AL315"/>
      <c r="AM315"/>
      <c r="AN315"/>
      <c r="AO315"/>
      <c r="AP315"/>
    </row>
    <row r="316" spans="1:42" s="52" customFormat="1">
      <c r="A316" s="15"/>
      <c r="B316" s="168"/>
      <c r="C316" s="374"/>
      <c r="D316" s="141"/>
      <c r="E316" s="180"/>
      <c r="F316"/>
      <c r="G316"/>
      <c r="H316"/>
      <c r="I316"/>
      <c r="J316" s="15"/>
      <c r="K316" s="15"/>
      <c r="L316" s="15"/>
      <c r="M316" s="15"/>
      <c r="N316" s="15"/>
      <c r="O316" s="15"/>
      <c r="P316" s="15"/>
      <c r="Q316" s="15"/>
      <c r="R316" s="15"/>
      <c r="S316" s="15"/>
      <c r="T316" s="15"/>
      <c r="U316" s="15"/>
      <c r="V316" s="15"/>
      <c r="W316" s="15"/>
      <c r="X316" s="15"/>
      <c r="Y316" s="15"/>
      <c r="Z316" s="15"/>
      <c r="AA316" s="15"/>
      <c r="AB316" s="15"/>
      <c r="AC316"/>
      <c r="AD316"/>
      <c r="AE316"/>
      <c r="AF316"/>
      <c r="AG316"/>
      <c r="AH316" s="4"/>
      <c r="AI316"/>
      <c r="AJ316"/>
      <c r="AK316"/>
      <c r="AL316"/>
      <c r="AM316"/>
      <c r="AN316"/>
      <c r="AO316"/>
      <c r="AP316"/>
    </row>
    <row r="317" spans="1:42" s="52" customFormat="1">
      <c r="A317" s="15"/>
      <c r="B317" s="168"/>
      <c r="C317" s="374"/>
      <c r="D317" s="141"/>
      <c r="E317" s="180"/>
      <c r="F317"/>
      <c r="G317"/>
      <c r="H317"/>
      <c r="I317"/>
      <c r="J317" s="15"/>
      <c r="K317" s="15"/>
      <c r="L317" s="15"/>
      <c r="M317" s="15"/>
      <c r="N317" s="15"/>
      <c r="O317" s="15"/>
      <c r="P317" s="15"/>
      <c r="Q317" s="15"/>
      <c r="R317" s="15"/>
      <c r="S317" s="15"/>
      <c r="T317" s="15"/>
      <c r="U317" s="15"/>
      <c r="V317" s="15"/>
      <c r="W317" s="15"/>
      <c r="X317" s="15"/>
      <c r="Y317" s="15"/>
      <c r="Z317" s="15"/>
      <c r="AA317" s="15"/>
      <c r="AB317" s="15"/>
      <c r="AC317"/>
      <c r="AD317"/>
      <c r="AE317"/>
      <c r="AF317"/>
      <c r="AG317"/>
      <c r="AH317" s="4"/>
      <c r="AI317"/>
      <c r="AJ317"/>
      <c r="AK317"/>
      <c r="AL317"/>
      <c r="AM317"/>
      <c r="AN317"/>
      <c r="AO317"/>
      <c r="AP317"/>
    </row>
    <row r="318" spans="1:42" s="52" customFormat="1">
      <c r="A318" s="15"/>
      <c r="B318" s="168"/>
      <c r="C318" s="374"/>
      <c r="D318" s="141"/>
      <c r="E318" s="180"/>
      <c r="F318"/>
      <c r="G318"/>
      <c r="H318"/>
      <c r="I318"/>
      <c r="J318" s="15"/>
      <c r="K318" s="15"/>
      <c r="L318" s="15"/>
      <c r="M318" s="15"/>
      <c r="N318" s="15"/>
      <c r="O318" s="15"/>
      <c r="P318" s="15"/>
      <c r="Q318" s="15"/>
      <c r="R318" s="15"/>
      <c r="S318" s="15"/>
      <c r="T318" s="15"/>
      <c r="U318" s="15"/>
      <c r="V318" s="15"/>
      <c r="W318" s="15"/>
      <c r="X318" s="15"/>
      <c r="Y318" s="15"/>
      <c r="Z318" s="15"/>
      <c r="AA318" s="15"/>
      <c r="AB318" s="15"/>
      <c r="AC318"/>
      <c r="AD318"/>
      <c r="AE318"/>
      <c r="AF318"/>
      <c r="AG318"/>
      <c r="AH318" s="4"/>
      <c r="AI318"/>
      <c r="AJ318"/>
      <c r="AK318"/>
      <c r="AL318"/>
      <c r="AM318"/>
      <c r="AN318"/>
      <c r="AO318"/>
      <c r="AP318"/>
    </row>
    <row r="319" spans="1:42" s="52" customFormat="1">
      <c r="A319" s="15"/>
      <c r="B319" s="168"/>
      <c r="C319" s="374"/>
      <c r="D319" s="141"/>
      <c r="E319" s="180"/>
      <c r="F319"/>
      <c r="G319"/>
      <c r="H319"/>
      <c r="I319"/>
      <c r="J319" s="15"/>
      <c r="K319" s="15"/>
      <c r="L319" s="15"/>
      <c r="M319" s="15"/>
      <c r="N319" s="15"/>
      <c r="O319" s="15"/>
      <c r="P319" s="15"/>
      <c r="Q319" s="15"/>
      <c r="R319" s="15"/>
      <c r="S319" s="15"/>
      <c r="T319" s="15"/>
      <c r="U319" s="15"/>
      <c r="V319" s="15"/>
      <c r="W319" s="15"/>
      <c r="X319" s="15"/>
      <c r="Y319" s="15"/>
      <c r="Z319" s="15"/>
      <c r="AA319" s="15"/>
      <c r="AB319" s="15"/>
      <c r="AC319"/>
      <c r="AD319"/>
      <c r="AE319"/>
      <c r="AF319"/>
      <c r="AG319"/>
      <c r="AH319" s="4"/>
      <c r="AI319"/>
      <c r="AJ319"/>
      <c r="AK319"/>
      <c r="AL319"/>
      <c r="AM319"/>
      <c r="AN319"/>
      <c r="AO319"/>
      <c r="AP319"/>
    </row>
    <row r="320" spans="1:42" s="52" customFormat="1">
      <c r="A320" s="15"/>
      <c r="B320" s="168"/>
      <c r="C320" s="374"/>
      <c r="D320" s="141"/>
      <c r="E320" s="180"/>
      <c r="F320"/>
      <c r="G320"/>
      <c r="H320"/>
      <c r="I320"/>
      <c r="J320" s="15"/>
      <c r="K320" s="15"/>
      <c r="L320" s="15"/>
      <c r="M320" s="15"/>
      <c r="N320" s="15"/>
      <c r="O320" s="15"/>
      <c r="P320" s="15"/>
      <c r="Q320" s="15"/>
      <c r="R320" s="15"/>
      <c r="S320" s="15"/>
      <c r="T320" s="15"/>
      <c r="U320" s="15"/>
      <c r="V320" s="15"/>
      <c r="W320" s="15"/>
      <c r="X320" s="15"/>
      <c r="Y320" s="15"/>
      <c r="Z320" s="15"/>
      <c r="AA320" s="15"/>
      <c r="AB320" s="15"/>
      <c r="AC320"/>
      <c r="AD320"/>
      <c r="AE320"/>
      <c r="AF320"/>
      <c r="AG320"/>
      <c r="AH320" s="4"/>
      <c r="AI320"/>
      <c r="AJ320"/>
      <c r="AK320"/>
      <c r="AL320"/>
      <c r="AM320"/>
      <c r="AN320"/>
      <c r="AO320"/>
      <c r="AP320"/>
    </row>
    <row r="321" spans="1:42" s="52" customFormat="1">
      <c r="A321" s="15"/>
      <c r="B321" s="168"/>
      <c r="C321" s="374"/>
      <c r="D321" s="141"/>
      <c r="E321" s="180"/>
      <c r="F321"/>
      <c r="G321"/>
      <c r="H321"/>
      <c r="I321"/>
      <c r="J321" s="15"/>
      <c r="K321" s="15"/>
      <c r="L321" s="15"/>
      <c r="M321" s="15"/>
      <c r="N321" s="15"/>
      <c r="O321" s="15"/>
      <c r="P321" s="15"/>
      <c r="Q321" s="15"/>
      <c r="R321" s="15"/>
      <c r="S321" s="15"/>
      <c r="T321" s="15"/>
      <c r="U321" s="15"/>
      <c r="V321" s="15"/>
      <c r="W321" s="15"/>
      <c r="X321" s="15"/>
      <c r="Y321" s="15"/>
      <c r="Z321" s="15"/>
      <c r="AA321" s="15"/>
      <c r="AB321" s="15"/>
      <c r="AC321"/>
      <c r="AD321"/>
      <c r="AE321"/>
      <c r="AF321"/>
      <c r="AG321"/>
      <c r="AH321" s="4"/>
      <c r="AI321"/>
      <c r="AJ321"/>
      <c r="AK321"/>
      <c r="AL321"/>
      <c r="AM321"/>
      <c r="AN321"/>
      <c r="AO321"/>
      <c r="AP321"/>
    </row>
    <row r="322" spans="1:42" s="52" customFormat="1">
      <c r="A322" s="15"/>
      <c r="B322" s="168"/>
      <c r="C322" s="374"/>
      <c r="D322" s="141"/>
      <c r="E322" s="180"/>
      <c r="F322"/>
      <c r="G322"/>
      <c r="H322"/>
      <c r="I322"/>
      <c r="J322" s="15"/>
      <c r="K322" s="15"/>
      <c r="L322" s="15"/>
      <c r="M322" s="15"/>
      <c r="N322" s="15"/>
      <c r="O322" s="15"/>
      <c r="P322" s="15"/>
      <c r="Q322" s="15"/>
      <c r="R322" s="15"/>
      <c r="S322" s="15"/>
      <c r="T322" s="15"/>
      <c r="U322" s="15"/>
      <c r="V322" s="15"/>
      <c r="W322" s="15"/>
      <c r="X322" s="15"/>
      <c r="Y322" s="15"/>
      <c r="Z322" s="15"/>
      <c r="AA322" s="15"/>
      <c r="AB322" s="15"/>
      <c r="AC322"/>
      <c r="AD322"/>
      <c r="AE322"/>
      <c r="AF322"/>
      <c r="AG322"/>
      <c r="AH322" s="4"/>
      <c r="AI322"/>
      <c r="AJ322"/>
      <c r="AK322"/>
      <c r="AL322"/>
      <c r="AM322"/>
      <c r="AN322"/>
      <c r="AO322"/>
      <c r="AP322"/>
    </row>
    <row r="323" spans="1:42" s="52" customFormat="1">
      <c r="A323" s="15"/>
      <c r="B323" s="168"/>
      <c r="C323" s="374"/>
      <c r="D323" s="141"/>
      <c r="E323" s="180"/>
      <c r="F323"/>
      <c r="G323"/>
      <c r="H323"/>
      <c r="I323"/>
      <c r="J323" s="15"/>
      <c r="K323" s="15"/>
      <c r="L323" s="15"/>
      <c r="M323" s="15"/>
      <c r="N323" s="15"/>
      <c r="O323" s="15"/>
      <c r="P323" s="15"/>
      <c r="Q323" s="15"/>
      <c r="R323" s="15"/>
      <c r="S323" s="15"/>
      <c r="T323" s="15"/>
      <c r="U323" s="15"/>
      <c r="V323" s="15"/>
      <c r="W323" s="15"/>
      <c r="X323" s="15"/>
      <c r="Y323" s="15"/>
      <c r="Z323" s="15"/>
      <c r="AA323" s="15"/>
      <c r="AB323" s="15"/>
      <c r="AC323"/>
      <c r="AD323"/>
      <c r="AE323"/>
      <c r="AF323"/>
      <c r="AG323"/>
      <c r="AH323" s="4"/>
      <c r="AI323"/>
      <c r="AJ323"/>
      <c r="AK323"/>
      <c r="AL323"/>
      <c r="AM323"/>
      <c r="AN323"/>
      <c r="AO323"/>
      <c r="AP323"/>
    </row>
    <row r="324" spans="1:42" s="52" customFormat="1">
      <c r="A324" s="15"/>
      <c r="B324" s="168"/>
      <c r="C324" s="374"/>
      <c r="D324" s="141"/>
      <c r="E324" s="180"/>
      <c r="F324"/>
      <c r="G324"/>
      <c r="H324"/>
      <c r="I324"/>
      <c r="J324" s="15"/>
      <c r="K324" s="15"/>
      <c r="L324" s="15"/>
      <c r="M324" s="15"/>
      <c r="N324" s="15"/>
      <c r="O324" s="15"/>
      <c r="P324" s="15"/>
      <c r="Q324" s="15"/>
      <c r="R324" s="15"/>
      <c r="S324" s="15"/>
      <c r="T324" s="15"/>
      <c r="U324" s="15"/>
      <c r="V324" s="15"/>
      <c r="W324" s="15"/>
      <c r="X324" s="15"/>
      <c r="Y324" s="15"/>
      <c r="Z324" s="15"/>
      <c r="AA324" s="15"/>
      <c r="AB324" s="15"/>
      <c r="AC324"/>
      <c r="AD324"/>
      <c r="AE324"/>
      <c r="AF324"/>
      <c r="AG324"/>
      <c r="AH324" s="4"/>
      <c r="AI324"/>
      <c r="AJ324"/>
      <c r="AK324"/>
      <c r="AL324"/>
      <c r="AM324"/>
      <c r="AN324"/>
      <c r="AO324"/>
      <c r="AP324"/>
    </row>
    <row r="325" spans="1:42" s="52" customFormat="1">
      <c r="A325" s="15"/>
      <c r="B325" s="168"/>
      <c r="C325" s="374"/>
      <c r="D325" s="141"/>
      <c r="E325" s="180"/>
      <c r="F325"/>
      <c r="G325"/>
      <c r="H325"/>
      <c r="I325"/>
      <c r="J325" s="15"/>
      <c r="K325" s="15"/>
      <c r="L325" s="15"/>
      <c r="M325" s="15"/>
      <c r="N325" s="15"/>
      <c r="O325" s="15"/>
      <c r="P325" s="15"/>
      <c r="Q325" s="15"/>
      <c r="R325" s="15"/>
      <c r="S325" s="15"/>
      <c r="T325" s="15"/>
      <c r="U325" s="15"/>
      <c r="V325" s="15"/>
      <c r="W325" s="15"/>
      <c r="X325" s="15"/>
      <c r="Y325" s="15"/>
      <c r="Z325" s="15"/>
      <c r="AA325" s="15"/>
      <c r="AB325" s="15"/>
      <c r="AC325"/>
      <c r="AD325"/>
      <c r="AE325"/>
      <c r="AF325"/>
      <c r="AG325"/>
      <c r="AH325" s="4"/>
      <c r="AI325"/>
      <c r="AJ325"/>
      <c r="AK325"/>
      <c r="AL325"/>
      <c r="AM325"/>
      <c r="AN325"/>
      <c r="AO325"/>
      <c r="AP325"/>
    </row>
    <row r="326" spans="1:42" s="52" customFormat="1">
      <c r="A326" s="15"/>
      <c r="B326" s="168"/>
      <c r="C326" s="374"/>
      <c r="D326" s="141"/>
      <c r="E326" s="180"/>
      <c r="F326"/>
      <c r="G326"/>
      <c r="H326"/>
      <c r="I326"/>
      <c r="J326" s="15"/>
      <c r="K326" s="15"/>
      <c r="L326" s="15"/>
      <c r="M326" s="15"/>
      <c r="N326" s="15"/>
      <c r="O326" s="15"/>
      <c r="P326" s="15"/>
      <c r="Q326" s="15"/>
      <c r="R326" s="15"/>
      <c r="S326" s="15"/>
      <c r="T326" s="15"/>
      <c r="U326" s="15"/>
      <c r="V326" s="15"/>
      <c r="W326" s="15"/>
      <c r="X326" s="15"/>
      <c r="Y326" s="15"/>
      <c r="Z326" s="15"/>
      <c r="AA326" s="15"/>
      <c r="AB326" s="15"/>
      <c r="AC326"/>
      <c r="AD326"/>
      <c r="AE326"/>
      <c r="AF326"/>
      <c r="AG326"/>
      <c r="AH326" s="4"/>
      <c r="AI326"/>
      <c r="AJ326"/>
      <c r="AK326"/>
      <c r="AL326"/>
      <c r="AM326"/>
      <c r="AN326"/>
      <c r="AO326"/>
      <c r="AP326"/>
    </row>
    <row r="327" spans="1:42" s="52" customFormat="1">
      <c r="A327" s="15"/>
      <c r="B327" s="168"/>
      <c r="C327" s="374"/>
      <c r="D327" s="141"/>
      <c r="E327" s="180"/>
      <c r="F327"/>
      <c r="G327"/>
      <c r="H327"/>
      <c r="I327"/>
      <c r="J327" s="15"/>
      <c r="K327" s="15"/>
      <c r="L327" s="15"/>
      <c r="M327" s="15"/>
      <c r="N327" s="15"/>
      <c r="O327" s="15"/>
      <c r="P327" s="15"/>
      <c r="Q327" s="15"/>
      <c r="R327" s="15"/>
      <c r="S327" s="15"/>
      <c r="T327" s="15"/>
      <c r="U327" s="15"/>
      <c r="V327" s="15"/>
      <c r="W327" s="15"/>
      <c r="X327" s="15"/>
      <c r="Y327" s="15"/>
      <c r="Z327" s="15"/>
      <c r="AA327" s="15"/>
      <c r="AB327" s="15"/>
      <c r="AC327"/>
      <c r="AD327"/>
      <c r="AE327"/>
      <c r="AF327"/>
      <c r="AG327"/>
      <c r="AH327" s="4"/>
      <c r="AI327"/>
      <c r="AJ327"/>
      <c r="AK327"/>
      <c r="AL327"/>
      <c r="AM327"/>
      <c r="AN327"/>
      <c r="AO327"/>
      <c r="AP327"/>
    </row>
    <row r="328" spans="1:42" s="52" customFormat="1">
      <c r="A328" s="15"/>
      <c r="B328" s="168"/>
      <c r="C328" s="374"/>
      <c r="D328" s="141"/>
      <c r="E328" s="180"/>
      <c r="F328"/>
      <c r="G328"/>
      <c r="H328"/>
      <c r="I328"/>
      <c r="J328" s="15"/>
      <c r="K328" s="15"/>
      <c r="L328" s="15"/>
      <c r="M328" s="15"/>
      <c r="N328" s="15"/>
      <c r="O328" s="15"/>
      <c r="P328" s="15"/>
      <c r="Q328" s="15"/>
      <c r="R328" s="15"/>
      <c r="S328" s="15"/>
      <c r="T328" s="15"/>
      <c r="U328" s="15"/>
      <c r="V328" s="15"/>
      <c r="W328" s="15"/>
      <c r="X328" s="15"/>
      <c r="Y328" s="15"/>
      <c r="Z328" s="15"/>
      <c r="AA328" s="15"/>
      <c r="AB328" s="15"/>
      <c r="AC328"/>
      <c r="AD328"/>
      <c r="AE328"/>
      <c r="AF328"/>
      <c r="AG328"/>
      <c r="AH328" s="4"/>
      <c r="AI328"/>
      <c r="AJ328"/>
      <c r="AK328"/>
      <c r="AL328"/>
      <c r="AM328"/>
      <c r="AN328"/>
      <c r="AO328"/>
      <c r="AP328"/>
    </row>
    <row r="329" spans="1:42" s="52" customFormat="1">
      <c r="A329" s="15"/>
      <c r="B329" s="168"/>
      <c r="C329" s="374"/>
      <c r="D329" s="141"/>
      <c r="E329" s="180"/>
      <c r="F329"/>
      <c r="G329"/>
      <c r="H329"/>
      <c r="I329"/>
      <c r="J329" s="15"/>
      <c r="K329" s="15"/>
      <c r="L329" s="15"/>
      <c r="M329" s="15"/>
      <c r="N329" s="15"/>
      <c r="O329" s="15"/>
      <c r="P329" s="15"/>
      <c r="Q329" s="15"/>
      <c r="R329" s="15"/>
      <c r="S329" s="15"/>
      <c r="T329" s="15"/>
      <c r="U329" s="15"/>
      <c r="V329" s="15"/>
      <c r="W329" s="15"/>
      <c r="X329" s="15"/>
      <c r="Y329" s="15"/>
      <c r="Z329" s="15"/>
      <c r="AA329" s="15"/>
      <c r="AB329" s="15"/>
      <c r="AC329"/>
      <c r="AD329"/>
      <c r="AE329"/>
      <c r="AF329"/>
      <c r="AG329"/>
      <c r="AH329" s="4"/>
      <c r="AI329"/>
      <c r="AJ329"/>
      <c r="AK329"/>
      <c r="AL329"/>
      <c r="AM329"/>
      <c r="AN329"/>
      <c r="AO329"/>
      <c r="AP329"/>
    </row>
    <row r="330" spans="1:42" s="52" customFormat="1">
      <c r="A330" s="15"/>
      <c r="B330" s="168"/>
      <c r="C330" s="374"/>
      <c r="D330" s="141"/>
      <c r="E330" s="180"/>
      <c r="F330"/>
      <c r="G330"/>
      <c r="H330"/>
      <c r="I330"/>
      <c r="J330" s="15"/>
      <c r="K330" s="15"/>
      <c r="L330" s="15"/>
      <c r="M330" s="15"/>
      <c r="N330" s="15"/>
      <c r="O330" s="15"/>
      <c r="P330" s="15"/>
      <c r="Q330" s="15"/>
      <c r="R330" s="15"/>
      <c r="S330" s="15"/>
      <c r="T330" s="15"/>
      <c r="U330" s="15"/>
      <c r="V330" s="15"/>
      <c r="W330" s="15"/>
      <c r="X330" s="15"/>
      <c r="Y330" s="15"/>
      <c r="Z330" s="15"/>
      <c r="AA330" s="15"/>
      <c r="AB330" s="15"/>
      <c r="AC330"/>
      <c r="AD330"/>
      <c r="AE330"/>
      <c r="AF330"/>
      <c r="AG330"/>
      <c r="AH330" s="4"/>
      <c r="AI330"/>
      <c r="AJ330"/>
      <c r="AK330"/>
      <c r="AL330"/>
      <c r="AM330"/>
      <c r="AN330"/>
      <c r="AO330"/>
      <c r="AP330"/>
    </row>
    <row r="331" spans="1:42" s="52" customFormat="1">
      <c r="A331" s="15"/>
      <c r="B331" s="168"/>
      <c r="C331" s="374"/>
      <c r="D331" s="141"/>
      <c r="E331" s="180"/>
      <c r="F331"/>
      <c r="G331"/>
      <c r="H331"/>
      <c r="I331"/>
      <c r="J331" s="15"/>
      <c r="K331" s="15"/>
      <c r="L331" s="15"/>
      <c r="M331" s="15"/>
      <c r="N331" s="15"/>
      <c r="O331" s="15"/>
      <c r="P331" s="15"/>
      <c r="Q331" s="15"/>
      <c r="R331" s="15"/>
      <c r="S331" s="15"/>
      <c r="T331" s="15"/>
      <c r="U331" s="15"/>
      <c r="V331" s="15"/>
      <c r="W331" s="15"/>
      <c r="X331" s="15"/>
      <c r="Y331" s="15"/>
      <c r="Z331" s="15"/>
      <c r="AA331" s="15"/>
      <c r="AB331" s="15"/>
      <c r="AC331"/>
      <c r="AD331"/>
      <c r="AE331"/>
      <c r="AF331"/>
      <c r="AG331"/>
      <c r="AH331" s="4"/>
      <c r="AI331"/>
      <c r="AJ331"/>
      <c r="AK331"/>
      <c r="AL331"/>
      <c r="AM331"/>
      <c r="AN331"/>
      <c r="AO331"/>
      <c r="AP331"/>
    </row>
    <row r="332" spans="1:42" s="52" customFormat="1">
      <c r="A332" s="15"/>
      <c r="B332" s="168"/>
      <c r="C332" s="374"/>
      <c r="D332" s="141"/>
      <c r="E332" s="180"/>
      <c r="F332"/>
      <c r="G332"/>
      <c r="H332"/>
      <c r="I332"/>
      <c r="J332" s="15"/>
      <c r="K332" s="15"/>
      <c r="L332" s="15"/>
      <c r="M332" s="15"/>
      <c r="N332" s="15"/>
      <c r="O332" s="15"/>
      <c r="P332" s="15"/>
      <c r="Q332" s="15"/>
      <c r="R332" s="15"/>
      <c r="S332" s="15"/>
      <c r="T332" s="15"/>
      <c r="U332" s="15"/>
      <c r="V332" s="15"/>
      <c r="W332" s="15"/>
      <c r="X332" s="15"/>
      <c r="Y332" s="15"/>
      <c r="Z332" s="15"/>
      <c r="AA332" s="15"/>
      <c r="AB332" s="15"/>
      <c r="AC332"/>
      <c r="AD332"/>
      <c r="AE332"/>
      <c r="AF332"/>
      <c r="AG332"/>
      <c r="AH332" s="4"/>
      <c r="AI332"/>
      <c r="AJ332"/>
      <c r="AK332"/>
      <c r="AL332"/>
      <c r="AM332"/>
      <c r="AN332"/>
      <c r="AO332"/>
      <c r="AP332"/>
    </row>
    <row r="333" spans="1:42" s="52" customFormat="1">
      <c r="A333" s="15"/>
      <c r="B333" s="168"/>
      <c r="C333" s="374"/>
      <c r="D333" s="141"/>
      <c r="E333" s="180"/>
      <c r="F333"/>
      <c r="G333"/>
      <c r="H333"/>
      <c r="I333"/>
      <c r="J333" s="15"/>
      <c r="K333" s="15"/>
      <c r="L333" s="15"/>
      <c r="M333" s="15"/>
      <c r="N333" s="15"/>
      <c r="O333" s="15"/>
      <c r="P333" s="15"/>
      <c r="Q333" s="15"/>
      <c r="R333" s="15"/>
      <c r="S333" s="15"/>
      <c r="T333" s="15"/>
      <c r="U333" s="15"/>
      <c r="V333" s="15"/>
      <c r="W333" s="15"/>
      <c r="X333" s="15"/>
      <c r="Y333" s="15"/>
      <c r="Z333" s="15"/>
      <c r="AA333" s="15"/>
      <c r="AB333" s="15"/>
      <c r="AC333"/>
      <c r="AD333"/>
      <c r="AE333"/>
      <c r="AF333"/>
      <c r="AG333"/>
      <c r="AH333" s="4"/>
      <c r="AI333"/>
      <c r="AJ333"/>
      <c r="AK333"/>
      <c r="AL333"/>
      <c r="AM333"/>
      <c r="AN333"/>
      <c r="AO333"/>
      <c r="AP333"/>
    </row>
    <row r="334" spans="1:42" s="52" customFormat="1">
      <c r="A334" s="15"/>
      <c r="B334" s="168"/>
      <c r="C334" s="374"/>
      <c r="D334" s="141"/>
      <c r="E334" s="180"/>
      <c r="F334"/>
      <c r="G334"/>
      <c r="H334"/>
      <c r="I334"/>
      <c r="J334" s="15"/>
      <c r="K334" s="15"/>
      <c r="L334" s="15"/>
      <c r="M334" s="15"/>
      <c r="N334" s="15"/>
      <c r="O334" s="15"/>
      <c r="P334" s="15"/>
      <c r="Q334" s="15"/>
      <c r="R334" s="15"/>
      <c r="S334" s="15"/>
      <c r="T334" s="15"/>
      <c r="U334" s="15"/>
      <c r="V334" s="15"/>
      <c r="W334" s="15"/>
      <c r="X334" s="15"/>
      <c r="Y334" s="15"/>
      <c r="Z334" s="15"/>
      <c r="AA334" s="15"/>
      <c r="AB334" s="15"/>
      <c r="AC334"/>
      <c r="AD334"/>
      <c r="AE334"/>
      <c r="AF334"/>
      <c r="AG334"/>
      <c r="AH334" s="4"/>
      <c r="AI334"/>
      <c r="AJ334"/>
      <c r="AK334"/>
      <c r="AL334"/>
      <c r="AM334"/>
      <c r="AN334"/>
      <c r="AO334"/>
      <c r="AP334"/>
    </row>
    <row r="335" spans="1:42" s="52" customFormat="1">
      <c r="A335" s="15"/>
      <c r="B335" s="168"/>
      <c r="C335" s="374"/>
      <c r="D335" s="141"/>
      <c r="E335" s="180"/>
      <c r="F335"/>
      <c r="G335"/>
      <c r="H335"/>
      <c r="I335"/>
      <c r="J335" s="15"/>
      <c r="K335" s="15"/>
      <c r="L335" s="15"/>
      <c r="M335" s="15"/>
      <c r="N335" s="15"/>
      <c r="O335" s="15"/>
      <c r="P335" s="15"/>
      <c r="Q335" s="15"/>
      <c r="R335" s="15"/>
      <c r="S335" s="15"/>
      <c r="T335" s="15"/>
      <c r="U335" s="15"/>
      <c r="V335" s="15"/>
      <c r="W335" s="15"/>
      <c r="X335" s="15"/>
      <c r="Y335" s="15"/>
      <c r="Z335" s="15"/>
      <c r="AA335" s="15"/>
      <c r="AB335" s="15"/>
      <c r="AC335"/>
      <c r="AD335"/>
      <c r="AE335"/>
      <c r="AF335"/>
      <c r="AG335"/>
      <c r="AH335" s="4"/>
      <c r="AI335"/>
      <c r="AJ335"/>
      <c r="AK335"/>
      <c r="AL335"/>
      <c r="AM335"/>
      <c r="AN335"/>
      <c r="AO335"/>
      <c r="AP335"/>
    </row>
    <row r="336" spans="1:42" s="52" customFormat="1">
      <c r="A336" s="15"/>
      <c r="B336" s="168"/>
      <c r="C336" s="374"/>
      <c r="D336" s="141"/>
      <c r="E336" s="180"/>
      <c r="F336"/>
      <c r="G336"/>
      <c r="H336"/>
      <c r="I336"/>
      <c r="J336" s="15"/>
      <c r="K336" s="15"/>
      <c r="L336" s="15"/>
      <c r="M336" s="15"/>
      <c r="N336" s="15"/>
      <c r="O336" s="15"/>
      <c r="P336" s="15"/>
      <c r="Q336" s="15"/>
      <c r="R336" s="15"/>
      <c r="S336" s="15"/>
      <c r="T336" s="15"/>
      <c r="U336" s="15"/>
      <c r="V336" s="15"/>
      <c r="W336" s="15"/>
      <c r="X336" s="15"/>
      <c r="Y336" s="15"/>
      <c r="Z336" s="15"/>
      <c r="AA336" s="15"/>
      <c r="AB336" s="15"/>
      <c r="AC336"/>
      <c r="AD336"/>
      <c r="AE336"/>
      <c r="AF336"/>
      <c r="AG336"/>
      <c r="AH336" s="4"/>
      <c r="AI336"/>
      <c r="AJ336"/>
      <c r="AK336"/>
      <c r="AL336"/>
      <c r="AM336"/>
      <c r="AN336"/>
      <c r="AO336"/>
      <c r="AP336"/>
    </row>
    <row r="337" spans="1:42" s="52" customFormat="1">
      <c r="A337" s="15"/>
      <c r="B337" s="168"/>
      <c r="C337" s="374"/>
      <c r="D337" s="141"/>
      <c r="E337" s="180"/>
      <c r="F337"/>
      <c r="G337"/>
      <c r="H337"/>
      <c r="I337"/>
      <c r="J337" s="15"/>
      <c r="K337" s="15"/>
      <c r="L337" s="15"/>
      <c r="M337" s="15"/>
      <c r="N337" s="15"/>
      <c r="O337" s="15"/>
      <c r="P337" s="15"/>
      <c r="Q337" s="15"/>
      <c r="R337" s="15"/>
      <c r="S337" s="15"/>
      <c r="T337" s="15"/>
      <c r="U337" s="15"/>
      <c r="V337" s="15"/>
      <c r="W337" s="15"/>
      <c r="X337" s="15"/>
      <c r="Y337" s="15"/>
      <c r="Z337" s="15"/>
      <c r="AA337" s="15"/>
      <c r="AB337" s="15"/>
      <c r="AC337"/>
      <c r="AD337"/>
      <c r="AE337"/>
      <c r="AF337"/>
      <c r="AG337"/>
      <c r="AH337" s="4"/>
      <c r="AI337"/>
      <c r="AJ337"/>
      <c r="AK337"/>
      <c r="AL337"/>
      <c r="AM337"/>
      <c r="AN337"/>
      <c r="AO337"/>
      <c r="AP337"/>
    </row>
    <row r="338" spans="1:42" s="52" customFormat="1">
      <c r="A338" s="15"/>
      <c r="B338" s="168"/>
      <c r="C338" s="374"/>
      <c r="D338" s="141"/>
      <c r="E338" s="180"/>
      <c r="F338"/>
      <c r="G338"/>
      <c r="H338"/>
      <c r="I338"/>
      <c r="J338" s="15"/>
      <c r="K338" s="15"/>
      <c r="L338" s="15"/>
      <c r="M338" s="15"/>
      <c r="N338" s="15"/>
      <c r="O338" s="15"/>
      <c r="P338" s="15"/>
      <c r="Q338" s="15"/>
      <c r="R338" s="15"/>
      <c r="S338" s="15"/>
      <c r="T338" s="15"/>
      <c r="U338" s="15"/>
      <c r="V338" s="15"/>
      <c r="W338" s="15"/>
      <c r="X338" s="15"/>
      <c r="Y338" s="15"/>
      <c r="Z338" s="15"/>
      <c r="AA338" s="15"/>
      <c r="AB338" s="15"/>
      <c r="AC338"/>
      <c r="AD338"/>
      <c r="AE338"/>
      <c r="AF338"/>
      <c r="AG338"/>
      <c r="AH338" s="4"/>
      <c r="AI338"/>
      <c r="AJ338"/>
      <c r="AK338"/>
      <c r="AL338"/>
      <c r="AM338"/>
      <c r="AN338"/>
      <c r="AO338"/>
      <c r="AP338"/>
    </row>
    <row r="339" spans="1:42" s="52" customFormat="1">
      <c r="A339" s="15"/>
      <c r="B339" s="168"/>
      <c r="C339" s="374"/>
      <c r="D339" s="141"/>
      <c r="E339" s="180"/>
      <c r="F339"/>
      <c r="G339"/>
      <c r="H339"/>
      <c r="I339"/>
      <c r="J339" s="15"/>
      <c r="K339" s="15"/>
      <c r="L339" s="15"/>
      <c r="M339" s="15"/>
      <c r="N339" s="15"/>
      <c r="O339" s="15"/>
      <c r="P339" s="15"/>
      <c r="Q339" s="15"/>
      <c r="R339" s="15"/>
      <c r="S339" s="15"/>
      <c r="T339" s="15"/>
      <c r="U339" s="15"/>
      <c r="V339" s="15"/>
      <c r="W339" s="15"/>
      <c r="X339" s="15"/>
      <c r="Y339" s="15"/>
      <c r="Z339" s="15"/>
      <c r="AA339" s="15"/>
      <c r="AB339" s="15"/>
      <c r="AC339"/>
      <c r="AD339"/>
      <c r="AE339"/>
      <c r="AF339"/>
      <c r="AG339"/>
      <c r="AH339" s="4"/>
      <c r="AI339"/>
      <c r="AJ339"/>
      <c r="AK339"/>
      <c r="AL339"/>
      <c r="AM339"/>
      <c r="AN339"/>
      <c r="AO339"/>
      <c r="AP339"/>
    </row>
    <row r="340" spans="1:42" s="52" customFormat="1">
      <c r="A340" s="15"/>
      <c r="B340" s="168"/>
      <c r="C340" s="374"/>
      <c r="D340" s="141"/>
      <c r="E340" s="180"/>
      <c r="F340"/>
      <c r="G340"/>
      <c r="H340"/>
      <c r="I340"/>
      <c r="J340" s="15"/>
      <c r="K340" s="15"/>
      <c r="L340" s="15"/>
      <c r="M340" s="15"/>
      <c r="N340" s="15"/>
      <c r="O340" s="15"/>
      <c r="P340" s="15"/>
      <c r="Q340" s="15"/>
      <c r="R340" s="15"/>
      <c r="S340" s="15"/>
      <c r="T340" s="15"/>
      <c r="U340" s="15"/>
      <c r="V340" s="15"/>
      <c r="W340" s="15"/>
      <c r="X340" s="15"/>
      <c r="Y340" s="15"/>
      <c r="Z340" s="15"/>
      <c r="AA340" s="15"/>
      <c r="AB340" s="15"/>
      <c r="AC340"/>
      <c r="AD340"/>
      <c r="AE340"/>
      <c r="AF340"/>
      <c r="AG340"/>
      <c r="AH340" s="4"/>
      <c r="AI340"/>
      <c r="AJ340"/>
      <c r="AK340"/>
      <c r="AL340"/>
      <c r="AM340"/>
      <c r="AN340"/>
      <c r="AO340"/>
      <c r="AP340"/>
    </row>
    <row r="341" spans="1:42" s="52" customFormat="1">
      <c r="A341" s="15"/>
      <c r="B341" s="168"/>
      <c r="C341" s="374"/>
      <c r="D341" s="141"/>
      <c r="E341" s="180"/>
      <c r="F341"/>
      <c r="G341"/>
      <c r="H341"/>
      <c r="I341"/>
      <c r="J341" s="15"/>
      <c r="K341" s="15"/>
      <c r="L341" s="15"/>
      <c r="M341" s="15"/>
      <c r="N341" s="15"/>
      <c r="O341" s="15"/>
      <c r="P341" s="15"/>
      <c r="Q341" s="15"/>
      <c r="R341" s="15"/>
      <c r="S341" s="15"/>
      <c r="T341" s="15"/>
      <c r="U341" s="15"/>
      <c r="V341" s="15"/>
      <c r="W341" s="15"/>
      <c r="X341" s="15"/>
      <c r="Y341" s="15"/>
      <c r="Z341" s="15"/>
      <c r="AA341" s="15"/>
      <c r="AB341" s="15"/>
      <c r="AC341"/>
      <c r="AD341"/>
      <c r="AE341"/>
      <c r="AF341"/>
      <c r="AG341"/>
      <c r="AH341" s="4"/>
      <c r="AI341"/>
      <c r="AJ341"/>
      <c r="AK341"/>
      <c r="AL341"/>
      <c r="AM341"/>
      <c r="AN341"/>
      <c r="AO341"/>
      <c r="AP341"/>
    </row>
    <row r="342" spans="1:42" s="52" customFormat="1">
      <c r="A342" s="15"/>
      <c r="B342" s="168"/>
      <c r="C342" s="374"/>
      <c r="D342" s="141"/>
      <c r="E342" s="180"/>
      <c r="F342"/>
      <c r="G342"/>
      <c r="H342"/>
      <c r="I342"/>
      <c r="J342" s="15"/>
      <c r="K342" s="15"/>
      <c r="L342" s="15"/>
      <c r="M342" s="15"/>
      <c r="N342" s="15"/>
      <c r="O342" s="15"/>
      <c r="P342" s="15"/>
      <c r="Q342" s="15"/>
      <c r="R342" s="15"/>
      <c r="S342" s="15"/>
      <c r="T342" s="15"/>
      <c r="U342" s="15"/>
      <c r="V342" s="15"/>
      <c r="W342" s="15"/>
      <c r="X342" s="15"/>
      <c r="Y342" s="15"/>
      <c r="Z342" s="15"/>
      <c r="AA342" s="15"/>
      <c r="AB342" s="15"/>
      <c r="AC342"/>
      <c r="AD342"/>
      <c r="AE342"/>
      <c r="AF342"/>
      <c r="AG342"/>
      <c r="AH342" s="4"/>
      <c r="AI342"/>
      <c r="AJ342"/>
      <c r="AK342"/>
      <c r="AL342"/>
      <c r="AM342"/>
      <c r="AN342"/>
      <c r="AO342"/>
      <c r="AP342"/>
    </row>
    <row r="343" spans="1:42" s="52" customFormat="1">
      <c r="A343" s="15"/>
      <c r="B343" s="168"/>
      <c r="C343" s="374"/>
      <c r="D343" s="141"/>
      <c r="E343" s="180"/>
      <c r="F343"/>
      <c r="G343"/>
      <c r="H343"/>
      <c r="I343"/>
      <c r="J343" s="15"/>
      <c r="K343" s="15"/>
      <c r="L343" s="15"/>
      <c r="M343" s="15"/>
      <c r="N343" s="15"/>
      <c r="O343" s="15"/>
      <c r="P343" s="15"/>
      <c r="Q343" s="15"/>
      <c r="R343" s="15"/>
      <c r="S343" s="15"/>
      <c r="T343" s="15"/>
      <c r="U343" s="15"/>
      <c r="V343" s="15"/>
      <c r="W343" s="15"/>
      <c r="X343" s="15"/>
      <c r="Y343" s="15"/>
      <c r="Z343" s="15"/>
      <c r="AA343" s="15"/>
      <c r="AB343" s="15"/>
      <c r="AC343"/>
      <c r="AD343"/>
      <c r="AE343"/>
      <c r="AF343"/>
      <c r="AG343"/>
      <c r="AH343" s="4"/>
      <c r="AI343"/>
      <c r="AJ343"/>
      <c r="AK343"/>
      <c r="AL343"/>
      <c r="AM343"/>
      <c r="AN343"/>
      <c r="AO343"/>
      <c r="AP343"/>
    </row>
    <row r="344" spans="1:42" s="52" customFormat="1">
      <c r="A344" s="15"/>
      <c r="B344" s="168"/>
      <c r="C344" s="374"/>
      <c r="D344" s="141"/>
      <c r="E344" s="180"/>
      <c r="F344"/>
      <c r="G344"/>
      <c r="H344"/>
      <c r="I344"/>
      <c r="J344" s="15"/>
      <c r="K344" s="15"/>
      <c r="L344" s="15"/>
      <c r="M344" s="15"/>
      <c r="N344" s="15"/>
      <c r="O344" s="15"/>
      <c r="P344" s="15"/>
      <c r="Q344" s="15"/>
      <c r="R344" s="15"/>
      <c r="S344" s="15"/>
      <c r="T344" s="15"/>
      <c r="U344" s="15"/>
      <c r="V344" s="15"/>
      <c r="W344" s="15"/>
      <c r="X344" s="15"/>
      <c r="Y344" s="15"/>
      <c r="Z344" s="15"/>
      <c r="AA344" s="15"/>
      <c r="AB344" s="15"/>
      <c r="AC344"/>
      <c r="AD344"/>
      <c r="AE344"/>
      <c r="AF344"/>
      <c r="AG344"/>
      <c r="AH344" s="4"/>
      <c r="AI344"/>
      <c r="AJ344"/>
      <c r="AK344"/>
      <c r="AL344"/>
      <c r="AM344"/>
      <c r="AN344"/>
      <c r="AO344"/>
      <c r="AP344"/>
    </row>
    <row r="345" spans="1:42" s="52" customFormat="1">
      <c r="A345" s="15"/>
      <c r="B345" s="168"/>
      <c r="C345" s="374"/>
      <c r="D345" s="141"/>
      <c r="E345" s="180"/>
      <c r="F345"/>
      <c r="G345"/>
      <c r="H345"/>
      <c r="I345"/>
      <c r="J345" s="15"/>
      <c r="K345" s="15"/>
      <c r="L345" s="15"/>
      <c r="M345" s="15"/>
      <c r="N345" s="15"/>
      <c r="O345" s="15"/>
      <c r="P345" s="15"/>
      <c r="Q345" s="15"/>
      <c r="R345" s="15"/>
      <c r="S345" s="15"/>
      <c r="T345" s="15"/>
      <c r="U345" s="15"/>
      <c r="V345" s="15"/>
      <c r="W345" s="15"/>
      <c r="X345" s="15"/>
      <c r="Y345" s="15"/>
      <c r="Z345" s="15"/>
      <c r="AA345" s="15"/>
      <c r="AB345" s="15"/>
      <c r="AC345"/>
      <c r="AD345"/>
      <c r="AE345"/>
      <c r="AF345"/>
      <c r="AG345"/>
      <c r="AH345" s="4"/>
      <c r="AI345"/>
      <c r="AJ345"/>
      <c r="AK345"/>
      <c r="AL345"/>
      <c r="AM345"/>
      <c r="AN345"/>
      <c r="AO345"/>
      <c r="AP345"/>
    </row>
    <row r="346" spans="1:42" s="52" customFormat="1">
      <c r="A346" s="15"/>
      <c r="B346" s="168"/>
      <c r="C346" s="374"/>
      <c r="D346" s="141"/>
      <c r="E346" s="180"/>
      <c r="F346"/>
      <c r="G346"/>
      <c r="H346"/>
      <c r="I346"/>
      <c r="J346" s="15"/>
      <c r="K346" s="15"/>
      <c r="L346" s="15"/>
      <c r="M346" s="15"/>
      <c r="N346" s="15"/>
      <c r="O346" s="15"/>
      <c r="P346" s="15"/>
      <c r="Q346" s="15"/>
      <c r="R346" s="15"/>
      <c r="S346" s="15"/>
      <c r="T346" s="15"/>
      <c r="U346" s="15"/>
      <c r="V346" s="15"/>
      <c r="W346" s="15"/>
      <c r="X346" s="15"/>
      <c r="Y346" s="15"/>
      <c r="Z346" s="15"/>
      <c r="AA346" s="15"/>
      <c r="AB346" s="15"/>
      <c r="AC346"/>
      <c r="AD346"/>
      <c r="AE346"/>
      <c r="AF346"/>
      <c r="AG346"/>
      <c r="AH346" s="4"/>
      <c r="AI346"/>
      <c r="AJ346"/>
      <c r="AK346"/>
      <c r="AL346"/>
      <c r="AM346"/>
      <c r="AN346"/>
      <c r="AO346"/>
      <c r="AP346"/>
    </row>
    <row r="347" spans="1:42" s="52" customFormat="1">
      <c r="A347" s="15"/>
      <c r="B347" s="168"/>
      <c r="C347" s="374"/>
      <c r="D347" s="141"/>
      <c r="E347" s="180"/>
      <c r="F347"/>
      <c r="G347"/>
      <c r="H347"/>
      <c r="I347"/>
      <c r="J347" s="15"/>
      <c r="K347" s="15"/>
      <c r="L347" s="15"/>
      <c r="M347" s="15"/>
      <c r="N347" s="15"/>
      <c r="O347" s="15"/>
      <c r="P347" s="15"/>
      <c r="Q347" s="15"/>
      <c r="R347" s="15"/>
      <c r="S347" s="15"/>
      <c r="T347" s="15"/>
      <c r="U347" s="15"/>
      <c r="V347" s="15"/>
      <c r="W347" s="15"/>
      <c r="X347" s="15"/>
      <c r="Y347" s="15"/>
      <c r="Z347" s="15"/>
      <c r="AA347" s="15"/>
      <c r="AB347" s="15"/>
      <c r="AC347"/>
      <c r="AD347"/>
      <c r="AE347"/>
      <c r="AF347"/>
      <c r="AG347"/>
      <c r="AH347" s="4"/>
      <c r="AI347"/>
      <c r="AJ347"/>
      <c r="AK347"/>
      <c r="AL347"/>
      <c r="AM347"/>
      <c r="AN347"/>
      <c r="AO347"/>
      <c r="AP347"/>
    </row>
    <row r="348" spans="1:42" s="52" customFormat="1">
      <c r="A348" s="15"/>
      <c r="B348" s="168"/>
      <c r="C348" s="374"/>
      <c r="D348" s="141"/>
      <c r="E348" s="180"/>
      <c r="F348"/>
      <c r="G348"/>
      <c r="H348"/>
      <c r="I348"/>
      <c r="J348" s="15"/>
      <c r="K348" s="15"/>
      <c r="L348" s="15"/>
      <c r="M348" s="15"/>
      <c r="N348" s="15"/>
      <c r="O348" s="15"/>
      <c r="P348" s="15"/>
      <c r="Q348" s="15"/>
      <c r="R348" s="15"/>
      <c r="S348" s="15"/>
      <c r="T348" s="15"/>
      <c r="U348" s="15"/>
      <c r="V348" s="15"/>
      <c r="W348" s="15"/>
      <c r="X348" s="15"/>
      <c r="Y348" s="15"/>
      <c r="Z348" s="15"/>
      <c r="AA348" s="15"/>
      <c r="AB348" s="15"/>
      <c r="AC348"/>
      <c r="AD348"/>
      <c r="AE348"/>
      <c r="AF348"/>
      <c r="AG348"/>
      <c r="AH348" s="4"/>
      <c r="AI348"/>
      <c r="AJ348"/>
      <c r="AK348"/>
      <c r="AL348"/>
      <c r="AM348"/>
      <c r="AN348"/>
      <c r="AO348"/>
      <c r="AP348"/>
    </row>
    <row r="349" spans="1:42" s="52" customFormat="1">
      <c r="A349" s="15"/>
      <c r="B349" s="168"/>
      <c r="C349" s="374"/>
      <c r="D349" s="141"/>
      <c r="E349" s="180"/>
      <c r="F349"/>
      <c r="G349"/>
      <c r="H349"/>
      <c r="I349"/>
      <c r="J349" s="15"/>
      <c r="K349" s="15"/>
      <c r="L349" s="15"/>
      <c r="M349" s="15"/>
      <c r="N349" s="15"/>
      <c r="O349" s="15"/>
      <c r="P349" s="15"/>
      <c r="Q349" s="15"/>
      <c r="R349" s="15"/>
      <c r="S349" s="15"/>
      <c r="T349" s="15"/>
      <c r="U349" s="15"/>
      <c r="V349" s="15"/>
      <c r="W349" s="15"/>
      <c r="X349" s="15"/>
      <c r="Y349" s="15"/>
      <c r="Z349" s="15"/>
      <c r="AA349" s="15"/>
      <c r="AB349" s="15"/>
      <c r="AC349"/>
      <c r="AD349"/>
      <c r="AE349"/>
      <c r="AF349"/>
      <c r="AG349"/>
      <c r="AH349" s="4"/>
      <c r="AI349"/>
      <c r="AJ349"/>
      <c r="AK349"/>
      <c r="AL349"/>
      <c r="AM349"/>
      <c r="AN349"/>
      <c r="AO349"/>
      <c r="AP349"/>
    </row>
    <row r="350" spans="1:42" s="52" customFormat="1">
      <c r="A350" s="15"/>
      <c r="B350" s="168"/>
      <c r="C350" s="374"/>
      <c r="D350" s="141"/>
      <c r="E350" s="180"/>
      <c r="F350"/>
      <c r="G350"/>
      <c r="H350"/>
      <c r="I350"/>
      <c r="J350" s="15"/>
      <c r="K350" s="15"/>
      <c r="L350" s="15"/>
      <c r="M350" s="15"/>
      <c r="N350" s="15"/>
      <c r="O350" s="15"/>
      <c r="P350" s="15"/>
      <c r="Q350" s="15"/>
      <c r="R350" s="15"/>
      <c r="S350" s="15"/>
      <c r="T350" s="15"/>
      <c r="U350" s="15"/>
      <c r="V350" s="15"/>
      <c r="W350" s="15"/>
      <c r="X350" s="15"/>
      <c r="Y350" s="15"/>
      <c r="Z350" s="15"/>
      <c r="AA350" s="15"/>
      <c r="AB350" s="15"/>
      <c r="AC350"/>
      <c r="AD350"/>
      <c r="AE350"/>
      <c r="AF350"/>
      <c r="AG350"/>
      <c r="AH350" s="4"/>
      <c r="AI350"/>
      <c r="AJ350"/>
      <c r="AK350"/>
      <c r="AL350"/>
      <c r="AM350"/>
      <c r="AN350"/>
      <c r="AO350"/>
      <c r="AP350"/>
    </row>
    <row r="351" spans="1:42" s="52" customFormat="1">
      <c r="A351" s="15"/>
      <c r="B351" s="168"/>
      <c r="C351" s="374"/>
      <c r="D351" s="141"/>
      <c r="E351" s="180"/>
      <c r="F351"/>
      <c r="G351"/>
      <c r="H351"/>
      <c r="I351"/>
      <c r="J351" s="15"/>
      <c r="K351" s="15"/>
      <c r="L351" s="15"/>
      <c r="M351" s="15"/>
      <c r="N351" s="15"/>
      <c r="O351" s="15"/>
      <c r="P351" s="15"/>
      <c r="Q351" s="15"/>
      <c r="R351" s="15"/>
      <c r="S351" s="15"/>
      <c r="T351" s="15"/>
      <c r="U351" s="15"/>
      <c r="V351" s="15"/>
      <c r="W351" s="15"/>
      <c r="X351" s="15"/>
      <c r="Y351" s="15"/>
      <c r="Z351" s="15"/>
      <c r="AA351" s="15"/>
      <c r="AB351" s="15"/>
      <c r="AC351"/>
      <c r="AD351"/>
      <c r="AE351"/>
      <c r="AF351"/>
      <c r="AG351"/>
      <c r="AH351" s="4"/>
      <c r="AI351"/>
      <c r="AJ351"/>
      <c r="AK351"/>
      <c r="AL351"/>
      <c r="AM351"/>
      <c r="AN351"/>
      <c r="AO351"/>
      <c r="AP351"/>
    </row>
    <row r="352" spans="1:42" s="52" customFormat="1">
      <c r="A352" s="15"/>
      <c r="B352" s="168"/>
      <c r="C352" s="374"/>
      <c r="D352" s="141"/>
      <c r="E352" s="180"/>
      <c r="F352"/>
      <c r="G352"/>
      <c r="H352"/>
      <c r="I352"/>
      <c r="J352" s="15"/>
      <c r="K352" s="15"/>
      <c r="L352" s="15"/>
      <c r="M352" s="15"/>
      <c r="N352" s="15"/>
      <c r="O352" s="15"/>
      <c r="P352" s="15"/>
      <c r="Q352" s="15"/>
      <c r="R352" s="15"/>
      <c r="S352" s="15"/>
      <c r="T352" s="15"/>
      <c r="U352" s="15"/>
      <c r="V352" s="15"/>
      <c r="W352" s="15"/>
      <c r="X352" s="15"/>
      <c r="Y352" s="15"/>
      <c r="Z352" s="15"/>
      <c r="AA352" s="15"/>
      <c r="AB352" s="15"/>
      <c r="AC352"/>
      <c r="AD352"/>
      <c r="AE352"/>
      <c r="AF352"/>
      <c r="AG352"/>
      <c r="AH352" s="4"/>
      <c r="AI352"/>
      <c r="AJ352"/>
      <c r="AK352"/>
      <c r="AL352"/>
      <c r="AM352"/>
      <c r="AN352"/>
      <c r="AO352"/>
      <c r="AP352"/>
    </row>
    <row r="353" spans="1:42" s="52" customFormat="1">
      <c r="A353" s="15"/>
      <c r="B353" s="168"/>
      <c r="C353" s="374"/>
      <c r="D353" s="141"/>
      <c r="E353" s="180"/>
      <c r="F353"/>
      <c r="G353"/>
      <c r="H353"/>
      <c r="I353"/>
      <c r="J353" s="15"/>
      <c r="K353" s="15"/>
      <c r="L353" s="15"/>
      <c r="M353" s="15"/>
      <c r="N353" s="15"/>
      <c r="O353" s="15"/>
      <c r="P353" s="15"/>
      <c r="Q353" s="15"/>
      <c r="R353" s="15"/>
      <c r="S353" s="15"/>
      <c r="T353" s="15"/>
      <c r="U353" s="15"/>
      <c r="V353" s="15"/>
      <c r="W353" s="15"/>
      <c r="X353" s="15"/>
      <c r="Y353" s="15"/>
      <c r="Z353" s="15"/>
      <c r="AA353" s="15"/>
      <c r="AB353" s="15"/>
      <c r="AC353"/>
      <c r="AD353"/>
      <c r="AE353"/>
      <c r="AF353"/>
      <c r="AG353"/>
      <c r="AH353" s="4"/>
      <c r="AI353"/>
      <c r="AJ353"/>
      <c r="AK353"/>
      <c r="AL353"/>
      <c r="AM353"/>
      <c r="AN353"/>
      <c r="AO353"/>
      <c r="AP353"/>
    </row>
    <row r="354" spans="1:42" s="52" customFormat="1">
      <c r="A354" s="15"/>
      <c r="B354" s="168"/>
      <c r="C354" s="374"/>
      <c r="D354" s="141"/>
      <c r="E354" s="180"/>
      <c r="F354"/>
      <c r="G354"/>
      <c r="H354"/>
      <c r="I354"/>
      <c r="J354" s="15"/>
      <c r="K354" s="15"/>
      <c r="L354" s="15"/>
      <c r="M354" s="15"/>
      <c r="N354" s="15"/>
      <c r="O354" s="15"/>
      <c r="P354" s="15"/>
      <c r="Q354" s="15"/>
      <c r="R354" s="15"/>
      <c r="S354" s="15"/>
      <c r="T354" s="15"/>
      <c r="U354" s="15"/>
      <c r="V354" s="15"/>
      <c r="W354" s="15"/>
      <c r="X354" s="15"/>
      <c r="Y354" s="15"/>
      <c r="Z354" s="15"/>
      <c r="AA354" s="15"/>
      <c r="AB354" s="15"/>
      <c r="AC354"/>
      <c r="AD354"/>
      <c r="AE354"/>
      <c r="AF354"/>
      <c r="AG354"/>
      <c r="AH354" s="4"/>
      <c r="AI354"/>
      <c r="AJ354"/>
      <c r="AK354"/>
      <c r="AL354"/>
      <c r="AM354"/>
      <c r="AN354"/>
      <c r="AO354"/>
      <c r="AP354"/>
    </row>
    <row r="355" spans="1:42" s="52" customFormat="1">
      <c r="A355" s="15"/>
      <c r="B355" s="168"/>
      <c r="C355" s="374"/>
      <c r="D355" s="141"/>
      <c r="E355" s="180"/>
      <c r="F355"/>
      <c r="G355"/>
      <c r="H355"/>
      <c r="I355"/>
      <c r="J355" s="15"/>
      <c r="K355" s="15"/>
      <c r="L355" s="15"/>
      <c r="M355" s="15"/>
      <c r="N355" s="15"/>
      <c r="O355" s="15"/>
      <c r="P355" s="15"/>
      <c r="Q355" s="15"/>
      <c r="R355" s="15"/>
      <c r="S355" s="15"/>
      <c r="T355" s="15"/>
      <c r="U355" s="15"/>
      <c r="V355" s="15"/>
      <c r="W355" s="15"/>
      <c r="X355" s="15"/>
      <c r="Y355" s="15"/>
      <c r="Z355" s="15"/>
      <c r="AA355" s="15"/>
      <c r="AB355" s="15"/>
      <c r="AC355"/>
      <c r="AD355"/>
      <c r="AE355"/>
      <c r="AF355"/>
      <c r="AG355"/>
      <c r="AH355" s="4"/>
      <c r="AI355"/>
      <c r="AJ355"/>
      <c r="AK355"/>
      <c r="AL355"/>
      <c r="AM355"/>
      <c r="AN355"/>
      <c r="AO355"/>
      <c r="AP355"/>
    </row>
    <row r="356" spans="1:42" s="52" customFormat="1">
      <c r="A356" s="15"/>
      <c r="B356" s="168"/>
      <c r="C356" s="374"/>
      <c r="D356" s="141"/>
      <c r="E356" s="180"/>
      <c r="F356"/>
      <c r="G356"/>
      <c r="H356"/>
      <c r="I356"/>
      <c r="J356" s="15"/>
      <c r="K356" s="15"/>
      <c r="L356" s="15"/>
      <c r="M356" s="15"/>
      <c r="N356" s="15"/>
      <c r="O356" s="15"/>
      <c r="P356" s="15"/>
      <c r="Q356" s="15"/>
      <c r="R356" s="15"/>
      <c r="S356" s="15"/>
      <c r="T356" s="15"/>
      <c r="U356" s="15"/>
      <c r="V356" s="15"/>
      <c r="W356" s="15"/>
      <c r="X356" s="15"/>
      <c r="Y356" s="15"/>
      <c r="Z356" s="15"/>
      <c r="AA356" s="15"/>
      <c r="AB356" s="15"/>
      <c r="AC356"/>
      <c r="AD356"/>
      <c r="AE356"/>
      <c r="AF356"/>
      <c r="AG356"/>
      <c r="AH356" s="4"/>
      <c r="AI356"/>
      <c r="AJ356"/>
      <c r="AK356"/>
      <c r="AL356"/>
      <c r="AM356"/>
      <c r="AN356"/>
      <c r="AO356"/>
      <c r="AP356"/>
    </row>
    <row r="357" spans="1:42" s="52" customFormat="1">
      <c r="A357" s="15"/>
      <c r="B357" s="168"/>
      <c r="C357" s="374"/>
      <c r="D357" s="141"/>
      <c r="E357" s="180"/>
      <c r="F357"/>
      <c r="G357"/>
      <c r="H357"/>
      <c r="I357"/>
      <c r="J357" s="15"/>
      <c r="K357" s="15"/>
      <c r="L357" s="15"/>
      <c r="M357" s="15"/>
      <c r="N357" s="15"/>
      <c r="O357" s="15"/>
      <c r="P357" s="15"/>
      <c r="Q357" s="15"/>
      <c r="R357" s="15"/>
      <c r="S357" s="15"/>
      <c r="T357" s="15"/>
      <c r="U357" s="15"/>
      <c r="V357" s="15"/>
      <c r="W357" s="15"/>
      <c r="X357" s="15"/>
      <c r="Y357" s="15"/>
      <c r="Z357" s="15"/>
      <c r="AA357" s="15"/>
      <c r="AB357" s="15"/>
      <c r="AC357"/>
      <c r="AD357"/>
      <c r="AE357"/>
      <c r="AF357"/>
      <c r="AG357"/>
      <c r="AH357" s="4"/>
      <c r="AI357"/>
      <c r="AJ357"/>
      <c r="AK357"/>
      <c r="AL357"/>
      <c r="AM357"/>
      <c r="AN357"/>
      <c r="AO357"/>
      <c r="AP357"/>
    </row>
    <row r="358" spans="1:42" s="52" customFormat="1">
      <c r="A358" s="15"/>
      <c r="B358" s="168"/>
      <c r="C358" s="374"/>
      <c r="D358" s="141"/>
      <c r="E358" s="180"/>
      <c r="F358"/>
      <c r="G358"/>
      <c r="H358"/>
      <c r="I358"/>
      <c r="J358" s="15"/>
      <c r="K358" s="15"/>
      <c r="L358" s="15"/>
      <c r="M358" s="15"/>
      <c r="N358" s="15"/>
      <c r="O358" s="15"/>
      <c r="P358" s="15"/>
      <c r="Q358" s="15"/>
      <c r="R358" s="15"/>
      <c r="S358" s="15"/>
      <c r="T358" s="15"/>
      <c r="U358" s="15"/>
      <c r="V358" s="15"/>
      <c r="W358" s="15"/>
      <c r="X358" s="15"/>
      <c r="Y358" s="15"/>
      <c r="Z358" s="15"/>
      <c r="AA358" s="15"/>
      <c r="AB358" s="15"/>
      <c r="AC358"/>
      <c r="AD358"/>
      <c r="AE358"/>
      <c r="AF358"/>
      <c r="AG358"/>
      <c r="AH358" s="4"/>
      <c r="AI358"/>
      <c r="AJ358"/>
      <c r="AK358"/>
      <c r="AL358"/>
      <c r="AM358"/>
      <c r="AN358"/>
      <c r="AO358"/>
      <c r="AP358"/>
    </row>
    <row r="359" spans="1:42" s="52" customFormat="1">
      <c r="A359" s="15"/>
      <c r="B359" s="168"/>
      <c r="C359" s="374"/>
      <c r="D359" s="141"/>
      <c r="E359" s="180"/>
      <c r="F359"/>
      <c r="G359"/>
      <c r="H359"/>
      <c r="I359"/>
      <c r="J359" s="15"/>
      <c r="K359" s="15"/>
      <c r="L359" s="15"/>
      <c r="M359" s="15"/>
      <c r="N359" s="15"/>
      <c r="O359" s="15"/>
      <c r="P359" s="15"/>
      <c r="Q359" s="15"/>
      <c r="R359" s="15"/>
      <c r="S359" s="15"/>
      <c r="T359" s="15"/>
      <c r="U359" s="15"/>
      <c r="V359" s="15"/>
      <c r="W359" s="15"/>
      <c r="X359" s="15"/>
      <c r="Y359" s="15"/>
      <c r="Z359" s="15"/>
      <c r="AA359" s="15"/>
      <c r="AB359" s="15"/>
      <c r="AC359"/>
      <c r="AD359"/>
      <c r="AE359"/>
      <c r="AF359"/>
      <c r="AG359"/>
      <c r="AH359" s="4"/>
      <c r="AI359"/>
      <c r="AJ359"/>
      <c r="AK359"/>
      <c r="AL359"/>
      <c r="AM359"/>
      <c r="AN359"/>
      <c r="AO359"/>
      <c r="AP359"/>
    </row>
    <row r="360" spans="1:42" s="52" customFormat="1">
      <c r="A360" s="15"/>
      <c r="B360" s="168"/>
      <c r="C360" s="374"/>
      <c r="D360" s="141"/>
      <c r="E360" s="180"/>
      <c r="F360"/>
      <c r="G360"/>
      <c r="H360"/>
      <c r="I360"/>
      <c r="J360" s="15"/>
      <c r="K360" s="15"/>
      <c r="L360" s="15"/>
      <c r="M360" s="15"/>
      <c r="N360" s="15"/>
      <c r="O360" s="15"/>
      <c r="P360" s="15"/>
      <c r="Q360" s="15"/>
      <c r="R360" s="15"/>
      <c r="S360" s="15"/>
      <c r="T360" s="15"/>
      <c r="U360" s="15"/>
      <c r="V360" s="15"/>
      <c r="W360" s="15"/>
      <c r="X360" s="15"/>
      <c r="Y360" s="15"/>
      <c r="Z360" s="15"/>
      <c r="AA360" s="15"/>
      <c r="AB360" s="15"/>
      <c r="AC360"/>
      <c r="AD360"/>
      <c r="AE360"/>
      <c r="AF360"/>
      <c r="AG360"/>
      <c r="AH360" s="4"/>
      <c r="AI360"/>
      <c r="AJ360"/>
      <c r="AK360"/>
      <c r="AL360"/>
      <c r="AM360"/>
      <c r="AN360"/>
      <c r="AO360"/>
      <c r="AP360"/>
    </row>
    <row r="361" spans="1:42" s="52" customFormat="1">
      <c r="A361" s="15"/>
      <c r="B361" s="168"/>
      <c r="C361" s="374"/>
      <c r="D361" s="141"/>
      <c r="E361" s="180"/>
      <c r="F361"/>
      <c r="G361"/>
      <c r="H361"/>
      <c r="I361"/>
      <c r="J361" s="15"/>
      <c r="K361" s="15"/>
      <c r="L361" s="15"/>
      <c r="M361" s="15"/>
      <c r="N361" s="15"/>
      <c r="O361" s="15"/>
      <c r="P361" s="15"/>
      <c r="Q361" s="15"/>
      <c r="R361" s="15"/>
      <c r="S361" s="15"/>
      <c r="T361" s="15"/>
      <c r="U361" s="15"/>
      <c r="V361" s="15"/>
      <c r="W361" s="15"/>
      <c r="X361" s="15"/>
      <c r="Y361" s="15"/>
      <c r="Z361" s="15"/>
      <c r="AA361" s="15"/>
      <c r="AB361" s="15"/>
      <c r="AC361"/>
      <c r="AD361"/>
      <c r="AE361"/>
      <c r="AF361"/>
      <c r="AG361"/>
      <c r="AH361" s="4"/>
      <c r="AI361"/>
      <c r="AJ361"/>
      <c r="AK361"/>
      <c r="AL361"/>
      <c r="AM361"/>
      <c r="AN361"/>
      <c r="AO361"/>
      <c r="AP361"/>
    </row>
    <row r="362" spans="1:42" s="52" customFormat="1">
      <c r="A362" s="15"/>
      <c r="B362" s="168"/>
      <c r="C362" s="374"/>
      <c r="D362" s="141"/>
      <c r="E362" s="180"/>
      <c r="F362"/>
      <c r="G362"/>
      <c r="H362"/>
      <c r="I362"/>
      <c r="J362" s="15"/>
      <c r="K362" s="15"/>
      <c r="L362" s="15"/>
      <c r="M362" s="15"/>
      <c r="N362" s="15"/>
      <c r="O362" s="15"/>
      <c r="P362" s="15"/>
      <c r="Q362" s="15"/>
      <c r="R362" s="15"/>
      <c r="S362" s="15"/>
      <c r="T362" s="15"/>
      <c r="U362" s="15"/>
      <c r="V362" s="15"/>
      <c r="W362" s="15"/>
      <c r="X362" s="15"/>
      <c r="Y362" s="15"/>
      <c r="Z362" s="15"/>
      <c r="AA362" s="15"/>
      <c r="AB362" s="15"/>
      <c r="AC362"/>
      <c r="AD362"/>
      <c r="AE362"/>
      <c r="AF362"/>
      <c r="AG362"/>
      <c r="AH362" s="4"/>
      <c r="AI362"/>
      <c r="AJ362"/>
      <c r="AK362"/>
      <c r="AL362"/>
      <c r="AM362"/>
      <c r="AN362"/>
      <c r="AO362"/>
      <c r="AP362"/>
    </row>
    <row r="363" spans="1:42" s="52" customFormat="1">
      <c r="A363" s="15"/>
      <c r="B363" s="168"/>
      <c r="C363" s="374"/>
      <c r="D363" s="141"/>
      <c r="E363" s="180"/>
      <c r="F363"/>
      <c r="G363"/>
      <c r="H363"/>
      <c r="I363"/>
      <c r="J363" s="15"/>
      <c r="K363" s="15"/>
      <c r="L363" s="15"/>
      <c r="M363" s="15"/>
      <c r="N363" s="15"/>
      <c r="O363" s="15"/>
      <c r="P363" s="15"/>
      <c r="Q363" s="15"/>
      <c r="R363" s="15"/>
      <c r="S363" s="15"/>
      <c r="T363" s="15"/>
      <c r="U363" s="15"/>
      <c r="V363" s="15"/>
      <c r="W363" s="15"/>
      <c r="X363" s="15"/>
      <c r="Y363" s="15"/>
      <c r="Z363" s="15"/>
      <c r="AA363" s="15"/>
      <c r="AB363" s="15"/>
      <c r="AC363"/>
      <c r="AD363"/>
      <c r="AE363"/>
      <c r="AF363"/>
      <c r="AG363"/>
      <c r="AH363" s="4"/>
      <c r="AI363"/>
      <c r="AJ363"/>
      <c r="AK363"/>
      <c r="AL363"/>
      <c r="AM363"/>
      <c r="AN363"/>
      <c r="AO363"/>
      <c r="AP363"/>
    </row>
    <row r="364" spans="1:42" s="52" customFormat="1">
      <c r="A364" s="15"/>
      <c r="B364" s="168"/>
      <c r="C364" s="374"/>
      <c r="D364" s="141"/>
      <c r="E364" s="180"/>
      <c r="F364"/>
      <c r="G364"/>
      <c r="H364"/>
      <c r="I364"/>
      <c r="J364" s="15"/>
      <c r="K364" s="15"/>
      <c r="L364" s="15"/>
      <c r="M364" s="15"/>
      <c r="N364" s="15"/>
      <c r="O364" s="15"/>
      <c r="P364" s="15"/>
      <c r="Q364" s="15"/>
      <c r="R364" s="15"/>
      <c r="S364" s="15"/>
      <c r="T364" s="15"/>
      <c r="U364" s="15"/>
      <c r="V364" s="15"/>
      <c r="W364" s="15"/>
      <c r="X364" s="15"/>
      <c r="Y364" s="15"/>
      <c r="Z364" s="15"/>
      <c r="AA364" s="15"/>
      <c r="AB364" s="15"/>
      <c r="AC364"/>
      <c r="AD364"/>
      <c r="AE364"/>
      <c r="AF364"/>
      <c r="AG364"/>
      <c r="AH364" s="4"/>
      <c r="AI364"/>
      <c r="AJ364"/>
      <c r="AK364"/>
      <c r="AL364"/>
      <c r="AM364"/>
      <c r="AN364"/>
      <c r="AO364"/>
      <c r="AP364"/>
    </row>
    <row r="365" spans="1:42" s="52" customFormat="1">
      <c r="A365" s="15"/>
      <c r="B365" s="168"/>
      <c r="C365" s="374"/>
      <c r="D365" s="141"/>
      <c r="E365" s="180"/>
      <c r="F365"/>
      <c r="G365"/>
      <c r="H365"/>
      <c r="I365"/>
      <c r="J365" s="15"/>
      <c r="K365" s="15"/>
      <c r="L365" s="15"/>
      <c r="M365" s="15"/>
      <c r="N365" s="15"/>
      <c r="O365" s="15"/>
      <c r="P365" s="15"/>
      <c r="Q365" s="15"/>
      <c r="R365" s="15"/>
      <c r="S365" s="15"/>
      <c r="T365" s="15"/>
      <c r="U365" s="15"/>
      <c r="V365" s="15"/>
      <c r="W365" s="15"/>
      <c r="X365" s="15"/>
      <c r="Y365" s="15"/>
      <c r="Z365" s="15"/>
      <c r="AA365" s="15"/>
      <c r="AB365" s="15"/>
      <c r="AC365"/>
      <c r="AD365"/>
      <c r="AE365"/>
      <c r="AF365"/>
      <c r="AG365"/>
      <c r="AH365" s="4"/>
      <c r="AI365"/>
      <c r="AJ365"/>
      <c r="AK365"/>
      <c r="AL365"/>
      <c r="AM365"/>
      <c r="AN365"/>
      <c r="AO365"/>
      <c r="AP365"/>
    </row>
    <row r="366" spans="1:42" s="52" customFormat="1">
      <c r="A366" s="15"/>
      <c r="B366" s="168"/>
      <c r="C366" s="374"/>
      <c r="D366" s="141"/>
      <c r="E366" s="180"/>
      <c r="F366"/>
      <c r="G366"/>
      <c r="H366"/>
      <c r="I366"/>
      <c r="J366" s="15"/>
      <c r="K366" s="15"/>
      <c r="L366" s="15"/>
      <c r="M366" s="15"/>
      <c r="N366" s="15"/>
      <c r="O366" s="15"/>
      <c r="P366" s="15"/>
      <c r="Q366" s="15"/>
      <c r="R366" s="15"/>
      <c r="S366" s="15"/>
      <c r="T366" s="15"/>
      <c r="U366" s="15"/>
      <c r="V366" s="15"/>
      <c r="W366" s="15"/>
      <c r="X366" s="15"/>
      <c r="Y366" s="15"/>
      <c r="Z366" s="15"/>
      <c r="AA366" s="15"/>
      <c r="AB366" s="15"/>
      <c r="AC366"/>
      <c r="AD366"/>
      <c r="AE366"/>
      <c r="AF366"/>
      <c r="AG366"/>
      <c r="AH366" s="4"/>
      <c r="AI366"/>
      <c r="AJ366"/>
      <c r="AK366"/>
      <c r="AL366"/>
      <c r="AM366"/>
      <c r="AN366"/>
      <c r="AO366"/>
      <c r="AP366"/>
    </row>
    <row r="367" spans="1:42" s="52" customFormat="1">
      <c r="A367" s="15"/>
      <c r="B367" s="168"/>
      <c r="C367" s="374"/>
      <c r="D367" s="141"/>
      <c r="E367" s="180"/>
      <c r="F367"/>
      <c r="G367"/>
      <c r="H367"/>
      <c r="I367"/>
      <c r="J367" s="15"/>
      <c r="K367" s="15"/>
      <c r="L367" s="15"/>
      <c r="M367" s="15"/>
      <c r="N367" s="15"/>
      <c r="O367" s="15"/>
      <c r="P367" s="15"/>
      <c r="Q367" s="15"/>
      <c r="R367" s="15"/>
      <c r="S367" s="15"/>
      <c r="T367" s="15"/>
      <c r="U367" s="15"/>
      <c r="V367" s="15"/>
      <c r="W367" s="15"/>
      <c r="X367" s="15"/>
      <c r="Y367" s="15"/>
      <c r="Z367" s="15"/>
      <c r="AA367" s="15"/>
      <c r="AB367" s="15"/>
      <c r="AC367"/>
      <c r="AD367"/>
      <c r="AE367"/>
      <c r="AF367"/>
      <c r="AG367"/>
      <c r="AH367" s="4"/>
      <c r="AI367"/>
      <c r="AJ367"/>
      <c r="AK367"/>
      <c r="AL367"/>
      <c r="AM367"/>
      <c r="AN367"/>
      <c r="AO367"/>
      <c r="AP367"/>
    </row>
    <row r="368" spans="1:42" s="52" customFormat="1">
      <c r="A368" s="15"/>
      <c r="B368" s="168"/>
      <c r="C368" s="374"/>
      <c r="D368" s="141"/>
      <c r="E368" s="180"/>
      <c r="F368"/>
      <c r="G368"/>
      <c r="H368"/>
      <c r="I368"/>
      <c r="J368" s="15"/>
      <c r="K368" s="15"/>
      <c r="L368" s="15"/>
      <c r="M368" s="15"/>
      <c r="N368" s="15"/>
      <c r="O368" s="15"/>
      <c r="P368" s="15"/>
      <c r="Q368" s="15"/>
      <c r="R368" s="15"/>
      <c r="S368" s="15"/>
      <c r="T368" s="15"/>
      <c r="U368" s="15"/>
      <c r="V368" s="15"/>
      <c r="W368" s="15"/>
      <c r="X368" s="15"/>
      <c r="Y368" s="15"/>
      <c r="Z368" s="15"/>
      <c r="AA368" s="15"/>
      <c r="AB368" s="15"/>
      <c r="AC368"/>
      <c r="AD368"/>
      <c r="AE368"/>
      <c r="AF368"/>
      <c r="AG368"/>
      <c r="AH368" s="4"/>
      <c r="AI368"/>
      <c r="AJ368"/>
      <c r="AK368"/>
      <c r="AL368"/>
      <c r="AM368"/>
      <c r="AN368"/>
      <c r="AO368"/>
      <c r="AP368"/>
    </row>
    <row r="369" spans="1:42" s="52" customFormat="1">
      <c r="A369" s="15"/>
      <c r="B369" s="168"/>
      <c r="C369" s="374"/>
      <c r="D369" s="141"/>
      <c r="E369" s="180"/>
      <c r="F369"/>
      <c r="G369"/>
      <c r="H369"/>
      <c r="I369"/>
      <c r="J369" s="15"/>
      <c r="K369" s="15"/>
      <c r="L369" s="15"/>
      <c r="M369" s="15"/>
      <c r="N369" s="15"/>
      <c r="O369" s="15"/>
      <c r="P369" s="15"/>
      <c r="Q369" s="15"/>
      <c r="R369" s="15"/>
      <c r="S369" s="15"/>
      <c r="T369" s="15"/>
      <c r="U369" s="15"/>
      <c r="V369" s="15"/>
      <c r="W369" s="15"/>
      <c r="X369" s="15"/>
      <c r="Y369" s="15"/>
      <c r="Z369" s="15"/>
      <c r="AA369" s="15"/>
      <c r="AB369" s="15"/>
      <c r="AC369"/>
      <c r="AD369"/>
      <c r="AE369"/>
      <c r="AF369"/>
      <c r="AG369"/>
      <c r="AH369" s="4"/>
      <c r="AI369"/>
      <c r="AJ369"/>
      <c r="AK369"/>
      <c r="AL369"/>
      <c r="AM369"/>
      <c r="AN369"/>
      <c r="AO369"/>
      <c r="AP369"/>
    </row>
    <row r="370" spans="1:42" s="52" customFormat="1">
      <c r="A370" s="15"/>
      <c r="B370" s="168"/>
      <c r="C370" s="374"/>
      <c r="D370" s="141"/>
      <c r="E370" s="180"/>
      <c r="F370"/>
      <c r="G370"/>
      <c r="H370"/>
      <c r="I370"/>
      <c r="J370" s="15"/>
      <c r="K370" s="15"/>
      <c r="L370" s="15"/>
      <c r="M370" s="15"/>
      <c r="N370" s="15"/>
      <c r="O370" s="15"/>
      <c r="P370" s="15"/>
      <c r="Q370" s="15"/>
      <c r="R370" s="15"/>
      <c r="S370" s="15"/>
      <c r="T370" s="15"/>
      <c r="U370" s="15"/>
      <c r="V370" s="15"/>
      <c r="W370" s="15"/>
      <c r="X370" s="15"/>
      <c r="Y370" s="15"/>
      <c r="Z370" s="15"/>
      <c r="AA370" s="15"/>
      <c r="AB370" s="15"/>
      <c r="AC370"/>
      <c r="AD370"/>
      <c r="AE370"/>
      <c r="AF370"/>
      <c r="AG370"/>
      <c r="AH370" s="4"/>
      <c r="AI370"/>
      <c r="AJ370"/>
      <c r="AK370"/>
      <c r="AL370"/>
      <c r="AM370"/>
      <c r="AN370"/>
      <c r="AO370"/>
      <c r="AP370"/>
    </row>
    <row r="371" spans="1:42" s="52" customFormat="1">
      <c r="A371" s="15"/>
      <c r="B371" s="168"/>
      <c r="C371" s="374"/>
      <c r="D371" s="141"/>
      <c r="E371" s="180"/>
      <c r="F371"/>
      <c r="G371"/>
      <c r="H371"/>
      <c r="I371"/>
      <c r="J371" s="15"/>
      <c r="K371" s="15"/>
      <c r="L371" s="15"/>
      <c r="M371" s="15"/>
      <c r="N371" s="15"/>
      <c r="O371" s="15"/>
      <c r="P371" s="15"/>
      <c r="Q371" s="15"/>
      <c r="R371" s="15"/>
      <c r="S371" s="15"/>
      <c r="T371" s="15"/>
      <c r="U371" s="15"/>
      <c r="V371" s="15"/>
      <c r="W371" s="15"/>
      <c r="X371" s="15"/>
      <c r="Y371" s="15"/>
      <c r="Z371" s="15"/>
      <c r="AA371" s="15"/>
      <c r="AB371" s="15"/>
      <c r="AC371"/>
      <c r="AD371"/>
      <c r="AE371"/>
      <c r="AF371"/>
      <c r="AG371"/>
      <c r="AH371" s="4"/>
      <c r="AI371"/>
      <c r="AJ371"/>
      <c r="AK371"/>
      <c r="AL371"/>
      <c r="AM371"/>
      <c r="AN371"/>
      <c r="AO371"/>
      <c r="AP371"/>
    </row>
    <row r="372" spans="1:42" s="52" customFormat="1">
      <c r="A372" s="15"/>
      <c r="B372" s="168"/>
      <c r="C372" s="374"/>
      <c r="D372" s="141"/>
      <c r="E372" s="180"/>
      <c r="F372"/>
      <c r="G372"/>
      <c r="H372"/>
      <c r="I372"/>
      <c r="J372" s="15"/>
      <c r="K372" s="15"/>
      <c r="L372" s="15"/>
      <c r="M372" s="15"/>
      <c r="N372" s="15"/>
      <c r="O372" s="15"/>
      <c r="P372" s="15"/>
      <c r="Q372" s="15"/>
      <c r="R372" s="15"/>
      <c r="S372" s="15"/>
      <c r="T372" s="15"/>
      <c r="U372" s="15"/>
      <c r="V372" s="15"/>
      <c r="W372" s="15"/>
      <c r="X372" s="15"/>
      <c r="Y372" s="15"/>
      <c r="Z372" s="15"/>
      <c r="AA372" s="15"/>
      <c r="AB372" s="15"/>
      <c r="AC372"/>
      <c r="AD372"/>
      <c r="AE372"/>
      <c r="AF372"/>
      <c r="AG372"/>
      <c r="AH372" s="4"/>
      <c r="AI372"/>
      <c r="AJ372"/>
      <c r="AK372"/>
      <c r="AL372"/>
      <c r="AM372"/>
      <c r="AN372"/>
      <c r="AO372"/>
      <c r="AP372"/>
    </row>
    <row r="373" spans="1:42" s="52" customFormat="1">
      <c r="A373" s="15"/>
      <c r="B373" s="168"/>
      <c r="C373" s="374"/>
      <c r="D373" s="141"/>
      <c r="E373" s="180"/>
      <c r="F373"/>
      <c r="G373"/>
      <c r="H373"/>
      <c r="I373"/>
      <c r="J373" s="15"/>
      <c r="K373" s="15"/>
      <c r="L373" s="15"/>
      <c r="M373" s="15"/>
      <c r="N373" s="15"/>
      <c r="O373" s="15"/>
      <c r="P373" s="15"/>
      <c r="Q373" s="15"/>
      <c r="R373" s="15"/>
      <c r="S373" s="15"/>
      <c r="T373" s="15"/>
      <c r="U373" s="15"/>
      <c r="V373" s="15"/>
      <c r="W373" s="15"/>
      <c r="X373" s="15"/>
      <c r="Y373" s="15"/>
      <c r="Z373" s="15"/>
      <c r="AA373" s="15"/>
      <c r="AB373" s="15"/>
      <c r="AC373"/>
      <c r="AD373"/>
      <c r="AE373"/>
      <c r="AF373"/>
      <c r="AG373"/>
      <c r="AH373" s="4"/>
      <c r="AI373"/>
      <c r="AJ373"/>
      <c r="AK373"/>
      <c r="AL373"/>
      <c r="AM373"/>
      <c r="AN373"/>
      <c r="AO373"/>
      <c r="AP373"/>
    </row>
    <row r="374" spans="1:42" s="52" customFormat="1">
      <c r="A374" s="15"/>
      <c r="B374" s="168"/>
      <c r="C374" s="374"/>
      <c r="D374" s="141"/>
      <c r="E374" s="180"/>
      <c r="F374"/>
      <c r="G374"/>
      <c r="H374"/>
      <c r="I374"/>
      <c r="J374" s="15"/>
      <c r="K374" s="15"/>
      <c r="L374" s="15"/>
      <c r="M374" s="15"/>
      <c r="N374" s="15"/>
      <c r="O374" s="15"/>
      <c r="P374" s="15"/>
      <c r="Q374" s="15"/>
      <c r="R374" s="15"/>
      <c r="S374" s="15"/>
      <c r="T374" s="15"/>
      <c r="U374" s="15"/>
      <c r="V374" s="15"/>
      <c r="W374" s="15"/>
      <c r="X374" s="15"/>
      <c r="Y374" s="15"/>
      <c r="Z374" s="15"/>
      <c r="AA374" s="15"/>
      <c r="AB374" s="15"/>
      <c r="AC374"/>
      <c r="AD374"/>
      <c r="AE374"/>
      <c r="AF374"/>
      <c r="AG374"/>
      <c r="AH374" s="4"/>
      <c r="AI374"/>
      <c r="AJ374"/>
      <c r="AK374"/>
      <c r="AL374"/>
      <c r="AM374"/>
      <c r="AN374"/>
      <c r="AO374"/>
      <c r="AP374"/>
    </row>
    <row r="375" spans="1:42" s="52" customFormat="1">
      <c r="A375" s="15"/>
      <c r="B375" s="168"/>
      <c r="C375" s="374"/>
      <c r="D375" s="141"/>
      <c r="E375" s="180"/>
      <c r="F375"/>
      <c r="G375"/>
      <c r="H375"/>
      <c r="I375"/>
      <c r="J375" s="15"/>
      <c r="K375" s="15"/>
      <c r="L375" s="15"/>
      <c r="M375" s="15"/>
      <c r="N375" s="15"/>
      <c r="O375" s="15"/>
      <c r="P375" s="15"/>
      <c r="Q375" s="15"/>
      <c r="R375" s="15"/>
      <c r="S375" s="15"/>
      <c r="T375" s="15"/>
      <c r="U375" s="15"/>
      <c r="V375" s="15"/>
      <c r="W375" s="15"/>
      <c r="X375" s="15"/>
      <c r="Y375" s="15"/>
      <c r="Z375" s="15"/>
      <c r="AA375" s="15"/>
      <c r="AB375" s="15"/>
      <c r="AC375"/>
      <c r="AD375"/>
      <c r="AE375"/>
      <c r="AF375"/>
      <c r="AG375"/>
      <c r="AH375" s="4"/>
      <c r="AI375"/>
      <c r="AJ375"/>
      <c r="AK375"/>
      <c r="AL375"/>
      <c r="AM375"/>
      <c r="AN375"/>
      <c r="AO375"/>
      <c r="AP375"/>
    </row>
    <row r="376" spans="1:42" s="52" customFormat="1">
      <c r="A376" s="15"/>
      <c r="B376" s="168"/>
      <c r="C376" s="374"/>
      <c r="D376" s="141"/>
      <c r="E376" s="180"/>
      <c r="F376"/>
      <c r="G376"/>
      <c r="H376"/>
      <c r="I376"/>
      <c r="J376" s="15"/>
      <c r="K376" s="15"/>
      <c r="L376" s="15"/>
      <c r="M376" s="15"/>
      <c r="N376" s="15"/>
      <c r="O376" s="15"/>
      <c r="P376" s="15"/>
      <c r="Q376" s="15"/>
      <c r="R376" s="15"/>
      <c r="S376" s="15"/>
      <c r="T376" s="15"/>
      <c r="U376" s="15"/>
      <c r="V376" s="15"/>
      <c r="W376" s="15"/>
      <c r="X376" s="15"/>
      <c r="Y376" s="15"/>
      <c r="Z376" s="15"/>
      <c r="AA376" s="15"/>
      <c r="AB376" s="15"/>
      <c r="AC376"/>
      <c r="AD376"/>
      <c r="AE376"/>
      <c r="AF376"/>
      <c r="AG376"/>
      <c r="AH376" s="4"/>
      <c r="AI376"/>
      <c r="AJ376"/>
      <c r="AK376"/>
      <c r="AL376"/>
      <c r="AM376"/>
      <c r="AN376"/>
      <c r="AO376"/>
      <c r="AP376"/>
    </row>
    <row r="377" spans="1:42" s="52" customFormat="1">
      <c r="A377" s="15"/>
      <c r="B377" s="168"/>
      <c r="C377" s="374"/>
      <c r="D377" s="141"/>
      <c r="E377" s="180"/>
      <c r="F377"/>
      <c r="G377"/>
      <c r="H377"/>
      <c r="I377"/>
      <c r="J377" s="15"/>
      <c r="K377" s="15"/>
      <c r="L377" s="15"/>
      <c r="M377" s="15"/>
      <c r="N377" s="15"/>
      <c r="O377" s="15"/>
      <c r="P377" s="15"/>
      <c r="Q377" s="15"/>
      <c r="R377" s="15"/>
      <c r="S377" s="15"/>
      <c r="T377" s="15"/>
      <c r="U377" s="15"/>
      <c r="V377" s="15"/>
      <c r="W377" s="15"/>
      <c r="X377" s="15"/>
      <c r="Y377" s="15"/>
      <c r="Z377" s="15"/>
      <c r="AA377" s="15"/>
      <c r="AB377" s="15"/>
      <c r="AC377"/>
      <c r="AD377"/>
      <c r="AE377"/>
      <c r="AF377"/>
      <c r="AG377"/>
      <c r="AH377" s="4"/>
      <c r="AI377"/>
      <c r="AJ377"/>
      <c r="AK377"/>
      <c r="AL377"/>
      <c r="AM377"/>
      <c r="AN377"/>
      <c r="AO377"/>
      <c r="AP377"/>
    </row>
    <row r="378" spans="1:42" s="52" customFormat="1">
      <c r="A378" s="15"/>
      <c r="B378" s="168"/>
      <c r="C378" s="374"/>
      <c r="D378" s="141"/>
      <c r="E378" s="180"/>
      <c r="F378"/>
      <c r="G378"/>
      <c r="H378"/>
      <c r="I378"/>
      <c r="J378" s="15"/>
      <c r="K378" s="15"/>
      <c r="L378" s="15"/>
      <c r="M378" s="15"/>
      <c r="N378" s="15"/>
      <c r="O378" s="15"/>
      <c r="P378" s="15"/>
      <c r="Q378" s="15"/>
      <c r="R378" s="15"/>
      <c r="S378" s="15"/>
      <c r="T378" s="15"/>
      <c r="U378" s="15"/>
      <c r="V378" s="15"/>
      <c r="W378" s="15"/>
      <c r="X378" s="15"/>
      <c r="Y378" s="15"/>
      <c r="Z378" s="15"/>
      <c r="AA378" s="15"/>
      <c r="AB378" s="15"/>
      <c r="AC378"/>
      <c r="AD378"/>
      <c r="AE378"/>
      <c r="AF378"/>
      <c r="AG378"/>
      <c r="AH378" s="4"/>
      <c r="AI378"/>
      <c r="AJ378"/>
      <c r="AK378"/>
      <c r="AL378"/>
      <c r="AM378"/>
      <c r="AN378"/>
      <c r="AO378"/>
      <c r="AP378"/>
    </row>
    <row r="379" spans="1:42" s="52" customFormat="1">
      <c r="A379" s="15"/>
      <c r="B379" s="168"/>
      <c r="C379" s="374"/>
      <c r="D379" s="141"/>
      <c r="E379" s="180"/>
      <c r="F379"/>
      <c r="G379"/>
      <c r="H379"/>
      <c r="I379"/>
      <c r="J379" s="15"/>
      <c r="K379" s="15"/>
      <c r="L379" s="15"/>
      <c r="M379" s="15"/>
      <c r="N379" s="15"/>
      <c r="O379" s="15"/>
      <c r="P379" s="15"/>
      <c r="Q379" s="15"/>
      <c r="R379" s="15"/>
      <c r="S379" s="15"/>
      <c r="T379" s="15"/>
      <c r="U379" s="15"/>
      <c r="V379" s="15"/>
      <c r="W379" s="15"/>
      <c r="X379" s="15"/>
      <c r="Y379" s="15"/>
      <c r="Z379" s="15"/>
      <c r="AA379" s="15"/>
      <c r="AB379" s="15"/>
      <c r="AC379"/>
      <c r="AD379"/>
      <c r="AE379"/>
      <c r="AF379"/>
      <c r="AG379"/>
      <c r="AH379" s="4"/>
      <c r="AI379"/>
      <c r="AJ379"/>
      <c r="AK379"/>
      <c r="AL379"/>
      <c r="AM379"/>
      <c r="AN379"/>
      <c r="AO379"/>
      <c r="AP379"/>
    </row>
    <row r="380" spans="1:42" s="52" customFormat="1">
      <c r="A380" s="15"/>
      <c r="B380" s="168"/>
      <c r="C380" s="374"/>
      <c r="D380" s="141"/>
      <c r="E380" s="180"/>
      <c r="F380"/>
      <c r="G380"/>
      <c r="H380"/>
      <c r="I380"/>
      <c r="J380" s="15"/>
      <c r="K380" s="15"/>
      <c r="L380" s="15"/>
      <c r="M380" s="15"/>
      <c r="N380" s="15"/>
      <c r="O380" s="15"/>
      <c r="P380" s="15"/>
      <c r="Q380" s="15"/>
      <c r="R380" s="15"/>
      <c r="S380" s="15"/>
      <c r="T380" s="15"/>
      <c r="U380" s="15"/>
      <c r="V380" s="15"/>
      <c r="W380" s="15"/>
      <c r="X380" s="15"/>
      <c r="Y380" s="15"/>
      <c r="Z380" s="15"/>
      <c r="AA380" s="15"/>
      <c r="AB380" s="15"/>
      <c r="AC380"/>
      <c r="AD380"/>
      <c r="AE380"/>
      <c r="AF380"/>
      <c r="AG380"/>
      <c r="AH380" s="4"/>
      <c r="AI380"/>
      <c r="AJ380"/>
      <c r="AK380"/>
      <c r="AL380"/>
      <c r="AM380"/>
      <c r="AN380"/>
      <c r="AO380"/>
      <c r="AP380"/>
    </row>
    <row r="381" spans="1:42" s="52" customFormat="1">
      <c r="A381" s="15"/>
      <c r="B381" s="168"/>
      <c r="C381" s="374"/>
      <c r="D381" s="141"/>
      <c r="E381" s="180"/>
      <c r="F381"/>
      <c r="G381"/>
      <c r="H381"/>
      <c r="I381"/>
      <c r="J381" s="15"/>
      <c r="K381" s="15"/>
      <c r="L381" s="15"/>
      <c r="M381" s="15"/>
      <c r="N381" s="15"/>
      <c r="O381" s="15"/>
      <c r="P381" s="15"/>
      <c r="Q381" s="15"/>
      <c r="R381" s="15"/>
      <c r="S381" s="15"/>
      <c r="T381" s="15"/>
      <c r="U381" s="15"/>
      <c r="V381" s="15"/>
      <c r="W381" s="15"/>
      <c r="X381" s="15"/>
      <c r="Y381" s="15"/>
      <c r="Z381" s="15"/>
      <c r="AA381" s="15"/>
      <c r="AB381" s="15"/>
      <c r="AC381"/>
      <c r="AD381"/>
      <c r="AE381"/>
      <c r="AF381"/>
      <c r="AG381"/>
      <c r="AH381" s="4"/>
      <c r="AI381"/>
      <c r="AJ381"/>
      <c r="AK381"/>
      <c r="AL381"/>
      <c r="AM381"/>
      <c r="AN381"/>
      <c r="AO381"/>
      <c r="AP381"/>
    </row>
    <row r="382" spans="1:42" s="52" customFormat="1">
      <c r="A382" s="15"/>
      <c r="B382" s="168"/>
      <c r="C382" s="374"/>
      <c r="D382" s="141"/>
      <c r="E382" s="180"/>
      <c r="F382"/>
      <c r="G382"/>
      <c r="H382"/>
      <c r="I382"/>
      <c r="J382" s="15"/>
      <c r="K382" s="15"/>
      <c r="L382" s="15"/>
      <c r="M382" s="15"/>
      <c r="N382" s="15"/>
      <c r="O382" s="15"/>
      <c r="P382" s="15"/>
      <c r="Q382" s="15"/>
      <c r="R382" s="15"/>
      <c r="S382" s="15"/>
      <c r="T382" s="15"/>
      <c r="U382" s="15"/>
      <c r="V382" s="15"/>
      <c r="W382" s="15"/>
      <c r="X382" s="15"/>
      <c r="Y382" s="15"/>
      <c r="Z382" s="15"/>
      <c r="AA382" s="15"/>
      <c r="AB382" s="15"/>
      <c r="AC382"/>
      <c r="AD382"/>
      <c r="AE382"/>
      <c r="AF382"/>
      <c r="AG382"/>
      <c r="AH382" s="4"/>
      <c r="AI382"/>
      <c r="AJ382"/>
      <c r="AK382"/>
      <c r="AL382"/>
      <c r="AM382"/>
      <c r="AN382"/>
      <c r="AO382"/>
      <c r="AP382"/>
    </row>
    <row r="383" spans="1:42" s="52" customFormat="1">
      <c r="A383" s="15"/>
      <c r="B383" s="168"/>
      <c r="C383" s="374"/>
      <c r="D383" s="141"/>
      <c r="E383" s="180"/>
      <c r="F383"/>
      <c r="G383"/>
      <c r="H383"/>
      <c r="I383"/>
      <c r="J383" s="15"/>
      <c r="K383" s="15"/>
      <c r="L383" s="15"/>
      <c r="M383" s="15"/>
      <c r="N383" s="15"/>
      <c r="O383" s="15"/>
      <c r="P383" s="15"/>
      <c r="Q383" s="15"/>
      <c r="R383" s="15"/>
      <c r="S383" s="15"/>
      <c r="T383" s="15"/>
      <c r="U383" s="15"/>
      <c r="V383" s="15"/>
      <c r="W383" s="15"/>
      <c r="X383" s="15"/>
      <c r="Y383" s="15"/>
      <c r="Z383" s="15"/>
      <c r="AA383" s="15"/>
      <c r="AB383" s="15"/>
      <c r="AC383"/>
      <c r="AD383"/>
      <c r="AE383"/>
      <c r="AF383"/>
      <c r="AG383"/>
      <c r="AH383" s="4"/>
      <c r="AI383"/>
      <c r="AJ383"/>
      <c r="AK383"/>
      <c r="AL383"/>
      <c r="AM383"/>
      <c r="AN383"/>
      <c r="AO383"/>
      <c r="AP383"/>
    </row>
    <row r="384" spans="1:42" s="52" customFormat="1">
      <c r="A384" s="15"/>
      <c r="B384" s="168"/>
      <c r="C384" s="374"/>
      <c r="D384" s="141"/>
      <c r="E384" s="180"/>
      <c r="F384"/>
      <c r="G384"/>
      <c r="H384"/>
      <c r="I384"/>
      <c r="J384" s="15"/>
      <c r="K384" s="15"/>
      <c r="L384" s="15"/>
      <c r="M384" s="15"/>
      <c r="N384" s="15"/>
      <c r="O384" s="15"/>
      <c r="P384" s="15"/>
      <c r="Q384" s="15"/>
      <c r="R384" s="15"/>
      <c r="S384" s="15"/>
      <c r="T384" s="15"/>
      <c r="U384" s="15"/>
      <c r="V384" s="15"/>
      <c r="W384" s="15"/>
      <c r="X384" s="15"/>
      <c r="Y384" s="15"/>
      <c r="Z384" s="15"/>
      <c r="AA384" s="15"/>
      <c r="AB384" s="15"/>
      <c r="AC384"/>
      <c r="AD384"/>
      <c r="AE384"/>
      <c r="AF384"/>
      <c r="AG384"/>
      <c r="AH384" s="4"/>
      <c r="AI384"/>
      <c r="AJ384"/>
      <c r="AK384"/>
      <c r="AL384"/>
      <c r="AM384"/>
      <c r="AN384"/>
      <c r="AO384"/>
      <c r="AP384"/>
    </row>
    <row r="385" spans="1:42" s="52" customFormat="1">
      <c r="A385" s="15"/>
      <c r="B385" s="168"/>
      <c r="C385" s="374"/>
      <c r="D385" s="141"/>
      <c r="E385" s="180"/>
      <c r="F385"/>
      <c r="G385"/>
      <c r="H385"/>
      <c r="I385"/>
      <c r="J385" s="15"/>
      <c r="K385" s="15"/>
      <c r="L385" s="15"/>
      <c r="M385" s="15"/>
      <c r="N385" s="15"/>
      <c r="O385" s="15"/>
      <c r="P385" s="15"/>
      <c r="Q385" s="15"/>
      <c r="R385" s="15"/>
      <c r="S385" s="15"/>
      <c r="T385" s="15"/>
      <c r="U385" s="15"/>
      <c r="V385" s="15"/>
      <c r="W385" s="15"/>
      <c r="X385" s="15"/>
      <c r="Y385" s="15"/>
      <c r="Z385" s="15"/>
      <c r="AA385" s="15"/>
      <c r="AB385" s="15"/>
      <c r="AC385"/>
      <c r="AD385"/>
      <c r="AE385"/>
      <c r="AF385"/>
      <c r="AG385"/>
      <c r="AH385" s="4"/>
      <c r="AI385"/>
      <c r="AJ385"/>
      <c r="AK385"/>
      <c r="AL385"/>
      <c r="AM385"/>
      <c r="AN385"/>
      <c r="AO385"/>
      <c r="AP385"/>
    </row>
    <row r="386" spans="1:42" s="52" customFormat="1">
      <c r="A386" s="15"/>
      <c r="B386" s="168"/>
      <c r="C386" s="374"/>
      <c r="D386" s="141"/>
      <c r="E386" s="180"/>
      <c r="F386"/>
      <c r="G386"/>
      <c r="H386"/>
      <c r="I386"/>
      <c r="J386" s="15"/>
      <c r="K386" s="15"/>
      <c r="L386" s="15"/>
      <c r="M386" s="15"/>
      <c r="N386" s="15"/>
      <c r="O386" s="15"/>
      <c r="P386" s="15"/>
      <c r="Q386" s="15"/>
      <c r="R386" s="15"/>
      <c r="S386" s="15"/>
      <c r="T386" s="15"/>
      <c r="U386" s="15"/>
      <c r="V386" s="15"/>
      <c r="W386" s="15"/>
      <c r="X386" s="15"/>
      <c r="Y386" s="15"/>
      <c r="Z386" s="15"/>
      <c r="AA386" s="15"/>
      <c r="AB386" s="15"/>
      <c r="AC386"/>
      <c r="AD386"/>
      <c r="AE386"/>
      <c r="AF386"/>
      <c r="AG386"/>
      <c r="AH386" s="4"/>
      <c r="AI386"/>
      <c r="AJ386"/>
      <c r="AK386"/>
      <c r="AL386"/>
      <c r="AM386"/>
      <c r="AN386"/>
      <c r="AO386"/>
      <c r="AP386"/>
    </row>
    <row r="387" spans="1:42" s="52" customFormat="1">
      <c r="A387" s="15"/>
      <c r="B387" s="168"/>
      <c r="C387" s="374"/>
      <c r="D387" s="141"/>
      <c r="E387" s="180"/>
      <c r="F387"/>
      <c r="G387"/>
      <c r="H387"/>
      <c r="I387"/>
      <c r="J387" s="15"/>
      <c r="K387" s="15"/>
      <c r="L387" s="15"/>
      <c r="M387" s="15"/>
      <c r="N387" s="15"/>
      <c r="O387" s="15"/>
      <c r="P387" s="15"/>
      <c r="Q387" s="15"/>
      <c r="R387" s="15"/>
      <c r="S387" s="15"/>
      <c r="T387" s="15"/>
      <c r="U387" s="15"/>
      <c r="V387" s="15"/>
      <c r="W387" s="15"/>
      <c r="X387" s="15"/>
      <c r="Y387" s="15"/>
      <c r="Z387" s="15"/>
      <c r="AA387" s="15"/>
      <c r="AB387" s="15"/>
      <c r="AC387"/>
      <c r="AD387"/>
      <c r="AE387"/>
      <c r="AF387"/>
      <c r="AG387"/>
      <c r="AH387" s="4"/>
      <c r="AI387"/>
      <c r="AJ387"/>
      <c r="AK387"/>
      <c r="AL387"/>
      <c r="AM387"/>
      <c r="AN387"/>
      <c r="AO387"/>
      <c r="AP387"/>
    </row>
    <row r="388" spans="1:42" s="52" customFormat="1">
      <c r="A388" s="15"/>
      <c r="B388" s="168"/>
      <c r="C388" s="374"/>
      <c r="D388" s="141"/>
      <c r="E388" s="180"/>
      <c r="F388"/>
      <c r="G388"/>
      <c r="H388"/>
      <c r="I388"/>
      <c r="J388" s="15"/>
      <c r="K388" s="15"/>
      <c r="L388" s="15"/>
      <c r="M388" s="15"/>
      <c r="N388" s="15"/>
      <c r="O388" s="15"/>
      <c r="P388" s="15"/>
      <c r="Q388" s="15"/>
      <c r="R388" s="15"/>
      <c r="S388" s="15"/>
      <c r="T388" s="15"/>
      <c r="U388" s="15"/>
      <c r="V388" s="15"/>
      <c r="W388" s="15"/>
      <c r="X388" s="15"/>
      <c r="Y388" s="15"/>
      <c r="Z388" s="15"/>
      <c r="AA388" s="15"/>
      <c r="AB388" s="15"/>
      <c r="AC388"/>
      <c r="AD388"/>
      <c r="AE388"/>
      <c r="AF388"/>
      <c r="AG388"/>
      <c r="AH388" s="4"/>
      <c r="AI388"/>
      <c r="AJ388"/>
      <c r="AK388"/>
      <c r="AL388"/>
      <c r="AM388"/>
      <c r="AN388"/>
      <c r="AO388"/>
      <c r="AP388"/>
    </row>
    <row r="389" spans="1:42" s="52" customFormat="1">
      <c r="A389" s="15"/>
      <c r="B389" s="168"/>
      <c r="C389" s="374"/>
      <c r="D389" s="141"/>
      <c r="E389" s="180"/>
      <c r="F389"/>
      <c r="G389"/>
      <c r="H389"/>
      <c r="I389"/>
      <c r="J389" s="15"/>
      <c r="K389" s="15"/>
      <c r="L389" s="15"/>
      <c r="M389" s="15"/>
      <c r="N389" s="15"/>
      <c r="O389" s="15"/>
      <c r="P389" s="15"/>
      <c r="Q389" s="15"/>
      <c r="R389" s="15"/>
      <c r="S389" s="15"/>
      <c r="T389" s="15"/>
      <c r="U389" s="15"/>
      <c r="V389" s="15"/>
      <c r="W389" s="15"/>
      <c r="X389" s="15"/>
      <c r="Y389" s="15"/>
      <c r="Z389" s="15"/>
      <c r="AA389" s="15"/>
      <c r="AB389" s="15"/>
      <c r="AC389"/>
      <c r="AD389"/>
      <c r="AE389"/>
      <c r="AF389"/>
      <c r="AG389"/>
      <c r="AH389" s="4"/>
      <c r="AI389"/>
      <c r="AJ389"/>
      <c r="AK389"/>
      <c r="AL389"/>
      <c r="AM389"/>
      <c r="AN389"/>
      <c r="AO389"/>
      <c r="AP389"/>
    </row>
    <row r="390" spans="1:42" s="52" customFormat="1">
      <c r="A390" s="15"/>
      <c r="B390" s="168"/>
      <c r="C390" s="374"/>
      <c r="D390" s="141"/>
      <c r="E390" s="180"/>
      <c r="F390"/>
      <c r="G390"/>
      <c r="H390"/>
      <c r="I390"/>
      <c r="J390" s="15"/>
      <c r="K390" s="15"/>
      <c r="L390" s="15"/>
      <c r="M390" s="15"/>
      <c r="N390" s="15"/>
      <c r="O390" s="15"/>
      <c r="P390" s="15"/>
      <c r="Q390" s="15"/>
      <c r="R390" s="15"/>
      <c r="S390" s="15"/>
      <c r="T390" s="15"/>
      <c r="U390" s="15"/>
      <c r="V390" s="15"/>
      <c r="W390" s="15"/>
      <c r="X390" s="15"/>
      <c r="Y390" s="15"/>
      <c r="Z390" s="15"/>
      <c r="AA390" s="15"/>
      <c r="AB390" s="15"/>
      <c r="AC390"/>
      <c r="AD390"/>
      <c r="AE390"/>
      <c r="AF390"/>
      <c r="AG390"/>
      <c r="AH390" s="4"/>
      <c r="AI390"/>
      <c r="AJ390"/>
      <c r="AK390"/>
      <c r="AL390"/>
      <c r="AM390"/>
      <c r="AN390"/>
      <c r="AO390"/>
      <c r="AP390"/>
    </row>
    <row r="391" spans="1:42" s="52" customFormat="1">
      <c r="A391" s="15"/>
      <c r="B391" s="168"/>
      <c r="C391" s="374"/>
      <c r="D391" s="141"/>
      <c r="E391" s="180"/>
      <c r="F391"/>
      <c r="G391"/>
      <c r="H391"/>
      <c r="I391"/>
      <c r="J391" s="15"/>
      <c r="K391" s="15"/>
      <c r="L391" s="15"/>
      <c r="M391" s="15"/>
      <c r="N391" s="15"/>
      <c r="O391" s="15"/>
      <c r="P391" s="15"/>
      <c r="Q391" s="15"/>
      <c r="R391" s="15"/>
      <c r="S391" s="15"/>
      <c r="T391" s="15"/>
      <c r="U391" s="15"/>
      <c r="V391" s="15"/>
      <c r="W391" s="15"/>
      <c r="X391" s="15"/>
      <c r="Y391" s="15"/>
      <c r="Z391" s="15"/>
      <c r="AA391" s="15"/>
      <c r="AB391" s="15"/>
      <c r="AC391"/>
      <c r="AD391"/>
      <c r="AE391"/>
      <c r="AF391"/>
      <c r="AG391"/>
      <c r="AH391" s="4"/>
      <c r="AI391"/>
      <c r="AJ391"/>
      <c r="AK391"/>
      <c r="AL391"/>
      <c r="AM391"/>
      <c r="AN391"/>
      <c r="AO391"/>
      <c r="AP391"/>
    </row>
    <row r="392" spans="1:42" s="52" customFormat="1">
      <c r="A392" s="15"/>
      <c r="B392" s="168"/>
      <c r="C392" s="374"/>
      <c r="D392" s="141"/>
      <c r="E392" s="180"/>
      <c r="F392"/>
      <c r="G392"/>
      <c r="H392"/>
      <c r="I392"/>
      <c r="J392" s="15"/>
      <c r="K392" s="15"/>
      <c r="L392" s="15"/>
      <c r="M392" s="15"/>
      <c r="N392" s="15"/>
      <c r="O392" s="15"/>
      <c r="P392" s="15"/>
      <c r="Q392" s="15"/>
      <c r="R392" s="15"/>
      <c r="S392" s="15"/>
      <c r="T392" s="15"/>
      <c r="U392" s="15"/>
      <c r="V392" s="15"/>
      <c r="W392" s="15"/>
      <c r="X392" s="15"/>
      <c r="Y392" s="15"/>
      <c r="Z392" s="15"/>
      <c r="AA392" s="15"/>
      <c r="AB392" s="15"/>
      <c r="AC392"/>
      <c r="AD392"/>
      <c r="AE392"/>
      <c r="AF392"/>
      <c r="AG392"/>
      <c r="AH392" s="4"/>
      <c r="AI392"/>
      <c r="AJ392"/>
      <c r="AK392"/>
      <c r="AL392"/>
      <c r="AM392"/>
      <c r="AN392"/>
      <c r="AO392"/>
      <c r="AP392"/>
    </row>
    <row r="393" spans="1:42" s="52" customFormat="1">
      <c r="A393" s="15"/>
      <c r="B393" s="168"/>
      <c r="C393" s="374"/>
      <c r="D393" s="141"/>
      <c r="E393" s="180"/>
      <c r="F393"/>
      <c r="G393"/>
      <c r="H393"/>
      <c r="I393"/>
      <c r="J393" s="15"/>
      <c r="K393" s="15"/>
      <c r="L393" s="15"/>
      <c r="M393" s="15"/>
      <c r="N393" s="15"/>
      <c r="O393" s="15"/>
      <c r="P393" s="15"/>
      <c r="Q393" s="15"/>
      <c r="R393" s="15"/>
      <c r="S393" s="15"/>
      <c r="T393" s="15"/>
      <c r="U393" s="15"/>
      <c r="V393" s="15"/>
      <c r="W393" s="15"/>
      <c r="X393" s="15"/>
      <c r="Y393" s="15"/>
      <c r="Z393" s="15"/>
      <c r="AA393" s="15"/>
      <c r="AB393" s="15"/>
      <c r="AC393"/>
      <c r="AD393"/>
      <c r="AE393"/>
      <c r="AF393"/>
      <c r="AG393"/>
      <c r="AH393" s="4"/>
      <c r="AI393"/>
      <c r="AJ393"/>
      <c r="AK393"/>
      <c r="AL393"/>
      <c r="AM393"/>
      <c r="AN393"/>
      <c r="AO393"/>
      <c r="AP393"/>
    </row>
    <row r="394" spans="1:42" s="52" customFormat="1">
      <c r="A394" s="15"/>
      <c r="B394" s="168"/>
      <c r="C394" s="374"/>
      <c r="D394" s="141"/>
      <c r="E394" s="180"/>
      <c r="F394"/>
      <c r="G394"/>
      <c r="H394"/>
      <c r="I394"/>
      <c r="J394" s="15"/>
      <c r="K394" s="15"/>
      <c r="L394" s="15"/>
      <c r="M394" s="15"/>
      <c r="N394" s="15"/>
      <c r="O394" s="15"/>
      <c r="P394" s="15"/>
      <c r="Q394" s="15"/>
      <c r="R394" s="15"/>
      <c r="S394" s="15"/>
      <c r="T394" s="15"/>
      <c r="U394" s="15"/>
      <c r="V394" s="15"/>
      <c r="W394" s="15"/>
      <c r="X394" s="15"/>
      <c r="Y394" s="15"/>
      <c r="Z394" s="15"/>
      <c r="AA394" s="15"/>
      <c r="AB394" s="15"/>
      <c r="AC394"/>
      <c r="AD394"/>
      <c r="AE394"/>
      <c r="AF394"/>
      <c r="AG394"/>
      <c r="AH394" s="4"/>
      <c r="AI394"/>
      <c r="AJ394"/>
      <c r="AK394"/>
      <c r="AL394"/>
      <c r="AM394"/>
      <c r="AN394"/>
      <c r="AO394"/>
      <c r="AP394"/>
    </row>
    <row r="395" spans="1:42" s="52" customFormat="1">
      <c r="A395" s="15"/>
      <c r="B395" s="168"/>
      <c r="C395" s="374"/>
      <c r="D395" s="141"/>
      <c r="E395" s="180"/>
      <c r="F395"/>
      <c r="G395"/>
      <c r="H395"/>
      <c r="I395"/>
      <c r="J395" s="15"/>
      <c r="K395" s="15"/>
      <c r="L395" s="15"/>
      <c r="M395" s="15"/>
      <c r="N395" s="15"/>
      <c r="O395" s="15"/>
      <c r="P395" s="15"/>
      <c r="Q395" s="15"/>
      <c r="R395" s="15"/>
      <c r="S395" s="15"/>
      <c r="T395" s="15"/>
      <c r="U395" s="15"/>
      <c r="V395" s="15"/>
      <c r="W395" s="15"/>
      <c r="X395" s="15"/>
      <c r="Y395" s="15"/>
      <c r="Z395" s="15"/>
      <c r="AA395" s="15"/>
      <c r="AB395" s="15"/>
      <c r="AC395"/>
      <c r="AD395"/>
      <c r="AE395"/>
      <c r="AF395"/>
      <c r="AG395"/>
      <c r="AH395" s="4"/>
      <c r="AI395"/>
      <c r="AJ395"/>
      <c r="AK395"/>
      <c r="AL395"/>
      <c r="AM395"/>
      <c r="AN395"/>
      <c r="AO395"/>
      <c r="AP395"/>
    </row>
    <row r="396" spans="1:42" s="52" customFormat="1">
      <c r="A396" s="15"/>
      <c r="B396" s="168"/>
      <c r="C396" s="374"/>
      <c r="D396" s="141"/>
      <c r="E396" s="180"/>
      <c r="F396"/>
      <c r="G396"/>
      <c r="H396"/>
      <c r="I396"/>
      <c r="J396" s="15"/>
      <c r="K396" s="15"/>
      <c r="L396" s="15"/>
      <c r="M396" s="15"/>
      <c r="N396" s="15"/>
      <c r="O396" s="15"/>
      <c r="P396" s="15"/>
      <c r="Q396" s="15"/>
      <c r="R396" s="15"/>
      <c r="S396" s="15"/>
      <c r="T396" s="15"/>
      <c r="U396" s="15"/>
      <c r="V396" s="15"/>
      <c r="W396" s="15"/>
      <c r="X396" s="15"/>
      <c r="Y396" s="15"/>
      <c r="Z396" s="15"/>
      <c r="AA396" s="15"/>
      <c r="AB396" s="15"/>
      <c r="AC396"/>
      <c r="AD396"/>
      <c r="AE396"/>
      <c r="AF396"/>
      <c r="AG396"/>
      <c r="AH396" s="4"/>
      <c r="AI396"/>
      <c r="AJ396"/>
      <c r="AK396"/>
      <c r="AL396"/>
      <c r="AM396"/>
      <c r="AN396"/>
      <c r="AO396"/>
      <c r="AP396"/>
    </row>
    <row r="397" spans="1:42" s="52" customFormat="1">
      <c r="A397" s="15"/>
      <c r="B397" s="168"/>
      <c r="C397" s="374"/>
      <c r="D397" s="141"/>
      <c r="E397" s="180"/>
      <c r="F397"/>
      <c r="G397"/>
      <c r="H397"/>
      <c r="I397"/>
      <c r="J397" s="15"/>
      <c r="K397" s="15"/>
      <c r="L397" s="15"/>
      <c r="M397" s="15"/>
      <c r="N397" s="15"/>
      <c r="O397" s="15"/>
      <c r="P397" s="15"/>
      <c r="Q397" s="15"/>
      <c r="R397" s="15"/>
      <c r="S397" s="15"/>
      <c r="T397" s="15"/>
      <c r="U397" s="15"/>
      <c r="V397" s="15"/>
      <c r="W397" s="15"/>
      <c r="X397" s="15"/>
      <c r="Y397" s="15"/>
      <c r="Z397" s="15"/>
      <c r="AA397" s="15"/>
      <c r="AB397" s="15"/>
      <c r="AC397"/>
      <c r="AD397"/>
      <c r="AE397"/>
      <c r="AF397"/>
      <c r="AG397"/>
      <c r="AH397" s="4"/>
      <c r="AI397"/>
      <c r="AJ397"/>
      <c r="AK397"/>
      <c r="AL397"/>
      <c r="AM397"/>
      <c r="AN397"/>
      <c r="AO397"/>
      <c r="AP397"/>
    </row>
    <row r="398" spans="1:42" s="52" customFormat="1">
      <c r="A398" s="15"/>
      <c r="B398" s="168"/>
      <c r="C398" s="374"/>
      <c r="D398" s="141"/>
      <c r="E398" s="180"/>
      <c r="F398"/>
      <c r="G398"/>
      <c r="H398"/>
      <c r="I398"/>
      <c r="J398" s="15"/>
      <c r="K398" s="15"/>
      <c r="L398" s="15"/>
      <c r="M398" s="15"/>
      <c r="N398" s="15"/>
      <c r="O398" s="15"/>
      <c r="P398" s="15"/>
      <c r="Q398" s="15"/>
      <c r="R398" s="15"/>
      <c r="S398" s="15"/>
      <c r="T398" s="15"/>
      <c r="U398" s="15"/>
      <c r="V398" s="15"/>
      <c r="W398" s="15"/>
      <c r="X398" s="15"/>
      <c r="Y398" s="15"/>
      <c r="Z398" s="15"/>
      <c r="AA398" s="15"/>
      <c r="AB398" s="15"/>
      <c r="AC398"/>
      <c r="AD398"/>
      <c r="AE398"/>
      <c r="AF398"/>
      <c r="AG398"/>
      <c r="AH398" s="4"/>
      <c r="AI398"/>
      <c r="AJ398"/>
      <c r="AK398"/>
      <c r="AL398"/>
      <c r="AM398"/>
      <c r="AN398"/>
      <c r="AO398"/>
      <c r="AP398"/>
    </row>
    <row r="399" spans="1:42" s="52" customFormat="1">
      <c r="A399" s="15"/>
      <c r="B399" s="168"/>
      <c r="C399" s="374"/>
      <c r="D399" s="141"/>
      <c r="E399" s="180"/>
      <c r="F399"/>
      <c r="G399"/>
      <c r="H399"/>
      <c r="I399"/>
      <c r="J399" s="15"/>
      <c r="K399" s="15"/>
      <c r="L399" s="15"/>
      <c r="M399" s="15"/>
      <c r="N399" s="15"/>
      <c r="O399" s="15"/>
      <c r="P399" s="15"/>
      <c r="Q399" s="15"/>
      <c r="R399" s="15"/>
      <c r="S399" s="15"/>
      <c r="T399" s="15"/>
      <c r="U399" s="15"/>
      <c r="V399" s="15"/>
      <c r="W399" s="15"/>
      <c r="X399" s="15"/>
      <c r="Y399" s="15"/>
      <c r="Z399" s="15"/>
      <c r="AA399" s="15"/>
      <c r="AB399" s="15"/>
      <c r="AC399"/>
      <c r="AD399"/>
      <c r="AE399"/>
      <c r="AF399"/>
      <c r="AG399"/>
      <c r="AH399" s="4"/>
      <c r="AI399"/>
      <c r="AJ399"/>
      <c r="AK399"/>
      <c r="AL399"/>
      <c r="AM399"/>
      <c r="AN399"/>
      <c r="AO399"/>
      <c r="AP399"/>
    </row>
    <row r="400" spans="1:42" s="52" customFormat="1">
      <c r="A400" s="15"/>
      <c r="B400" s="168"/>
      <c r="C400" s="374"/>
      <c r="D400" s="141"/>
      <c r="E400" s="180"/>
      <c r="F400"/>
      <c r="G400"/>
      <c r="H400"/>
      <c r="I400"/>
      <c r="J400" s="15"/>
      <c r="K400" s="15"/>
      <c r="L400" s="15"/>
      <c r="M400" s="15"/>
      <c r="N400" s="15"/>
      <c r="O400" s="15"/>
      <c r="P400" s="15"/>
      <c r="Q400" s="15"/>
      <c r="R400" s="15"/>
      <c r="S400" s="15"/>
      <c r="T400" s="15"/>
      <c r="U400" s="15"/>
      <c r="V400" s="15"/>
      <c r="W400" s="15"/>
      <c r="X400" s="15"/>
      <c r="Y400" s="15"/>
      <c r="Z400" s="15"/>
      <c r="AA400" s="15"/>
      <c r="AB400" s="15"/>
      <c r="AC400"/>
      <c r="AD400"/>
      <c r="AE400"/>
      <c r="AF400"/>
      <c r="AG400"/>
      <c r="AH400" s="4"/>
      <c r="AI400"/>
      <c r="AJ400"/>
      <c r="AK400"/>
      <c r="AL400"/>
      <c r="AM400"/>
      <c r="AN400"/>
      <c r="AO400"/>
      <c r="AP400"/>
    </row>
    <row r="401" spans="1:42" s="52" customFormat="1">
      <c r="A401" s="15"/>
      <c r="B401" s="168"/>
      <c r="C401" s="374"/>
      <c r="D401" s="141"/>
      <c r="E401" s="180"/>
      <c r="F401"/>
      <c r="G401"/>
      <c r="H401"/>
      <c r="I401"/>
      <c r="J401" s="15"/>
      <c r="K401" s="15"/>
      <c r="L401" s="15"/>
      <c r="M401" s="15"/>
      <c r="N401" s="15"/>
      <c r="O401" s="15"/>
      <c r="P401" s="15"/>
      <c r="Q401" s="15"/>
      <c r="R401" s="15"/>
      <c r="S401" s="15"/>
      <c r="T401" s="15"/>
      <c r="U401" s="15"/>
      <c r="V401" s="15"/>
      <c r="W401" s="15"/>
      <c r="X401" s="15"/>
      <c r="Y401" s="15"/>
      <c r="Z401" s="15"/>
      <c r="AA401" s="15"/>
      <c r="AB401" s="15"/>
      <c r="AC401"/>
      <c r="AD401"/>
      <c r="AE401"/>
      <c r="AF401"/>
      <c r="AG401"/>
      <c r="AH401" s="4"/>
      <c r="AI401"/>
      <c r="AJ401"/>
      <c r="AK401"/>
      <c r="AL401"/>
      <c r="AM401"/>
      <c r="AN401"/>
      <c r="AO401"/>
      <c r="AP401"/>
    </row>
    <row r="402" spans="1:42" s="52" customFormat="1">
      <c r="A402" s="15"/>
      <c r="B402" s="168"/>
      <c r="C402" s="374"/>
      <c r="D402" s="141"/>
      <c r="E402" s="180"/>
      <c r="F402"/>
      <c r="G402"/>
      <c r="H402"/>
      <c r="I402"/>
      <c r="J402" s="15"/>
      <c r="K402" s="15"/>
      <c r="L402" s="15"/>
      <c r="M402" s="15"/>
      <c r="N402" s="15"/>
      <c r="O402" s="15"/>
      <c r="P402" s="15"/>
      <c r="Q402" s="15"/>
      <c r="R402" s="15"/>
      <c r="S402" s="15"/>
      <c r="T402" s="15"/>
      <c r="U402" s="15"/>
      <c r="V402" s="15"/>
      <c r="W402" s="15"/>
      <c r="X402" s="15"/>
      <c r="Y402" s="15"/>
      <c r="Z402" s="15"/>
      <c r="AA402" s="15"/>
      <c r="AB402" s="15"/>
      <c r="AC402"/>
      <c r="AD402"/>
      <c r="AE402"/>
      <c r="AF402"/>
      <c r="AG402"/>
      <c r="AH402" s="4"/>
      <c r="AI402"/>
      <c r="AJ402"/>
      <c r="AK402"/>
      <c r="AL402"/>
      <c r="AM402"/>
      <c r="AN402"/>
      <c r="AO402"/>
      <c r="AP402"/>
    </row>
    <row r="403" spans="1:42" s="52" customFormat="1">
      <c r="A403" s="15"/>
      <c r="B403" s="168"/>
      <c r="C403" s="374"/>
      <c r="D403" s="141"/>
      <c r="E403" s="180"/>
      <c r="F403"/>
      <c r="G403"/>
      <c r="H403"/>
      <c r="I403"/>
      <c r="J403" s="15"/>
      <c r="K403" s="15"/>
      <c r="L403" s="15"/>
      <c r="M403" s="15"/>
      <c r="N403" s="15"/>
      <c r="O403" s="15"/>
      <c r="P403" s="15"/>
      <c r="Q403" s="15"/>
      <c r="R403" s="15"/>
      <c r="S403" s="15"/>
      <c r="T403" s="15"/>
      <c r="U403" s="15"/>
      <c r="V403" s="15"/>
      <c r="W403" s="15"/>
      <c r="X403" s="15"/>
      <c r="Y403" s="15"/>
      <c r="Z403" s="15"/>
      <c r="AA403" s="15"/>
      <c r="AB403" s="15"/>
      <c r="AC403"/>
      <c r="AD403"/>
      <c r="AE403"/>
      <c r="AF403"/>
      <c r="AG403"/>
      <c r="AH403" s="4"/>
      <c r="AI403"/>
      <c r="AJ403"/>
      <c r="AK403"/>
      <c r="AL403"/>
      <c r="AM403"/>
      <c r="AN403"/>
      <c r="AO403"/>
      <c r="AP403"/>
    </row>
    <row r="404" spans="1:42" s="52" customFormat="1">
      <c r="A404" s="15"/>
      <c r="B404" s="168"/>
      <c r="C404" s="374"/>
      <c r="D404" s="141"/>
      <c r="E404" s="180"/>
      <c r="F404"/>
      <c r="G404"/>
      <c r="H404"/>
      <c r="I404"/>
      <c r="J404" s="15"/>
      <c r="K404" s="15"/>
      <c r="L404" s="15"/>
      <c r="M404" s="15"/>
      <c r="N404" s="15"/>
      <c r="O404" s="15"/>
      <c r="P404" s="15"/>
      <c r="Q404" s="15"/>
      <c r="R404" s="15"/>
      <c r="S404" s="15"/>
      <c r="T404" s="15"/>
      <c r="U404" s="15"/>
      <c r="V404" s="15"/>
      <c r="W404" s="15"/>
      <c r="X404" s="15"/>
      <c r="Y404" s="15"/>
      <c r="Z404" s="15"/>
      <c r="AA404" s="15"/>
      <c r="AB404" s="15"/>
      <c r="AC404"/>
      <c r="AD404"/>
      <c r="AE404"/>
      <c r="AF404"/>
      <c r="AG404"/>
      <c r="AH404" s="4"/>
      <c r="AI404"/>
      <c r="AJ404"/>
      <c r="AK404"/>
      <c r="AL404"/>
      <c r="AM404"/>
      <c r="AN404"/>
      <c r="AO404"/>
      <c r="AP404"/>
    </row>
    <row r="405" spans="1:42" s="52" customFormat="1">
      <c r="A405" s="15"/>
      <c r="B405" s="168"/>
      <c r="C405" s="374"/>
      <c r="D405" s="141"/>
      <c r="E405" s="180"/>
      <c r="F405"/>
      <c r="G405"/>
      <c r="H405"/>
      <c r="I405"/>
      <c r="J405" s="15"/>
      <c r="K405" s="15"/>
      <c r="L405" s="15"/>
      <c r="M405" s="15"/>
      <c r="N405" s="15"/>
      <c r="O405" s="15"/>
      <c r="P405" s="15"/>
      <c r="Q405" s="15"/>
      <c r="R405" s="15"/>
      <c r="S405" s="15"/>
      <c r="T405" s="15"/>
      <c r="U405" s="15"/>
      <c r="V405" s="15"/>
      <c r="W405" s="15"/>
      <c r="X405" s="15"/>
      <c r="Y405" s="15"/>
      <c r="Z405" s="15"/>
      <c r="AA405" s="15"/>
      <c r="AB405" s="15"/>
      <c r="AC405"/>
      <c r="AD405"/>
      <c r="AE405"/>
      <c r="AF405"/>
      <c r="AG405"/>
      <c r="AH405" s="4"/>
      <c r="AI405"/>
      <c r="AJ405"/>
      <c r="AK405"/>
      <c r="AL405"/>
      <c r="AM405"/>
      <c r="AN405"/>
      <c r="AO405"/>
      <c r="AP405"/>
    </row>
    <row r="406" spans="1:42" s="52" customFormat="1">
      <c r="A406" s="15"/>
      <c r="B406" s="168"/>
      <c r="C406" s="374"/>
      <c r="D406" s="141"/>
      <c r="E406" s="180"/>
      <c r="F406"/>
      <c r="G406"/>
      <c r="H406"/>
      <c r="I406"/>
      <c r="J406" s="15"/>
      <c r="K406" s="15"/>
      <c r="L406" s="15"/>
      <c r="M406" s="15"/>
      <c r="N406" s="15"/>
      <c r="O406" s="15"/>
      <c r="P406" s="15"/>
      <c r="Q406" s="15"/>
      <c r="R406" s="15"/>
      <c r="S406" s="15"/>
      <c r="T406" s="15"/>
      <c r="U406" s="15"/>
      <c r="V406" s="15"/>
      <c r="W406" s="15"/>
      <c r="X406" s="15"/>
      <c r="Y406" s="15"/>
      <c r="Z406" s="15"/>
      <c r="AA406" s="15"/>
      <c r="AB406" s="15"/>
      <c r="AC406"/>
      <c r="AD406"/>
      <c r="AE406"/>
      <c r="AF406"/>
      <c r="AG406"/>
      <c r="AH406" s="4"/>
      <c r="AI406"/>
      <c r="AJ406"/>
      <c r="AK406"/>
      <c r="AL406"/>
      <c r="AM406"/>
      <c r="AN406"/>
      <c r="AO406"/>
      <c r="AP406"/>
    </row>
    <row r="407" spans="1:42" s="52" customFormat="1">
      <c r="A407" s="15"/>
      <c r="B407" s="168"/>
      <c r="C407" s="374"/>
      <c r="D407" s="141"/>
      <c r="E407" s="180"/>
      <c r="F407"/>
      <c r="G407"/>
      <c r="H407"/>
      <c r="I407"/>
      <c r="J407" s="15"/>
      <c r="K407" s="15"/>
      <c r="L407" s="15"/>
      <c r="M407" s="15"/>
      <c r="N407" s="15"/>
      <c r="O407" s="15"/>
      <c r="P407" s="15"/>
      <c r="Q407" s="15"/>
      <c r="R407" s="15"/>
      <c r="S407" s="15"/>
      <c r="T407" s="15"/>
      <c r="U407" s="15"/>
      <c r="V407" s="15"/>
      <c r="W407" s="15"/>
      <c r="X407" s="15"/>
      <c r="Y407" s="15"/>
      <c r="Z407" s="15"/>
      <c r="AA407" s="15"/>
      <c r="AB407" s="15"/>
      <c r="AC407"/>
      <c r="AD407"/>
      <c r="AE407"/>
      <c r="AF407"/>
      <c r="AG407"/>
      <c r="AH407" s="4"/>
      <c r="AI407"/>
      <c r="AJ407"/>
      <c r="AK407"/>
      <c r="AL407"/>
      <c r="AM407"/>
      <c r="AN407"/>
      <c r="AO407"/>
      <c r="AP407"/>
    </row>
    <row r="408" spans="1:42" s="52" customFormat="1">
      <c r="A408" s="15"/>
      <c r="B408" s="168"/>
      <c r="C408" s="374"/>
      <c r="D408" s="141"/>
      <c r="E408" s="180"/>
      <c r="F408"/>
      <c r="G408"/>
      <c r="H408"/>
      <c r="I408"/>
      <c r="J408" s="15"/>
      <c r="K408" s="15"/>
      <c r="L408" s="15"/>
      <c r="M408" s="15"/>
      <c r="N408" s="15"/>
      <c r="O408" s="15"/>
      <c r="P408" s="15"/>
      <c r="Q408" s="15"/>
      <c r="R408" s="15"/>
      <c r="S408" s="15"/>
      <c r="T408" s="15"/>
      <c r="U408" s="15"/>
      <c r="V408" s="15"/>
      <c r="W408" s="15"/>
      <c r="X408" s="15"/>
      <c r="Y408" s="15"/>
      <c r="Z408" s="15"/>
      <c r="AA408" s="15"/>
      <c r="AB408" s="15"/>
      <c r="AC408"/>
      <c r="AD408"/>
      <c r="AE408"/>
      <c r="AF408"/>
      <c r="AG408"/>
      <c r="AH408" s="4"/>
      <c r="AI408"/>
      <c r="AJ408"/>
      <c r="AK408"/>
      <c r="AL408"/>
      <c r="AM408"/>
      <c r="AN408"/>
      <c r="AO408"/>
      <c r="AP408"/>
    </row>
    <row r="409" spans="1:42" s="52" customFormat="1">
      <c r="A409" s="15"/>
      <c r="B409" s="168"/>
      <c r="C409" s="374"/>
      <c r="D409" s="141"/>
      <c r="E409" s="180"/>
      <c r="F409"/>
      <c r="G409"/>
      <c r="H409"/>
      <c r="I409"/>
      <c r="J409" s="15"/>
      <c r="K409" s="15"/>
      <c r="L409" s="15"/>
      <c r="M409" s="15"/>
      <c r="N409" s="15"/>
      <c r="O409" s="15"/>
      <c r="P409" s="15"/>
      <c r="Q409" s="15"/>
      <c r="R409" s="15"/>
      <c r="S409" s="15"/>
      <c r="T409" s="15"/>
      <c r="U409" s="15"/>
      <c r="V409" s="15"/>
      <c r="W409" s="15"/>
      <c r="X409" s="15"/>
      <c r="Y409" s="15"/>
      <c r="Z409" s="15"/>
      <c r="AA409" s="15"/>
      <c r="AB409" s="15"/>
      <c r="AC409"/>
      <c r="AD409"/>
      <c r="AE409"/>
      <c r="AF409"/>
      <c r="AG409"/>
      <c r="AH409" s="4"/>
      <c r="AI409"/>
      <c r="AJ409"/>
      <c r="AK409"/>
      <c r="AL409"/>
      <c r="AM409"/>
      <c r="AN409"/>
      <c r="AO409"/>
      <c r="AP409"/>
    </row>
    <row r="410" spans="1:42" s="52" customFormat="1">
      <c r="A410" s="15"/>
      <c r="B410" s="168"/>
      <c r="C410" s="374"/>
      <c r="D410" s="141"/>
      <c r="E410" s="180"/>
      <c r="F410"/>
      <c r="G410"/>
      <c r="H410"/>
      <c r="I410"/>
      <c r="J410" s="15"/>
      <c r="K410" s="15"/>
      <c r="L410" s="15"/>
      <c r="M410" s="15"/>
      <c r="N410" s="15"/>
      <c r="O410" s="15"/>
      <c r="P410" s="15"/>
      <c r="Q410" s="15"/>
      <c r="R410" s="15"/>
      <c r="S410" s="15"/>
      <c r="T410" s="15"/>
      <c r="U410" s="15"/>
      <c r="V410" s="15"/>
      <c r="W410" s="15"/>
      <c r="X410" s="15"/>
      <c r="Y410" s="15"/>
      <c r="Z410" s="15"/>
      <c r="AA410" s="15"/>
      <c r="AB410" s="15"/>
      <c r="AC410"/>
      <c r="AD410"/>
      <c r="AE410"/>
      <c r="AF410"/>
      <c r="AG410"/>
      <c r="AH410" s="4"/>
      <c r="AI410"/>
      <c r="AJ410"/>
      <c r="AK410"/>
      <c r="AL410"/>
      <c r="AM410"/>
      <c r="AN410"/>
      <c r="AO410"/>
      <c r="AP410"/>
    </row>
    <row r="411" spans="1:42" s="52" customFormat="1">
      <c r="A411" s="15"/>
      <c r="B411" s="168"/>
      <c r="C411" s="374"/>
      <c r="D411" s="141"/>
      <c r="E411" s="180"/>
      <c r="F411"/>
      <c r="G411"/>
      <c r="H411"/>
      <c r="I411"/>
      <c r="J411" s="15"/>
      <c r="K411" s="15"/>
      <c r="L411" s="15"/>
      <c r="M411" s="15"/>
      <c r="N411" s="15"/>
      <c r="O411" s="15"/>
      <c r="P411" s="15"/>
      <c r="Q411" s="15"/>
      <c r="R411" s="15"/>
      <c r="S411" s="15"/>
      <c r="T411" s="15"/>
      <c r="U411" s="15"/>
      <c r="V411" s="15"/>
      <c r="W411" s="15"/>
      <c r="X411" s="15"/>
      <c r="Y411" s="15"/>
      <c r="Z411" s="15"/>
      <c r="AA411" s="15"/>
      <c r="AB411" s="15"/>
      <c r="AC411"/>
      <c r="AD411"/>
      <c r="AE411"/>
      <c r="AF411"/>
      <c r="AG411"/>
      <c r="AH411" s="4"/>
      <c r="AI411"/>
      <c r="AJ411"/>
      <c r="AK411"/>
      <c r="AL411"/>
      <c r="AM411"/>
      <c r="AN411"/>
      <c r="AO411"/>
      <c r="AP411"/>
    </row>
    <row r="412" spans="1:42" s="52" customFormat="1">
      <c r="A412" s="15"/>
      <c r="B412" s="168"/>
      <c r="C412" s="374"/>
      <c r="D412" s="141"/>
      <c r="E412" s="180"/>
      <c r="F412"/>
      <c r="G412"/>
      <c r="H412"/>
      <c r="I412"/>
      <c r="J412" s="15"/>
      <c r="K412" s="15"/>
      <c r="L412" s="15"/>
      <c r="M412" s="15"/>
      <c r="N412" s="15"/>
      <c r="O412" s="15"/>
      <c r="P412" s="15"/>
      <c r="Q412" s="15"/>
      <c r="R412" s="15"/>
      <c r="S412" s="15"/>
      <c r="T412" s="15"/>
      <c r="U412" s="15"/>
      <c r="V412" s="15"/>
      <c r="W412" s="15"/>
      <c r="X412" s="15"/>
      <c r="Y412" s="15"/>
      <c r="Z412" s="15"/>
      <c r="AA412" s="15"/>
      <c r="AB412" s="15"/>
      <c r="AC412"/>
      <c r="AD412"/>
      <c r="AE412"/>
      <c r="AF412"/>
      <c r="AG412"/>
      <c r="AH412" s="4"/>
      <c r="AI412"/>
      <c r="AJ412"/>
      <c r="AK412"/>
      <c r="AL412"/>
      <c r="AM412"/>
      <c r="AN412"/>
      <c r="AO412"/>
      <c r="AP412"/>
    </row>
    <row r="413" spans="1:42" s="52" customFormat="1">
      <c r="A413" s="15"/>
      <c r="B413" s="168"/>
      <c r="C413" s="374"/>
      <c r="D413" s="141"/>
      <c r="E413" s="180"/>
      <c r="F413"/>
      <c r="G413"/>
      <c r="H413"/>
      <c r="I413"/>
      <c r="J413" s="15"/>
      <c r="K413" s="15"/>
      <c r="L413" s="15"/>
      <c r="M413" s="15"/>
      <c r="N413" s="15"/>
      <c r="O413" s="15"/>
      <c r="P413" s="15"/>
      <c r="Q413" s="15"/>
      <c r="R413" s="15"/>
      <c r="S413" s="15"/>
      <c r="T413" s="15"/>
      <c r="U413" s="15"/>
      <c r="V413" s="15"/>
      <c r="W413" s="15"/>
      <c r="X413" s="15"/>
      <c r="Y413" s="15"/>
      <c r="Z413" s="15"/>
      <c r="AA413" s="15"/>
      <c r="AB413" s="15"/>
      <c r="AC413"/>
      <c r="AD413"/>
      <c r="AE413"/>
      <c r="AF413"/>
      <c r="AG413"/>
      <c r="AH413" s="4"/>
      <c r="AI413"/>
      <c r="AJ413"/>
      <c r="AK413"/>
      <c r="AL413"/>
      <c r="AM413"/>
      <c r="AN413"/>
      <c r="AO413"/>
      <c r="AP413"/>
    </row>
    <row r="414" spans="1:42" s="52" customFormat="1">
      <c r="A414" s="15"/>
      <c r="B414" s="168"/>
      <c r="C414" s="374"/>
      <c r="D414" s="141"/>
      <c r="E414" s="180"/>
      <c r="F414"/>
      <c r="G414"/>
      <c r="H414"/>
      <c r="I414"/>
      <c r="J414" s="15"/>
      <c r="K414" s="15"/>
      <c r="L414" s="15"/>
      <c r="M414" s="15"/>
      <c r="N414" s="15"/>
      <c r="O414" s="15"/>
      <c r="P414" s="15"/>
      <c r="Q414" s="15"/>
      <c r="R414" s="15"/>
      <c r="S414" s="15"/>
      <c r="T414" s="15"/>
      <c r="U414" s="15"/>
      <c r="V414" s="15"/>
      <c r="W414" s="15"/>
      <c r="X414" s="15"/>
      <c r="Y414" s="15"/>
      <c r="Z414" s="15"/>
      <c r="AA414" s="15"/>
      <c r="AB414" s="15"/>
      <c r="AC414"/>
      <c r="AD414"/>
      <c r="AE414"/>
      <c r="AF414"/>
      <c r="AG414"/>
      <c r="AH414" s="4"/>
      <c r="AI414"/>
      <c r="AJ414"/>
      <c r="AK414"/>
      <c r="AL414"/>
      <c r="AM414"/>
      <c r="AN414"/>
      <c r="AO414"/>
      <c r="AP414"/>
    </row>
    <row r="415" spans="1:42" s="52" customFormat="1">
      <c r="A415" s="15"/>
      <c r="B415" s="168"/>
      <c r="C415" s="374"/>
      <c r="D415" s="141"/>
      <c r="E415" s="180"/>
      <c r="F415"/>
      <c r="G415"/>
      <c r="H415"/>
      <c r="I415"/>
      <c r="J415" s="15"/>
      <c r="K415" s="15"/>
      <c r="L415" s="15"/>
      <c r="M415" s="15"/>
      <c r="N415" s="15"/>
      <c r="O415" s="15"/>
      <c r="P415" s="15"/>
      <c r="Q415" s="15"/>
      <c r="R415" s="15"/>
      <c r="S415" s="15"/>
      <c r="T415" s="15"/>
      <c r="U415" s="15"/>
      <c r="V415" s="15"/>
      <c r="W415" s="15"/>
      <c r="X415" s="15"/>
      <c r="Y415" s="15"/>
      <c r="Z415" s="15"/>
      <c r="AA415" s="15"/>
      <c r="AB415" s="15"/>
      <c r="AC415"/>
      <c r="AD415"/>
      <c r="AE415"/>
      <c r="AF415"/>
      <c r="AG415"/>
      <c r="AH415" s="4"/>
      <c r="AI415"/>
      <c r="AJ415"/>
      <c r="AK415"/>
      <c r="AL415"/>
      <c r="AM415"/>
      <c r="AN415"/>
      <c r="AO415"/>
      <c r="AP415"/>
    </row>
    <row r="416" spans="1:42" s="52" customFormat="1">
      <c r="A416" s="15"/>
      <c r="B416" s="168"/>
      <c r="C416" s="374"/>
      <c r="D416" s="141"/>
      <c r="E416" s="180"/>
      <c r="F416"/>
      <c r="G416"/>
      <c r="H416"/>
      <c r="I416"/>
      <c r="J416" s="15"/>
      <c r="K416" s="15"/>
      <c r="L416" s="15"/>
      <c r="M416" s="15"/>
      <c r="N416" s="15"/>
      <c r="O416" s="15"/>
      <c r="P416" s="15"/>
      <c r="Q416" s="15"/>
      <c r="R416" s="15"/>
      <c r="S416" s="15"/>
      <c r="T416" s="15"/>
      <c r="U416" s="15"/>
      <c r="V416" s="15"/>
      <c r="W416" s="15"/>
      <c r="X416" s="15"/>
      <c r="Y416" s="15"/>
      <c r="Z416" s="15"/>
      <c r="AA416" s="15"/>
      <c r="AB416" s="15"/>
      <c r="AC416"/>
      <c r="AD416"/>
      <c r="AE416"/>
      <c r="AF416"/>
      <c r="AG416"/>
      <c r="AH416" s="4"/>
      <c r="AI416"/>
      <c r="AJ416"/>
      <c r="AK416"/>
      <c r="AL416"/>
      <c r="AM416"/>
      <c r="AN416"/>
      <c r="AO416"/>
      <c r="AP416"/>
    </row>
    <row r="417" spans="1:42" s="52" customFormat="1">
      <c r="A417" s="15"/>
      <c r="B417" s="168"/>
      <c r="C417" s="374"/>
      <c r="D417" s="141"/>
      <c r="E417" s="180"/>
      <c r="F417"/>
      <c r="G417"/>
      <c r="H417"/>
      <c r="I417"/>
      <c r="J417" s="15"/>
      <c r="K417" s="15"/>
      <c r="L417" s="15"/>
      <c r="M417" s="15"/>
      <c r="N417" s="15"/>
      <c r="O417" s="15"/>
      <c r="P417" s="15"/>
      <c r="Q417" s="15"/>
      <c r="R417" s="15"/>
      <c r="S417" s="15"/>
      <c r="T417" s="15"/>
      <c r="U417" s="15"/>
      <c r="V417" s="15"/>
      <c r="W417" s="15"/>
      <c r="X417" s="15"/>
      <c r="Y417" s="15"/>
      <c r="Z417" s="15"/>
      <c r="AA417" s="15"/>
      <c r="AB417" s="15"/>
      <c r="AC417"/>
      <c r="AD417"/>
      <c r="AE417"/>
      <c r="AF417"/>
      <c r="AG417"/>
      <c r="AH417" s="4"/>
      <c r="AI417"/>
      <c r="AJ417"/>
      <c r="AK417"/>
      <c r="AL417"/>
      <c r="AM417"/>
      <c r="AN417"/>
      <c r="AO417"/>
      <c r="AP417"/>
    </row>
    <row r="418" spans="1:42" s="52" customFormat="1">
      <c r="A418" s="15"/>
      <c r="B418" s="168"/>
      <c r="C418" s="374"/>
      <c r="D418" s="141"/>
      <c r="E418" s="180"/>
      <c r="F418"/>
      <c r="G418"/>
      <c r="H418"/>
      <c r="I418"/>
      <c r="J418" s="15"/>
      <c r="K418" s="15"/>
      <c r="L418" s="15"/>
      <c r="M418" s="15"/>
      <c r="N418" s="15"/>
      <c r="O418" s="15"/>
      <c r="P418" s="15"/>
      <c r="Q418" s="15"/>
      <c r="R418" s="15"/>
      <c r="S418" s="15"/>
      <c r="T418" s="15"/>
      <c r="U418" s="15"/>
      <c r="V418" s="15"/>
      <c r="W418" s="15"/>
      <c r="X418" s="15"/>
      <c r="Y418" s="15"/>
      <c r="Z418" s="15"/>
      <c r="AA418" s="15"/>
      <c r="AB418" s="15"/>
      <c r="AC418"/>
      <c r="AD418"/>
      <c r="AE418"/>
      <c r="AF418"/>
      <c r="AG418"/>
      <c r="AH418" s="4"/>
      <c r="AI418"/>
      <c r="AJ418"/>
      <c r="AK418"/>
      <c r="AL418"/>
      <c r="AM418"/>
      <c r="AN418"/>
      <c r="AO418"/>
      <c r="AP418"/>
    </row>
    <row r="419" spans="1:42" s="52" customFormat="1">
      <c r="A419" s="15"/>
      <c r="B419" s="168"/>
      <c r="C419" s="374"/>
      <c r="D419" s="141"/>
      <c r="E419" s="180"/>
      <c r="F419"/>
      <c r="G419"/>
      <c r="H419"/>
      <c r="I419"/>
      <c r="J419" s="15"/>
      <c r="K419" s="15"/>
      <c r="L419" s="15"/>
      <c r="M419" s="15"/>
      <c r="N419" s="15"/>
      <c r="O419" s="15"/>
      <c r="P419" s="15"/>
      <c r="Q419" s="15"/>
      <c r="R419" s="15"/>
      <c r="S419" s="15"/>
      <c r="T419" s="15"/>
      <c r="U419" s="15"/>
      <c r="V419" s="15"/>
      <c r="W419" s="15"/>
      <c r="X419" s="15"/>
      <c r="Y419" s="15"/>
      <c r="Z419" s="15"/>
      <c r="AA419" s="15"/>
      <c r="AB419" s="15"/>
      <c r="AC419"/>
      <c r="AD419"/>
      <c r="AE419"/>
      <c r="AF419"/>
      <c r="AG419"/>
      <c r="AH419" s="4"/>
      <c r="AI419"/>
      <c r="AJ419"/>
      <c r="AK419"/>
      <c r="AL419"/>
      <c r="AM419"/>
      <c r="AN419"/>
      <c r="AO419"/>
      <c r="AP419"/>
    </row>
    <row r="420" spans="1:42" s="52" customFormat="1">
      <c r="A420" s="15"/>
      <c r="B420" s="168"/>
      <c r="C420" s="374"/>
      <c r="D420" s="141"/>
      <c r="E420" s="180"/>
      <c r="F420"/>
      <c r="G420"/>
      <c r="H420"/>
      <c r="I420"/>
      <c r="J420" s="15"/>
      <c r="K420" s="15"/>
      <c r="L420" s="15"/>
      <c r="M420" s="15"/>
      <c r="N420" s="15"/>
      <c r="O420" s="15"/>
      <c r="P420" s="15"/>
      <c r="Q420" s="15"/>
      <c r="R420" s="15"/>
      <c r="S420" s="15"/>
      <c r="T420" s="15"/>
      <c r="U420" s="15"/>
      <c r="V420" s="15"/>
      <c r="W420" s="15"/>
      <c r="X420" s="15"/>
      <c r="Y420" s="15"/>
      <c r="Z420" s="15"/>
      <c r="AA420" s="15"/>
      <c r="AB420" s="15"/>
      <c r="AC420"/>
      <c r="AD420"/>
      <c r="AE420"/>
      <c r="AF420"/>
      <c r="AG420"/>
      <c r="AH420" s="4"/>
      <c r="AI420"/>
      <c r="AJ420"/>
      <c r="AK420"/>
      <c r="AL420"/>
      <c r="AM420"/>
      <c r="AN420"/>
      <c r="AO420"/>
      <c r="AP420"/>
    </row>
    <row r="421" spans="1:42" s="52" customFormat="1">
      <c r="A421" s="15"/>
      <c r="B421" s="168"/>
      <c r="C421" s="374"/>
      <c r="D421" s="141"/>
      <c r="E421" s="180"/>
      <c r="F421"/>
      <c r="G421"/>
      <c r="H421"/>
      <c r="I421"/>
      <c r="J421" s="15"/>
      <c r="K421" s="15"/>
      <c r="L421" s="15"/>
      <c r="M421" s="15"/>
      <c r="N421" s="15"/>
      <c r="O421" s="15"/>
      <c r="P421" s="15"/>
      <c r="Q421" s="15"/>
      <c r="R421" s="15"/>
      <c r="S421" s="15"/>
      <c r="T421" s="15"/>
      <c r="U421" s="15"/>
      <c r="V421" s="15"/>
      <c r="W421" s="15"/>
      <c r="X421" s="15"/>
      <c r="Y421" s="15"/>
      <c r="Z421" s="15"/>
      <c r="AA421" s="15"/>
      <c r="AB421" s="15"/>
      <c r="AC421"/>
      <c r="AD421"/>
      <c r="AE421"/>
      <c r="AF421"/>
      <c r="AG421"/>
      <c r="AH421" s="4"/>
      <c r="AI421"/>
      <c r="AJ421"/>
      <c r="AK421"/>
      <c r="AL421"/>
      <c r="AM421"/>
      <c r="AN421"/>
      <c r="AO421"/>
      <c r="AP421"/>
    </row>
    <row r="422" spans="1:42" s="52" customFormat="1">
      <c r="A422" s="15"/>
      <c r="B422" s="168"/>
      <c r="C422" s="374"/>
      <c r="D422" s="141"/>
      <c r="E422" s="180"/>
      <c r="F422"/>
      <c r="G422"/>
      <c r="H422"/>
      <c r="I422"/>
      <c r="J422" s="15"/>
      <c r="K422" s="15"/>
      <c r="L422" s="15"/>
      <c r="M422" s="15"/>
      <c r="N422" s="15"/>
      <c r="O422" s="15"/>
      <c r="P422" s="15"/>
      <c r="Q422" s="15"/>
      <c r="R422" s="15"/>
      <c r="S422" s="15"/>
      <c r="T422" s="15"/>
      <c r="U422" s="15"/>
      <c r="V422" s="15"/>
      <c r="W422" s="15"/>
      <c r="X422" s="15"/>
      <c r="Y422" s="15"/>
      <c r="Z422" s="15"/>
      <c r="AA422" s="15"/>
      <c r="AB422" s="15"/>
      <c r="AC422"/>
      <c r="AD422"/>
      <c r="AE422"/>
      <c r="AF422"/>
      <c r="AG422"/>
      <c r="AH422" s="4"/>
      <c r="AI422"/>
      <c r="AJ422"/>
      <c r="AK422"/>
      <c r="AL422"/>
      <c r="AM422"/>
      <c r="AN422"/>
      <c r="AO422"/>
      <c r="AP422"/>
    </row>
    <row r="423" spans="1:42" s="52" customFormat="1">
      <c r="A423" s="15"/>
      <c r="B423" s="168"/>
      <c r="C423" s="374"/>
      <c r="D423" s="141"/>
      <c r="E423" s="180"/>
      <c r="F423"/>
      <c r="G423"/>
      <c r="H423"/>
      <c r="I423"/>
      <c r="J423" s="15"/>
      <c r="K423" s="15"/>
      <c r="L423" s="15"/>
      <c r="M423" s="15"/>
      <c r="N423" s="15"/>
      <c r="O423" s="15"/>
      <c r="P423" s="15"/>
      <c r="Q423" s="15"/>
      <c r="R423" s="15"/>
      <c r="S423" s="15"/>
      <c r="T423" s="15"/>
      <c r="U423" s="15"/>
      <c r="V423" s="15"/>
      <c r="W423" s="15"/>
      <c r="X423" s="15"/>
      <c r="Y423" s="15"/>
      <c r="Z423" s="15"/>
      <c r="AA423" s="15"/>
      <c r="AB423" s="15"/>
      <c r="AC423"/>
      <c r="AD423"/>
      <c r="AE423"/>
      <c r="AF423"/>
      <c r="AG423"/>
      <c r="AH423" s="4"/>
      <c r="AI423"/>
      <c r="AJ423"/>
      <c r="AK423"/>
      <c r="AL423"/>
      <c r="AM423"/>
      <c r="AN423"/>
      <c r="AO423"/>
      <c r="AP423"/>
    </row>
    <row r="424" spans="1:42" s="52" customFormat="1">
      <c r="A424" s="15"/>
      <c r="B424" s="168"/>
      <c r="C424" s="374"/>
      <c r="D424" s="141"/>
      <c r="E424" s="180"/>
      <c r="F424"/>
      <c r="G424"/>
      <c r="H424"/>
      <c r="I424"/>
      <c r="J424" s="15"/>
      <c r="K424" s="15"/>
      <c r="L424" s="15"/>
      <c r="M424" s="15"/>
      <c r="N424" s="15"/>
      <c r="O424" s="15"/>
      <c r="P424" s="15"/>
      <c r="Q424" s="15"/>
      <c r="R424" s="15"/>
      <c r="S424" s="15"/>
      <c r="T424" s="15"/>
      <c r="U424" s="15"/>
      <c r="V424" s="15"/>
      <c r="W424" s="15"/>
      <c r="X424" s="15"/>
      <c r="Y424" s="15"/>
      <c r="Z424" s="15"/>
      <c r="AA424" s="15"/>
      <c r="AB424" s="15"/>
      <c r="AC424"/>
      <c r="AD424"/>
      <c r="AE424"/>
      <c r="AF424"/>
      <c r="AG424"/>
      <c r="AH424" s="4"/>
      <c r="AI424"/>
      <c r="AJ424"/>
      <c r="AK424"/>
      <c r="AL424"/>
      <c r="AM424"/>
      <c r="AN424"/>
      <c r="AO424"/>
      <c r="AP424"/>
    </row>
    <row r="425" spans="1:42" s="52" customFormat="1">
      <c r="A425" s="15"/>
      <c r="B425" s="168"/>
      <c r="C425" s="374"/>
      <c r="D425" s="141"/>
      <c r="E425" s="180"/>
      <c r="F425"/>
      <c r="G425"/>
      <c r="H425"/>
      <c r="I425"/>
      <c r="J425" s="15"/>
      <c r="K425" s="15"/>
      <c r="L425" s="15"/>
      <c r="M425" s="15"/>
      <c r="N425" s="15"/>
      <c r="O425" s="15"/>
      <c r="P425" s="15"/>
      <c r="Q425" s="15"/>
      <c r="R425" s="15"/>
      <c r="S425" s="15"/>
      <c r="T425" s="15"/>
      <c r="U425" s="15"/>
      <c r="V425" s="15"/>
      <c r="W425" s="15"/>
      <c r="X425" s="15"/>
      <c r="Y425" s="15"/>
      <c r="Z425" s="15"/>
      <c r="AA425" s="15"/>
      <c r="AB425" s="15"/>
      <c r="AC425"/>
      <c r="AD425"/>
      <c r="AE425"/>
      <c r="AF425"/>
      <c r="AG425"/>
      <c r="AH425" s="4"/>
      <c r="AI425"/>
      <c r="AJ425"/>
      <c r="AK425"/>
      <c r="AL425"/>
      <c r="AM425"/>
      <c r="AN425"/>
      <c r="AO425"/>
      <c r="AP425"/>
    </row>
    <row r="426" spans="1:42" s="52" customFormat="1">
      <c r="A426" s="15"/>
      <c r="B426" s="168"/>
      <c r="C426" s="374"/>
      <c r="D426" s="141"/>
      <c r="E426" s="180"/>
      <c r="F426"/>
      <c r="G426"/>
      <c r="H426"/>
      <c r="I426"/>
      <c r="J426" s="15"/>
      <c r="K426" s="15"/>
      <c r="L426" s="15"/>
      <c r="M426" s="15"/>
      <c r="N426" s="15"/>
      <c r="O426" s="15"/>
      <c r="P426" s="15"/>
      <c r="Q426" s="15"/>
      <c r="R426" s="15"/>
      <c r="S426" s="15"/>
      <c r="T426" s="15"/>
      <c r="U426" s="15"/>
      <c r="V426" s="15"/>
      <c r="W426" s="15"/>
      <c r="X426" s="15"/>
      <c r="Y426" s="15"/>
      <c r="Z426" s="15"/>
      <c r="AA426" s="15"/>
      <c r="AB426" s="15"/>
      <c r="AC426"/>
      <c r="AD426"/>
      <c r="AE426"/>
      <c r="AF426"/>
      <c r="AG426"/>
      <c r="AH426" s="4"/>
      <c r="AI426"/>
      <c r="AJ426"/>
      <c r="AK426"/>
      <c r="AL426"/>
      <c r="AM426"/>
      <c r="AN426"/>
      <c r="AO426"/>
      <c r="AP426"/>
    </row>
    <row r="427" spans="1:42" s="52" customFormat="1">
      <c r="A427" s="15"/>
      <c r="B427" s="168"/>
      <c r="C427" s="374"/>
      <c r="D427" s="141"/>
      <c r="E427" s="180"/>
      <c r="F427"/>
      <c r="G427"/>
      <c r="H427"/>
      <c r="I427"/>
      <c r="J427" s="15"/>
      <c r="K427" s="15"/>
      <c r="L427" s="15"/>
      <c r="M427" s="15"/>
      <c r="N427" s="15"/>
      <c r="O427" s="15"/>
      <c r="P427" s="15"/>
      <c r="Q427" s="15"/>
      <c r="R427" s="15"/>
      <c r="S427" s="15"/>
      <c r="T427" s="15"/>
      <c r="U427" s="15"/>
      <c r="V427" s="15"/>
      <c r="W427" s="15"/>
      <c r="X427" s="15"/>
      <c r="Y427" s="15"/>
      <c r="Z427" s="15"/>
      <c r="AA427" s="15"/>
      <c r="AB427" s="15"/>
      <c r="AC427"/>
      <c r="AD427"/>
      <c r="AE427"/>
      <c r="AF427"/>
      <c r="AG427"/>
      <c r="AH427" s="4"/>
      <c r="AI427"/>
      <c r="AJ427"/>
      <c r="AK427"/>
      <c r="AL427"/>
      <c r="AM427"/>
      <c r="AN427"/>
      <c r="AO427"/>
      <c r="AP427"/>
    </row>
    <row r="428" spans="1:42" s="52" customFormat="1">
      <c r="A428" s="15"/>
      <c r="B428" s="168"/>
      <c r="C428" s="374"/>
      <c r="D428" s="141"/>
      <c r="E428" s="180"/>
      <c r="F428"/>
      <c r="G428"/>
      <c r="H428"/>
      <c r="I428"/>
      <c r="J428" s="15"/>
      <c r="K428" s="15"/>
      <c r="L428" s="15"/>
      <c r="M428" s="15"/>
      <c r="N428" s="15"/>
      <c r="O428" s="15"/>
      <c r="P428" s="15"/>
      <c r="Q428" s="15"/>
      <c r="R428" s="15"/>
      <c r="S428" s="15"/>
      <c r="T428" s="15"/>
      <c r="U428" s="15"/>
      <c r="V428" s="15"/>
      <c r="W428" s="15"/>
      <c r="X428" s="15"/>
      <c r="Y428" s="15"/>
      <c r="Z428" s="15"/>
      <c r="AA428" s="15"/>
      <c r="AB428" s="15"/>
      <c r="AC428"/>
      <c r="AD428"/>
      <c r="AE428"/>
      <c r="AF428"/>
      <c r="AG428"/>
      <c r="AH428" s="4"/>
      <c r="AI428"/>
      <c r="AJ428"/>
      <c r="AK428"/>
      <c r="AL428"/>
      <c r="AM428"/>
      <c r="AN428"/>
      <c r="AO428"/>
      <c r="AP428"/>
    </row>
    <row r="429" spans="1:42" s="52" customFormat="1">
      <c r="A429" s="15"/>
      <c r="B429" s="168"/>
      <c r="C429" s="374"/>
      <c r="D429" s="141"/>
      <c r="E429" s="180"/>
      <c r="F429"/>
      <c r="G429"/>
      <c r="H429"/>
      <c r="I429"/>
      <c r="J429" s="15"/>
      <c r="K429" s="15"/>
      <c r="L429" s="15"/>
      <c r="M429" s="15"/>
      <c r="N429" s="15"/>
      <c r="O429" s="15"/>
      <c r="P429" s="15"/>
      <c r="Q429" s="15"/>
      <c r="R429" s="15"/>
      <c r="S429" s="15"/>
      <c r="T429" s="15"/>
      <c r="U429" s="15"/>
      <c r="V429" s="15"/>
      <c r="W429" s="15"/>
      <c r="X429" s="15"/>
      <c r="Y429" s="15"/>
      <c r="Z429" s="15"/>
      <c r="AA429" s="15"/>
      <c r="AB429" s="15"/>
      <c r="AC429"/>
      <c r="AD429"/>
      <c r="AE429"/>
      <c r="AF429"/>
      <c r="AG429"/>
      <c r="AH429" s="4"/>
      <c r="AI429"/>
      <c r="AJ429"/>
      <c r="AK429"/>
      <c r="AL429"/>
      <c r="AM429"/>
      <c r="AN429"/>
      <c r="AO429"/>
      <c r="AP429"/>
    </row>
    <row r="430" spans="1:42" s="52" customFormat="1">
      <c r="A430" s="15"/>
      <c r="B430" s="168"/>
      <c r="C430" s="374"/>
      <c r="D430" s="141"/>
      <c r="E430" s="180"/>
      <c r="F430"/>
      <c r="G430"/>
      <c r="H430"/>
      <c r="I430"/>
      <c r="J430" s="15"/>
      <c r="K430" s="15"/>
      <c r="L430" s="15"/>
      <c r="M430" s="15"/>
      <c r="N430" s="15"/>
      <c r="O430" s="15"/>
      <c r="P430" s="15"/>
      <c r="Q430" s="15"/>
      <c r="R430" s="15"/>
      <c r="S430" s="15"/>
      <c r="T430" s="15"/>
      <c r="U430" s="15"/>
      <c r="V430" s="15"/>
      <c r="W430" s="15"/>
      <c r="X430" s="15"/>
      <c r="Y430" s="15"/>
      <c r="Z430" s="15"/>
      <c r="AA430" s="15"/>
      <c r="AB430" s="15"/>
      <c r="AC430"/>
      <c r="AD430"/>
      <c r="AE430"/>
      <c r="AF430"/>
      <c r="AG430"/>
      <c r="AH430" s="4"/>
      <c r="AI430"/>
      <c r="AJ430"/>
      <c r="AK430"/>
      <c r="AL430"/>
      <c r="AM430"/>
      <c r="AN430"/>
      <c r="AO430"/>
      <c r="AP430"/>
    </row>
    <row r="431" spans="1:42" s="52" customFormat="1">
      <c r="A431" s="15"/>
      <c r="B431" s="168"/>
      <c r="C431" s="374"/>
      <c r="D431" s="141"/>
      <c r="E431" s="180"/>
      <c r="F431"/>
      <c r="G431"/>
      <c r="H431"/>
      <c r="I431"/>
      <c r="J431" s="15"/>
      <c r="K431" s="15"/>
      <c r="L431" s="15"/>
      <c r="M431" s="15"/>
      <c r="N431" s="15"/>
      <c r="O431" s="15"/>
      <c r="P431" s="15"/>
      <c r="Q431" s="15"/>
      <c r="R431" s="15"/>
      <c r="S431" s="15"/>
      <c r="T431" s="15"/>
      <c r="U431" s="15"/>
      <c r="V431" s="15"/>
      <c r="W431" s="15"/>
      <c r="X431" s="15"/>
      <c r="Y431" s="15"/>
      <c r="Z431" s="15"/>
      <c r="AA431" s="15"/>
      <c r="AB431" s="15"/>
      <c r="AC431"/>
      <c r="AD431"/>
      <c r="AE431"/>
      <c r="AF431"/>
      <c r="AG431"/>
      <c r="AH431" s="4"/>
      <c r="AI431"/>
      <c r="AJ431"/>
      <c r="AK431"/>
      <c r="AL431"/>
      <c r="AM431"/>
      <c r="AN431"/>
      <c r="AO431"/>
      <c r="AP431"/>
    </row>
    <row r="432" spans="1:42" s="52" customFormat="1">
      <c r="A432" s="15"/>
      <c r="B432" s="168"/>
      <c r="C432" s="374"/>
      <c r="D432" s="141"/>
      <c r="E432" s="180"/>
      <c r="F432"/>
      <c r="G432"/>
      <c r="H432"/>
      <c r="I432"/>
      <c r="J432" s="15"/>
      <c r="K432" s="15"/>
      <c r="L432" s="15"/>
      <c r="M432" s="15"/>
      <c r="N432" s="15"/>
      <c r="O432" s="15"/>
      <c r="P432" s="15"/>
      <c r="Q432" s="15"/>
      <c r="R432" s="15"/>
      <c r="S432" s="15"/>
      <c r="T432" s="15"/>
      <c r="U432" s="15"/>
      <c r="V432" s="15"/>
      <c r="W432" s="15"/>
      <c r="X432" s="15"/>
      <c r="Y432" s="15"/>
      <c r="Z432" s="15"/>
      <c r="AA432" s="15"/>
      <c r="AB432" s="15"/>
      <c r="AC432"/>
      <c r="AD432"/>
      <c r="AE432"/>
      <c r="AF432"/>
      <c r="AG432"/>
      <c r="AH432" s="4"/>
      <c r="AI432"/>
      <c r="AJ432"/>
      <c r="AK432"/>
      <c r="AL432"/>
      <c r="AM432"/>
      <c r="AN432"/>
      <c r="AO432"/>
      <c r="AP432"/>
    </row>
    <row r="433" spans="1:42" s="52" customFormat="1">
      <c r="A433" s="15"/>
      <c r="B433" s="168"/>
      <c r="C433" s="374"/>
      <c r="D433" s="141"/>
      <c r="E433" s="180"/>
      <c r="F433"/>
      <c r="G433"/>
      <c r="H433"/>
      <c r="I433"/>
      <c r="J433" s="15"/>
      <c r="K433" s="15"/>
      <c r="L433" s="15"/>
      <c r="M433" s="15"/>
      <c r="N433" s="15"/>
      <c r="O433" s="15"/>
      <c r="P433" s="15"/>
      <c r="Q433" s="15"/>
      <c r="R433" s="15"/>
      <c r="S433" s="15"/>
      <c r="T433" s="15"/>
      <c r="U433" s="15"/>
      <c r="V433" s="15"/>
      <c r="W433" s="15"/>
      <c r="X433" s="15"/>
      <c r="Y433" s="15"/>
      <c r="Z433" s="15"/>
      <c r="AA433" s="15"/>
      <c r="AB433" s="15"/>
      <c r="AC433"/>
      <c r="AD433"/>
      <c r="AE433"/>
      <c r="AF433"/>
      <c r="AG433"/>
      <c r="AH433" s="4"/>
      <c r="AI433"/>
      <c r="AJ433"/>
      <c r="AK433"/>
      <c r="AL433"/>
      <c r="AM433"/>
      <c r="AN433"/>
      <c r="AO433"/>
      <c r="AP433"/>
    </row>
    <row r="434" spans="1:42" s="52" customFormat="1">
      <c r="A434" s="15"/>
      <c r="B434" s="168"/>
      <c r="C434" s="374"/>
      <c r="D434" s="141"/>
      <c r="E434" s="180"/>
      <c r="F434"/>
      <c r="G434"/>
      <c r="H434"/>
      <c r="I434"/>
      <c r="J434" s="15"/>
      <c r="K434" s="15"/>
      <c r="L434" s="15"/>
      <c r="M434" s="15"/>
      <c r="N434" s="15"/>
      <c r="O434" s="15"/>
      <c r="P434" s="15"/>
      <c r="Q434" s="15"/>
      <c r="R434" s="15"/>
      <c r="S434" s="15"/>
      <c r="T434" s="15"/>
      <c r="U434" s="15"/>
      <c r="V434" s="15"/>
      <c r="W434" s="15"/>
      <c r="X434" s="15"/>
      <c r="Y434" s="15"/>
      <c r="Z434" s="15"/>
      <c r="AA434" s="15"/>
      <c r="AB434" s="15"/>
      <c r="AC434"/>
      <c r="AD434"/>
      <c r="AE434"/>
      <c r="AF434"/>
      <c r="AG434"/>
      <c r="AH434" s="4"/>
      <c r="AI434"/>
      <c r="AJ434"/>
      <c r="AK434"/>
      <c r="AL434"/>
      <c r="AM434"/>
      <c r="AN434"/>
      <c r="AO434"/>
      <c r="AP434"/>
    </row>
    <row r="435" spans="1:42" s="52" customFormat="1">
      <c r="A435" s="15"/>
      <c r="B435" s="168"/>
      <c r="C435" s="374"/>
      <c r="D435" s="141"/>
      <c r="E435" s="180"/>
      <c r="F435"/>
      <c r="G435"/>
      <c r="H435"/>
      <c r="I435"/>
      <c r="J435" s="15"/>
      <c r="K435" s="15"/>
      <c r="L435" s="15"/>
      <c r="M435" s="15"/>
      <c r="N435" s="15"/>
      <c r="O435" s="15"/>
      <c r="P435" s="15"/>
      <c r="Q435" s="15"/>
      <c r="R435" s="15"/>
      <c r="S435" s="15"/>
      <c r="T435" s="15"/>
      <c r="U435" s="15"/>
      <c r="V435" s="15"/>
      <c r="W435" s="15"/>
      <c r="X435" s="15"/>
      <c r="Y435" s="15"/>
      <c r="Z435" s="15"/>
      <c r="AA435" s="15"/>
      <c r="AB435" s="15"/>
      <c r="AC435"/>
      <c r="AD435"/>
      <c r="AE435"/>
      <c r="AF435"/>
      <c r="AG435"/>
      <c r="AH435" s="4"/>
      <c r="AI435"/>
      <c r="AJ435"/>
      <c r="AK435"/>
      <c r="AL435"/>
      <c r="AM435"/>
      <c r="AN435"/>
      <c r="AO435"/>
      <c r="AP435"/>
    </row>
    <row r="436" spans="1:42" s="52" customFormat="1">
      <c r="A436" s="15"/>
      <c r="B436" s="168"/>
      <c r="C436" s="374"/>
      <c r="D436" s="141"/>
      <c r="E436" s="180"/>
      <c r="F436"/>
      <c r="G436"/>
      <c r="H436"/>
      <c r="I436"/>
      <c r="J436" s="15"/>
      <c r="K436" s="15"/>
      <c r="L436" s="15"/>
      <c r="M436" s="15"/>
      <c r="N436" s="15"/>
      <c r="O436" s="15"/>
      <c r="P436" s="15"/>
      <c r="Q436" s="15"/>
      <c r="R436" s="15"/>
      <c r="S436" s="15"/>
      <c r="T436" s="15"/>
      <c r="U436" s="15"/>
      <c r="V436" s="15"/>
      <c r="W436" s="15"/>
      <c r="X436" s="15"/>
      <c r="Y436" s="15"/>
      <c r="Z436" s="15"/>
      <c r="AA436" s="15"/>
      <c r="AB436" s="15"/>
      <c r="AC436"/>
      <c r="AD436"/>
      <c r="AE436"/>
      <c r="AF436"/>
      <c r="AG436"/>
      <c r="AH436" s="4"/>
      <c r="AI436"/>
      <c r="AJ436"/>
      <c r="AK436"/>
      <c r="AL436"/>
      <c r="AM436"/>
      <c r="AN436"/>
      <c r="AO436"/>
      <c r="AP436"/>
    </row>
    <row r="437" spans="1:42" s="52" customFormat="1">
      <c r="A437" s="15"/>
      <c r="B437" s="168"/>
      <c r="C437" s="374"/>
      <c r="D437" s="141"/>
      <c r="E437" s="180"/>
      <c r="F437"/>
      <c r="G437"/>
      <c r="H437"/>
      <c r="I437"/>
      <c r="J437" s="15"/>
      <c r="K437" s="15"/>
      <c r="L437" s="15"/>
      <c r="M437" s="15"/>
      <c r="N437" s="15"/>
      <c r="O437" s="15"/>
      <c r="P437" s="15"/>
      <c r="Q437" s="15"/>
      <c r="R437" s="15"/>
      <c r="S437" s="15"/>
      <c r="T437" s="15"/>
      <c r="U437" s="15"/>
      <c r="V437" s="15"/>
      <c r="W437" s="15"/>
      <c r="X437" s="15"/>
      <c r="Y437" s="15"/>
      <c r="Z437" s="15"/>
      <c r="AA437" s="15"/>
      <c r="AB437" s="15"/>
      <c r="AC437"/>
      <c r="AD437"/>
      <c r="AE437"/>
      <c r="AF437"/>
      <c r="AG437"/>
      <c r="AH437" s="4"/>
      <c r="AI437"/>
      <c r="AJ437"/>
      <c r="AK437"/>
      <c r="AL437"/>
      <c r="AM437"/>
      <c r="AN437"/>
      <c r="AO437"/>
      <c r="AP437"/>
    </row>
    <row r="438" spans="1:42" s="52" customFormat="1">
      <c r="A438" s="15"/>
      <c r="B438" s="168"/>
      <c r="C438" s="374"/>
      <c r="D438" s="141"/>
      <c r="E438" s="180"/>
      <c r="F438"/>
      <c r="G438"/>
      <c r="H438"/>
      <c r="I438"/>
      <c r="J438" s="15"/>
      <c r="K438" s="15"/>
      <c r="L438" s="15"/>
      <c r="M438" s="15"/>
      <c r="N438" s="15"/>
      <c r="O438" s="15"/>
      <c r="P438" s="15"/>
      <c r="Q438" s="15"/>
      <c r="R438" s="15"/>
      <c r="S438" s="15"/>
      <c r="T438" s="15"/>
      <c r="U438" s="15"/>
      <c r="V438" s="15"/>
      <c r="W438" s="15"/>
      <c r="X438" s="15"/>
      <c r="Y438" s="15"/>
      <c r="Z438" s="15"/>
      <c r="AA438" s="15"/>
      <c r="AB438" s="15"/>
      <c r="AC438"/>
      <c r="AD438"/>
      <c r="AE438"/>
      <c r="AF438"/>
      <c r="AG438"/>
      <c r="AH438" s="4"/>
      <c r="AI438"/>
      <c r="AJ438"/>
      <c r="AK438"/>
      <c r="AL438"/>
      <c r="AM438"/>
      <c r="AN438"/>
      <c r="AO438"/>
      <c r="AP438"/>
    </row>
    <row r="439" spans="1:42" s="52" customFormat="1">
      <c r="A439" s="15"/>
      <c r="B439" s="168"/>
      <c r="C439" s="374"/>
      <c r="D439" s="141"/>
      <c r="E439" s="180"/>
      <c r="F439"/>
      <c r="G439"/>
      <c r="H439"/>
      <c r="I439"/>
      <c r="J439" s="15"/>
      <c r="K439" s="15"/>
      <c r="L439" s="15"/>
      <c r="M439" s="15"/>
      <c r="N439" s="15"/>
      <c r="O439" s="15"/>
      <c r="P439" s="15"/>
      <c r="Q439" s="15"/>
      <c r="R439" s="15"/>
      <c r="S439" s="15"/>
      <c r="T439" s="15"/>
      <c r="U439" s="15"/>
      <c r="V439" s="15"/>
      <c r="W439" s="15"/>
      <c r="X439" s="15"/>
      <c r="Y439" s="15"/>
      <c r="Z439" s="15"/>
      <c r="AA439" s="15"/>
      <c r="AB439" s="15"/>
      <c r="AC439"/>
      <c r="AD439"/>
      <c r="AE439"/>
      <c r="AF439"/>
      <c r="AG439"/>
      <c r="AH439" s="4"/>
      <c r="AI439"/>
      <c r="AJ439"/>
      <c r="AK439"/>
      <c r="AL439"/>
      <c r="AM439"/>
      <c r="AN439"/>
      <c r="AO439"/>
      <c r="AP439"/>
    </row>
    <row r="440" spans="1:42" s="52" customFormat="1">
      <c r="A440" s="15"/>
      <c r="B440" s="168"/>
      <c r="C440" s="374"/>
      <c r="D440" s="141"/>
      <c r="E440" s="180"/>
      <c r="F440"/>
      <c r="G440"/>
      <c r="H440"/>
      <c r="I440"/>
      <c r="J440" s="15"/>
      <c r="K440" s="15"/>
      <c r="L440" s="15"/>
      <c r="M440" s="15"/>
      <c r="N440" s="15"/>
      <c r="O440" s="15"/>
      <c r="P440" s="15"/>
      <c r="Q440" s="15"/>
      <c r="R440" s="15"/>
      <c r="S440" s="15"/>
      <c r="T440" s="15"/>
      <c r="U440" s="15"/>
      <c r="V440" s="15"/>
      <c r="W440" s="15"/>
      <c r="X440" s="15"/>
      <c r="Y440" s="15"/>
      <c r="Z440" s="15"/>
      <c r="AA440" s="15"/>
      <c r="AB440" s="15"/>
      <c r="AC440"/>
      <c r="AD440"/>
      <c r="AE440"/>
      <c r="AF440"/>
      <c r="AG440"/>
      <c r="AH440" s="4"/>
      <c r="AI440"/>
      <c r="AJ440"/>
      <c r="AK440"/>
      <c r="AL440"/>
      <c r="AM440"/>
      <c r="AN440"/>
      <c r="AO440"/>
      <c r="AP440"/>
    </row>
    <row r="441" spans="1:42" s="52" customFormat="1">
      <c r="A441" s="15"/>
      <c r="B441" s="168"/>
      <c r="C441" s="374"/>
      <c r="D441" s="141"/>
      <c r="E441" s="180"/>
      <c r="F441"/>
      <c r="G441"/>
      <c r="H441"/>
      <c r="I441"/>
      <c r="J441" s="15"/>
      <c r="K441" s="15"/>
      <c r="L441" s="15"/>
      <c r="M441" s="15"/>
      <c r="N441" s="15"/>
      <c r="O441" s="15"/>
      <c r="P441" s="15"/>
      <c r="Q441" s="15"/>
      <c r="R441" s="15"/>
      <c r="S441" s="15"/>
      <c r="T441" s="15"/>
      <c r="U441" s="15"/>
      <c r="V441" s="15"/>
      <c r="W441" s="15"/>
      <c r="X441" s="15"/>
      <c r="Y441" s="15"/>
      <c r="Z441" s="15"/>
      <c r="AA441" s="15"/>
      <c r="AB441" s="15"/>
      <c r="AC441"/>
      <c r="AD441"/>
      <c r="AE441"/>
      <c r="AF441"/>
      <c r="AG441"/>
      <c r="AH441" s="4"/>
      <c r="AI441"/>
      <c r="AJ441"/>
      <c r="AK441"/>
      <c r="AL441"/>
      <c r="AM441"/>
      <c r="AN441"/>
      <c r="AO441"/>
      <c r="AP441"/>
    </row>
    <row r="442" spans="1:42" s="52" customFormat="1">
      <c r="A442" s="15"/>
      <c r="B442" s="168"/>
      <c r="C442" s="374"/>
      <c r="D442" s="141"/>
      <c r="E442" s="180"/>
      <c r="F442"/>
      <c r="G442"/>
      <c r="H442"/>
      <c r="I442"/>
      <c r="J442" s="15"/>
      <c r="K442" s="15"/>
      <c r="L442" s="15"/>
      <c r="M442" s="15"/>
      <c r="N442" s="15"/>
      <c r="O442" s="15"/>
      <c r="P442" s="15"/>
      <c r="Q442" s="15"/>
      <c r="R442" s="15"/>
      <c r="S442" s="15"/>
      <c r="T442" s="15"/>
      <c r="U442" s="15"/>
      <c r="V442" s="15"/>
      <c r="W442" s="15"/>
      <c r="X442" s="15"/>
      <c r="Y442" s="15"/>
      <c r="Z442" s="15"/>
      <c r="AA442" s="15"/>
      <c r="AB442" s="15"/>
      <c r="AC442"/>
      <c r="AD442"/>
      <c r="AE442"/>
      <c r="AF442"/>
      <c r="AG442"/>
      <c r="AH442" s="4"/>
      <c r="AI442"/>
      <c r="AJ442"/>
      <c r="AK442"/>
      <c r="AL442"/>
      <c r="AM442"/>
      <c r="AN442"/>
      <c r="AO442"/>
      <c r="AP442"/>
    </row>
    <row r="443" spans="1:42" s="52" customFormat="1">
      <c r="A443" s="15"/>
      <c r="B443" s="168"/>
      <c r="C443" s="374"/>
      <c r="D443" s="141"/>
      <c r="E443" s="180"/>
      <c r="F443"/>
      <c r="G443"/>
      <c r="H443"/>
      <c r="I443"/>
      <c r="J443" s="15"/>
      <c r="K443" s="15"/>
      <c r="L443" s="15"/>
      <c r="M443" s="15"/>
      <c r="N443" s="15"/>
      <c r="O443" s="15"/>
      <c r="P443" s="15"/>
      <c r="Q443" s="15"/>
      <c r="R443" s="15"/>
      <c r="S443" s="15"/>
      <c r="T443" s="15"/>
      <c r="U443" s="15"/>
      <c r="V443" s="15"/>
      <c r="W443" s="15"/>
      <c r="X443" s="15"/>
      <c r="Y443" s="15"/>
      <c r="Z443" s="15"/>
      <c r="AA443" s="15"/>
      <c r="AB443" s="15"/>
      <c r="AC443"/>
      <c r="AD443"/>
      <c r="AE443"/>
      <c r="AF443"/>
      <c r="AG443"/>
      <c r="AH443" s="4"/>
      <c r="AI443"/>
      <c r="AJ443"/>
      <c r="AK443"/>
      <c r="AL443"/>
      <c r="AM443"/>
      <c r="AN443"/>
      <c r="AO443"/>
      <c r="AP443"/>
    </row>
    <row r="444" spans="1:42" s="52" customFormat="1">
      <c r="A444" s="15"/>
      <c r="B444" s="168"/>
      <c r="C444" s="374"/>
      <c r="D444" s="141"/>
      <c r="E444" s="180"/>
      <c r="F444"/>
      <c r="G444"/>
      <c r="H444"/>
      <c r="I444"/>
      <c r="J444" s="15"/>
      <c r="K444" s="15"/>
      <c r="L444" s="15"/>
      <c r="M444" s="15"/>
      <c r="N444" s="15"/>
      <c r="O444" s="15"/>
      <c r="P444" s="15"/>
      <c r="Q444" s="15"/>
      <c r="R444" s="15"/>
      <c r="S444" s="15"/>
      <c r="T444" s="15"/>
      <c r="U444" s="15"/>
      <c r="V444" s="15"/>
      <c r="W444" s="15"/>
      <c r="X444" s="15"/>
      <c r="Y444" s="15"/>
      <c r="Z444" s="15"/>
      <c r="AA444" s="15"/>
      <c r="AB444" s="15"/>
      <c r="AC444"/>
      <c r="AD444"/>
      <c r="AE444"/>
      <c r="AF444"/>
      <c r="AG444"/>
      <c r="AH444" s="4"/>
      <c r="AI444"/>
      <c r="AJ444"/>
      <c r="AK444"/>
      <c r="AL444"/>
      <c r="AM444"/>
      <c r="AN444"/>
      <c r="AO444"/>
      <c r="AP444"/>
    </row>
    <row r="445" spans="1:42" s="52" customFormat="1">
      <c r="A445" s="15"/>
      <c r="B445" s="168"/>
      <c r="C445" s="374"/>
      <c r="D445" s="141"/>
      <c r="E445" s="180"/>
      <c r="F445"/>
      <c r="G445"/>
      <c r="H445"/>
      <c r="I445"/>
      <c r="J445" s="15"/>
      <c r="K445" s="15"/>
      <c r="L445" s="15"/>
      <c r="M445" s="15"/>
      <c r="N445" s="15"/>
      <c r="O445" s="15"/>
      <c r="P445" s="15"/>
      <c r="Q445" s="15"/>
      <c r="R445" s="15"/>
      <c r="S445" s="15"/>
      <c r="T445" s="15"/>
      <c r="U445" s="15"/>
      <c r="V445" s="15"/>
      <c r="W445" s="15"/>
      <c r="X445" s="15"/>
      <c r="Y445" s="15"/>
      <c r="Z445" s="15"/>
      <c r="AA445" s="15"/>
      <c r="AB445" s="15"/>
      <c r="AC445"/>
      <c r="AD445"/>
      <c r="AE445"/>
      <c r="AF445"/>
      <c r="AG445"/>
      <c r="AH445" s="4"/>
      <c r="AI445"/>
      <c r="AJ445"/>
      <c r="AK445"/>
      <c r="AL445"/>
      <c r="AM445"/>
      <c r="AN445"/>
      <c r="AO445"/>
      <c r="AP445"/>
    </row>
    <row r="446" spans="1:42" s="52" customFormat="1">
      <c r="A446" s="15"/>
      <c r="B446" s="168"/>
      <c r="C446" s="374"/>
      <c r="D446" s="141"/>
      <c r="E446" s="180"/>
      <c r="F446"/>
      <c r="G446"/>
      <c r="H446"/>
      <c r="I446"/>
      <c r="J446" s="15"/>
      <c r="K446" s="15"/>
      <c r="L446" s="15"/>
      <c r="M446" s="15"/>
      <c r="N446" s="15"/>
      <c r="O446" s="15"/>
      <c r="P446" s="15"/>
      <c r="Q446" s="15"/>
      <c r="R446" s="15"/>
      <c r="S446" s="15"/>
      <c r="T446" s="15"/>
      <c r="U446" s="15"/>
      <c r="V446" s="15"/>
      <c r="W446" s="15"/>
      <c r="X446" s="15"/>
      <c r="Y446" s="15"/>
      <c r="Z446" s="15"/>
      <c r="AA446" s="15"/>
      <c r="AB446" s="15"/>
      <c r="AC446"/>
      <c r="AD446"/>
      <c r="AE446"/>
      <c r="AF446"/>
      <c r="AG446"/>
      <c r="AH446" s="4"/>
      <c r="AI446"/>
      <c r="AJ446"/>
      <c r="AK446"/>
      <c r="AL446"/>
      <c r="AM446"/>
      <c r="AN446"/>
      <c r="AO446"/>
      <c r="AP446"/>
    </row>
    <row r="447" spans="1:42" s="52" customFormat="1">
      <c r="A447" s="15"/>
      <c r="B447" s="168"/>
      <c r="C447" s="374"/>
      <c r="D447" s="141"/>
      <c r="E447" s="180"/>
      <c r="F447"/>
      <c r="G447"/>
      <c r="H447"/>
      <c r="I447"/>
      <c r="J447" s="15"/>
      <c r="K447" s="15"/>
      <c r="L447" s="15"/>
      <c r="M447" s="15"/>
      <c r="N447" s="15"/>
      <c r="O447" s="15"/>
      <c r="P447" s="15"/>
      <c r="Q447" s="15"/>
      <c r="R447" s="15"/>
      <c r="S447" s="15"/>
      <c r="T447" s="15"/>
      <c r="U447" s="15"/>
      <c r="V447" s="15"/>
      <c r="W447" s="15"/>
      <c r="X447" s="15"/>
      <c r="Y447" s="15"/>
      <c r="Z447" s="15"/>
      <c r="AA447" s="15"/>
      <c r="AB447" s="15"/>
      <c r="AC447"/>
      <c r="AD447"/>
      <c r="AE447"/>
      <c r="AF447"/>
      <c r="AG447"/>
      <c r="AH447" s="4"/>
      <c r="AI447"/>
      <c r="AJ447"/>
      <c r="AK447"/>
      <c r="AL447"/>
      <c r="AM447"/>
      <c r="AN447"/>
      <c r="AO447"/>
      <c r="AP447"/>
    </row>
    <row r="448" spans="1:42" s="52" customFormat="1">
      <c r="A448" s="15"/>
      <c r="B448" s="168"/>
      <c r="C448" s="374"/>
      <c r="D448" s="141"/>
      <c r="E448" s="180"/>
      <c r="F448"/>
      <c r="G448"/>
      <c r="H448"/>
      <c r="I448"/>
      <c r="J448" s="15"/>
      <c r="K448" s="15"/>
      <c r="L448" s="15"/>
      <c r="M448" s="15"/>
      <c r="N448" s="15"/>
      <c r="O448" s="15"/>
      <c r="P448" s="15"/>
      <c r="Q448" s="15"/>
      <c r="R448" s="15"/>
      <c r="S448" s="15"/>
      <c r="T448" s="15"/>
      <c r="U448" s="15"/>
      <c r="V448" s="15"/>
      <c r="W448" s="15"/>
      <c r="X448" s="15"/>
      <c r="Y448" s="15"/>
      <c r="Z448" s="15"/>
      <c r="AA448" s="15"/>
      <c r="AB448" s="15"/>
      <c r="AC448"/>
      <c r="AD448"/>
      <c r="AE448"/>
      <c r="AF448"/>
      <c r="AG448"/>
      <c r="AH448" s="4"/>
      <c r="AI448"/>
      <c r="AJ448"/>
      <c r="AK448"/>
      <c r="AL448"/>
      <c r="AM448"/>
      <c r="AN448"/>
      <c r="AO448"/>
      <c r="AP448"/>
    </row>
    <row r="449" spans="1:42" s="52" customFormat="1">
      <c r="A449" s="15"/>
      <c r="B449" s="168"/>
      <c r="C449" s="374"/>
      <c r="D449" s="141"/>
      <c r="E449" s="180"/>
      <c r="F449"/>
      <c r="G449"/>
      <c r="H449"/>
      <c r="I449"/>
      <c r="J449" s="15"/>
      <c r="K449" s="15"/>
      <c r="L449" s="15"/>
      <c r="M449" s="15"/>
      <c r="N449" s="15"/>
      <c r="O449" s="15"/>
      <c r="P449" s="15"/>
      <c r="Q449" s="15"/>
      <c r="R449" s="15"/>
      <c r="S449" s="15"/>
      <c r="T449" s="15"/>
      <c r="U449" s="15"/>
      <c r="V449" s="15"/>
      <c r="W449" s="15"/>
      <c r="X449" s="15"/>
      <c r="Y449" s="15"/>
      <c r="Z449" s="15"/>
      <c r="AA449" s="15"/>
      <c r="AB449" s="15"/>
      <c r="AC449"/>
      <c r="AD449"/>
      <c r="AE449"/>
      <c r="AF449"/>
      <c r="AG449"/>
      <c r="AH449" s="4"/>
      <c r="AI449"/>
      <c r="AJ449"/>
      <c r="AK449"/>
      <c r="AL449"/>
      <c r="AM449"/>
      <c r="AN449"/>
      <c r="AO449"/>
      <c r="AP449"/>
    </row>
    <row r="450" spans="1:42" s="52" customFormat="1">
      <c r="A450" s="15"/>
      <c r="B450" s="168"/>
      <c r="C450" s="374"/>
      <c r="D450" s="141"/>
      <c r="E450" s="180"/>
      <c r="F450"/>
      <c r="G450"/>
      <c r="H450"/>
      <c r="I450"/>
      <c r="J450" s="15"/>
      <c r="K450" s="15"/>
      <c r="L450" s="15"/>
      <c r="M450" s="15"/>
      <c r="N450" s="15"/>
      <c r="O450" s="15"/>
      <c r="P450" s="15"/>
      <c r="Q450" s="15"/>
      <c r="R450" s="15"/>
      <c r="S450" s="15"/>
      <c r="T450" s="15"/>
      <c r="U450" s="15"/>
      <c r="V450" s="15"/>
      <c r="W450" s="15"/>
      <c r="X450" s="15"/>
      <c r="Y450" s="15"/>
      <c r="Z450" s="15"/>
      <c r="AA450" s="15"/>
      <c r="AB450" s="15"/>
      <c r="AC450"/>
      <c r="AD450"/>
      <c r="AE450"/>
      <c r="AF450"/>
      <c r="AG450"/>
      <c r="AH450" s="4"/>
      <c r="AI450"/>
      <c r="AJ450"/>
      <c r="AK450"/>
      <c r="AL450"/>
      <c r="AM450"/>
      <c r="AN450"/>
      <c r="AO450"/>
      <c r="AP450"/>
    </row>
    <row r="451" spans="1:42" s="52" customFormat="1">
      <c r="A451" s="15"/>
      <c r="B451" s="168"/>
      <c r="C451" s="374"/>
      <c r="D451" s="141"/>
      <c r="E451" s="180"/>
      <c r="F451"/>
      <c r="G451"/>
      <c r="H451"/>
      <c r="I451"/>
      <c r="J451" s="15"/>
      <c r="K451" s="15"/>
      <c r="L451" s="15"/>
      <c r="M451" s="15"/>
      <c r="N451" s="15"/>
      <c r="O451" s="15"/>
      <c r="P451" s="15"/>
      <c r="Q451" s="15"/>
      <c r="R451" s="15"/>
      <c r="S451" s="15"/>
      <c r="T451" s="15"/>
      <c r="U451" s="15"/>
      <c r="V451" s="15"/>
      <c r="W451" s="15"/>
      <c r="X451" s="15"/>
      <c r="Y451" s="15"/>
      <c r="Z451" s="15"/>
      <c r="AA451" s="15"/>
      <c r="AB451" s="15"/>
      <c r="AC451"/>
      <c r="AD451"/>
      <c r="AE451"/>
      <c r="AF451"/>
      <c r="AG451"/>
      <c r="AH451" s="4"/>
      <c r="AI451"/>
      <c r="AJ451"/>
      <c r="AK451"/>
      <c r="AL451"/>
      <c r="AM451"/>
      <c r="AN451"/>
      <c r="AO451"/>
      <c r="AP451"/>
    </row>
    <row r="452" spans="1:42" s="52" customFormat="1">
      <c r="A452" s="15"/>
      <c r="B452" s="168"/>
      <c r="C452" s="374"/>
      <c r="D452" s="141"/>
      <c r="E452" s="180"/>
      <c r="F452"/>
      <c r="G452"/>
      <c r="H452"/>
      <c r="I452"/>
      <c r="J452" s="15"/>
      <c r="K452" s="15"/>
      <c r="L452" s="15"/>
      <c r="M452" s="15"/>
      <c r="N452" s="15"/>
      <c r="O452" s="15"/>
      <c r="P452" s="15"/>
      <c r="Q452" s="15"/>
      <c r="R452" s="15"/>
      <c r="S452" s="15"/>
      <c r="T452" s="15"/>
      <c r="U452" s="15"/>
      <c r="V452" s="15"/>
      <c r="W452" s="15"/>
      <c r="X452" s="15"/>
      <c r="Y452" s="15"/>
      <c r="Z452" s="15"/>
      <c r="AA452" s="15"/>
      <c r="AB452" s="15"/>
      <c r="AC452"/>
      <c r="AD452"/>
      <c r="AE452"/>
      <c r="AF452"/>
      <c r="AG452"/>
      <c r="AH452" s="4"/>
      <c r="AI452"/>
      <c r="AJ452"/>
      <c r="AK452"/>
      <c r="AL452"/>
      <c r="AM452"/>
      <c r="AN452"/>
      <c r="AO452"/>
      <c r="AP452"/>
    </row>
    <row r="453" spans="1:42" s="52" customFormat="1">
      <c r="A453" s="15"/>
      <c r="B453" s="168"/>
      <c r="C453" s="374"/>
      <c r="D453" s="141"/>
      <c r="E453" s="180"/>
      <c r="F453"/>
      <c r="G453"/>
      <c r="H453"/>
      <c r="I453"/>
      <c r="J453" s="15"/>
      <c r="K453" s="15"/>
      <c r="L453" s="15"/>
      <c r="M453" s="15"/>
      <c r="N453" s="15"/>
      <c r="O453" s="15"/>
      <c r="P453" s="15"/>
      <c r="Q453" s="15"/>
      <c r="R453" s="15"/>
      <c r="S453" s="15"/>
      <c r="T453" s="15"/>
      <c r="U453" s="15"/>
      <c r="V453" s="15"/>
      <c r="W453" s="15"/>
      <c r="X453" s="15"/>
      <c r="Y453" s="15"/>
      <c r="Z453" s="15"/>
      <c r="AA453" s="15"/>
      <c r="AB453" s="15"/>
      <c r="AC453"/>
      <c r="AD453"/>
      <c r="AE453"/>
      <c r="AF453"/>
      <c r="AG453"/>
      <c r="AH453" s="4"/>
      <c r="AI453"/>
      <c r="AJ453"/>
      <c r="AK453"/>
      <c r="AL453"/>
      <c r="AM453"/>
      <c r="AN453"/>
      <c r="AO453"/>
      <c r="AP453"/>
    </row>
    <row r="454" spans="1:42" s="52" customFormat="1">
      <c r="A454" s="15"/>
      <c r="B454" s="168"/>
      <c r="C454" s="374"/>
      <c r="D454" s="141"/>
      <c r="E454" s="180"/>
      <c r="F454"/>
      <c r="G454"/>
      <c r="H454"/>
      <c r="I454"/>
      <c r="J454" s="15"/>
      <c r="K454" s="15"/>
      <c r="L454" s="15"/>
      <c r="M454" s="15"/>
      <c r="N454" s="15"/>
      <c r="O454" s="15"/>
      <c r="P454" s="15"/>
      <c r="Q454" s="15"/>
      <c r="R454" s="15"/>
      <c r="S454" s="15"/>
      <c r="T454" s="15"/>
      <c r="U454" s="15"/>
      <c r="V454" s="15"/>
      <c r="W454" s="15"/>
      <c r="X454" s="15"/>
      <c r="Y454" s="15"/>
      <c r="Z454" s="15"/>
      <c r="AA454" s="15"/>
      <c r="AB454" s="15"/>
      <c r="AC454"/>
      <c r="AD454"/>
      <c r="AE454"/>
      <c r="AF454"/>
      <c r="AG454"/>
      <c r="AH454" s="4"/>
      <c r="AI454"/>
      <c r="AJ454"/>
      <c r="AK454"/>
      <c r="AL454"/>
      <c r="AM454"/>
      <c r="AN454"/>
      <c r="AO454"/>
      <c r="AP454"/>
    </row>
    <row r="455" spans="1:42" s="52" customFormat="1">
      <c r="A455" s="15"/>
      <c r="B455" s="168"/>
      <c r="C455" s="374"/>
      <c r="D455" s="141"/>
      <c r="E455" s="180"/>
      <c r="F455"/>
      <c r="G455"/>
      <c r="H455"/>
      <c r="I455"/>
      <c r="J455" s="15"/>
      <c r="K455" s="15"/>
      <c r="L455" s="15"/>
      <c r="M455" s="15"/>
      <c r="N455" s="15"/>
      <c r="O455" s="15"/>
      <c r="P455" s="15"/>
      <c r="Q455" s="15"/>
      <c r="R455" s="15"/>
      <c r="S455" s="15"/>
      <c r="T455" s="15"/>
      <c r="U455" s="15"/>
      <c r="V455" s="15"/>
      <c r="W455" s="15"/>
      <c r="X455" s="15"/>
      <c r="Y455" s="15"/>
      <c r="Z455" s="15"/>
      <c r="AA455" s="15"/>
      <c r="AB455" s="15"/>
      <c r="AC455"/>
      <c r="AD455"/>
      <c r="AE455"/>
      <c r="AF455"/>
      <c r="AG455"/>
      <c r="AH455" s="4"/>
      <c r="AI455"/>
      <c r="AJ455"/>
      <c r="AK455"/>
      <c r="AL455"/>
      <c r="AM455"/>
      <c r="AN455"/>
      <c r="AO455"/>
      <c r="AP455"/>
    </row>
    <row r="456" spans="1:42" s="52" customFormat="1">
      <c r="A456" s="15"/>
      <c r="B456" s="168"/>
      <c r="C456" s="374"/>
      <c r="D456" s="141"/>
      <c r="E456" s="180"/>
      <c r="F456"/>
      <c r="G456"/>
      <c r="H456"/>
      <c r="I456"/>
      <c r="J456" s="15"/>
      <c r="K456" s="15"/>
      <c r="L456" s="15"/>
      <c r="M456" s="15"/>
      <c r="N456" s="15"/>
      <c r="O456" s="15"/>
      <c r="P456" s="15"/>
      <c r="Q456" s="15"/>
      <c r="R456" s="15"/>
      <c r="S456" s="15"/>
      <c r="T456" s="15"/>
      <c r="U456" s="15"/>
      <c r="V456" s="15"/>
      <c r="W456" s="15"/>
      <c r="X456" s="15"/>
      <c r="Y456" s="15"/>
      <c r="Z456" s="15"/>
      <c r="AA456" s="15"/>
      <c r="AB456" s="15"/>
      <c r="AC456"/>
      <c r="AD456"/>
      <c r="AE456"/>
      <c r="AF456"/>
      <c r="AG456"/>
      <c r="AH456" s="4"/>
      <c r="AI456"/>
      <c r="AJ456"/>
      <c r="AK456"/>
      <c r="AL456"/>
      <c r="AM456"/>
      <c r="AN456"/>
      <c r="AO456"/>
      <c r="AP456"/>
    </row>
    <row r="457" spans="1:42" s="52" customFormat="1">
      <c r="A457" s="15"/>
      <c r="B457" s="168"/>
      <c r="C457" s="374"/>
      <c r="D457" s="141"/>
      <c r="E457" s="180"/>
      <c r="F457"/>
      <c r="G457"/>
      <c r="H457"/>
      <c r="I457"/>
      <c r="J457" s="15"/>
      <c r="K457" s="15"/>
      <c r="L457" s="15"/>
      <c r="M457" s="15"/>
      <c r="N457" s="15"/>
      <c r="O457" s="15"/>
      <c r="P457" s="15"/>
      <c r="Q457" s="15"/>
      <c r="R457" s="15"/>
      <c r="S457" s="15"/>
      <c r="T457" s="15"/>
      <c r="U457" s="15"/>
      <c r="V457" s="15"/>
      <c r="W457" s="15"/>
      <c r="X457" s="15"/>
      <c r="Y457" s="15"/>
      <c r="Z457" s="15"/>
      <c r="AA457" s="15"/>
      <c r="AB457" s="15"/>
      <c r="AC457"/>
      <c r="AD457"/>
      <c r="AE457"/>
      <c r="AF457"/>
      <c r="AG457"/>
      <c r="AH457" s="4"/>
      <c r="AI457"/>
      <c r="AJ457"/>
      <c r="AK457"/>
      <c r="AL457"/>
      <c r="AM457"/>
      <c r="AN457"/>
      <c r="AO457"/>
      <c r="AP457"/>
    </row>
    <row r="458" spans="1:42" s="52" customFormat="1">
      <c r="A458" s="15"/>
      <c r="B458" s="168"/>
      <c r="C458" s="374"/>
      <c r="D458" s="141"/>
      <c r="E458" s="180"/>
      <c r="F458"/>
      <c r="G458"/>
      <c r="H458"/>
      <c r="I458"/>
      <c r="J458" s="15"/>
      <c r="K458" s="15"/>
      <c r="L458" s="15"/>
      <c r="M458" s="15"/>
      <c r="N458" s="15"/>
      <c r="O458" s="15"/>
      <c r="P458" s="15"/>
      <c r="Q458" s="15"/>
      <c r="R458" s="15"/>
      <c r="S458" s="15"/>
      <c r="T458" s="15"/>
      <c r="U458" s="15"/>
      <c r="V458" s="15"/>
      <c r="W458" s="15"/>
      <c r="X458" s="15"/>
      <c r="Y458" s="15"/>
      <c r="Z458" s="15"/>
      <c r="AA458" s="15"/>
      <c r="AB458" s="15"/>
      <c r="AC458"/>
      <c r="AD458"/>
      <c r="AE458"/>
      <c r="AF458"/>
      <c r="AG458"/>
      <c r="AH458" s="4"/>
      <c r="AI458"/>
      <c r="AJ458"/>
      <c r="AK458"/>
      <c r="AL458"/>
      <c r="AM458"/>
      <c r="AN458"/>
      <c r="AO458"/>
      <c r="AP458"/>
    </row>
    <row r="459" spans="1:42" s="52" customFormat="1">
      <c r="A459" s="15"/>
      <c r="B459" s="168"/>
      <c r="C459" s="374"/>
      <c r="D459" s="141"/>
      <c r="E459" s="180"/>
      <c r="F459"/>
      <c r="G459"/>
      <c r="H459"/>
      <c r="I459"/>
      <c r="J459" s="15"/>
      <c r="K459" s="15"/>
      <c r="L459" s="15"/>
      <c r="M459" s="15"/>
      <c r="N459" s="15"/>
      <c r="O459" s="15"/>
      <c r="P459" s="15"/>
      <c r="Q459" s="15"/>
      <c r="R459" s="15"/>
      <c r="S459" s="15"/>
      <c r="T459" s="15"/>
      <c r="U459" s="15"/>
      <c r="V459" s="15"/>
      <c r="W459" s="15"/>
      <c r="X459" s="15"/>
      <c r="Y459" s="15"/>
      <c r="Z459" s="15"/>
      <c r="AA459" s="15"/>
      <c r="AB459" s="15"/>
      <c r="AC459"/>
      <c r="AD459"/>
      <c r="AE459"/>
      <c r="AF459"/>
      <c r="AG459"/>
      <c r="AH459" s="4"/>
      <c r="AI459"/>
      <c r="AJ459"/>
      <c r="AK459"/>
      <c r="AL459"/>
      <c r="AM459"/>
      <c r="AN459"/>
      <c r="AO459"/>
      <c r="AP459"/>
    </row>
    <row r="460" spans="1:42" s="52" customFormat="1">
      <c r="A460" s="15"/>
      <c r="B460" s="168"/>
      <c r="C460" s="374"/>
      <c r="D460" s="141"/>
      <c r="E460" s="180"/>
      <c r="F460"/>
      <c r="G460"/>
      <c r="H460"/>
      <c r="I460"/>
      <c r="J460" s="15"/>
      <c r="K460" s="15"/>
      <c r="L460" s="15"/>
      <c r="M460" s="15"/>
      <c r="N460" s="15"/>
      <c r="O460" s="15"/>
      <c r="P460" s="15"/>
      <c r="Q460" s="15"/>
      <c r="R460" s="15"/>
      <c r="S460" s="15"/>
      <c r="T460" s="15"/>
      <c r="U460" s="15"/>
      <c r="V460" s="15"/>
      <c r="W460" s="15"/>
      <c r="X460" s="15"/>
      <c r="Y460" s="15"/>
      <c r="Z460" s="15"/>
      <c r="AA460" s="15"/>
      <c r="AB460" s="15"/>
      <c r="AC460"/>
      <c r="AD460"/>
      <c r="AE460"/>
      <c r="AF460"/>
      <c r="AG460"/>
      <c r="AH460" s="4"/>
      <c r="AI460"/>
      <c r="AJ460"/>
      <c r="AK460"/>
      <c r="AL460"/>
      <c r="AM460"/>
      <c r="AN460"/>
      <c r="AO460"/>
      <c r="AP460"/>
    </row>
    <row r="461" spans="1:42" s="52" customFormat="1">
      <c r="A461" s="15"/>
      <c r="B461" s="168"/>
      <c r="C461" s="374"/>
      <c r="D461" s="141"/>
      <c r="E461" s="180"/>
      <c r="F461"/>
      <c r="G461"/>
      <c r="H461"/>
      <c r="I461"/>
      <c r="J461" s="15"/>
      <c r="K461" s="15"/>
      <c r="L461" s="15"/>
      <c r="M461" s="15"/>
      <c r="N461" s="15"/>
      <c r="O461" s="15"/>
      <c r="P461" s="15"/>
      <c r="Q461" s="15"/>
      <c r="R461" s="15"/>
      <c r="S461" s="15"/>
      <c r="T461" s="15"/>
      <c r="U461" s="15"/>
      <c r="V461" s="15"/>
      <c r="W461" s="15"/>
      <c r="X461" s="15"/>
      <c r="Y461" s="15"/>
      <c r="Z461" s="15"/>
      <c r="AA461" s="15"/>
      <c r="AB461" s="15"/>
      <c r="AC461"/>
      <c r="AD461"/>
      <c r="AE461"/>
      <c r="AF461"/>
      <c r="AG461"/>
      <c r="AH461" s="4"/>
      <c r="AI461"/>
      <c r="AJ461"/>
      <c r="AK461"/>
      <c r="AL461"/>
      <c r="AM461"/>
      <c r="AN461"/>
      <c r="AO461"/>
      <c r="AP461"/>
    </row>
    <row r="462" spans="1:42" s="52" customFormat="1">
      <c r="A462" s="15"/>
      <c r="B462" s="168"/>
      <c r="C462" s="374"/>
      <c r="D462" s="141"/>
      <c r="E462" s="180"/>
      <c r="F462"/>
      <c r="G462"/>
      <c r="H462"/>
      <c r="I462"/>
      <c r="J462" s="15"/>
      <c r="K462" s="15"/>
      <c r="L462" s="15"/>
      <c r="M462" s="15"/>
      <c r="N462" s="15"/>
      <c r="O462" s="15"/>
      <c r="P462" s="15"/>
      <c r="Q462" s="15"/>
      <c r="R462" s="15"/>
      <c r="S462" s="15"/>
      <c r="T462" s="15"/>
      <c r="U462" s="15"/>
      <c r="V462" s="15"/>
      <c r="W462" s="15"/>
      <c r="X462" s="15"/>
      <c r="Y462" s="15"/>
      <c r="Z462" s="15"/>
      <c r="AA462" s="15"/>
      <c r="AB462" s="15"/>
      <c r="AC462"/>
      <c r="AD462"/>
      <c r="AE462"/>
      <c r="AF462"/>
      <c r="AG462"/>
      <c r="AH462" s="4"/>
      <c r="AI462"/>
      <c r="AJ462"/>
      <c r="AK462"/>
      <c r="AL462"/>
      <c r="AM462"/>
      <c r="AN462"/>
      <c r="AO462"/>
      <c r="AP462"/>
    </row>
    <row r="463" spans="1:42" s="52" customFormat="1">
      <c r="A463" s="15"/>
      <c r="B463" s="168"/>
      <c r="C463" s="374"/>
      <c r="D463" s="141"/>
      <c r="E463" s="180"/>
      <c r="F463"/>
      <c r="G463"/>
      <c r="H463"/>
      <c r="I463"/>
      <c r="J463" s="15"/>
      <c r="K463" s="15"/>
      <c r="L463" s="15"/>
      <c r="M463" s="15"/>
      <c r="N463" s="15"/>
      <c r="O463" s="15"/>
      <c r="P463" s="15"/>
      <c r="Q463" s="15"/>
      <c r="R463" s="15"/>
      <c r="S463" s="15"/>
      <c r="T463" s="15"/>
      <c r="U463" s="15"/>
      <c r="V463" s="15"/>
      <c r="W463" s="15"/>
      <c r="X463" s="15"/>
      <c r="Y463" s="15"/>
      <c r="Z463" s="15"/>
      <c r="AA463" s="15"/>
      <c r="AB463" s="15"/>
      <c r="AC463"/>
      <c r="AD463"/>
      <c r="AE463"/>
      <c r="AF463"/>
      <c r="AG463"/>
      <c r="AH463" s="4"/>
      <c r="AI463"/>
      <c r="AJ463"/>
      <c r="AK463"/>
      <c r="AL463"/>
      <c r="AM463"/>
      <c r="AN463"/>
      <c r="AO463"/>
      <c r="AP463"/>
    </row>
    <row r="464" spans="1:42" s="52" customFormat="1">
      <c r="A464" s="15"/>
      <c r="B464" s="168"/>
      <c r="C464" s="374"/>
      <c r="D464" s="141"/>
      <c r="E464" s="180"/>
      <c r="F464"/>
      <c r="G464"/>
      <c r="H464"/>
      <c r="I464"/>
      <c r="J464" s="15"/>
      <c r="K464" s="15"/>
      <c r="L464" s="15"/>
      <c r="M464" s="15"/>
      <c r="N464" s="15"/>
      <c r="O464" s="15"/>
      <c r="P464" s="15"/>
      <c r="Q464" s="15"/>
      <c r="R464" s="15"/>
      <c r="S464" s="15"/>
      <c r="T464" s="15"/>
      <c r="U464" s="15"/>
      <c r="V464" s="15"/>
      <c r="W464" s="15"/>
      <c r="X464" s="15"/>
      <c r="Y464" s="15"/>
      <c r="Z464" s="15"/>
      <c r="AA464" s="15"/>
      <c r="AB464" s="15"/>
      <c r="AC464"/>
      <c r="AD464"/>
      <c r="AE464"/>
      <c r="AF464"/>
      <c r="AG464"/>
      <c r="AH464" s="4"/>
      <c r="AI464"/>
      <c r="AJ464"/>
      <c r="AK464"/>
      <c r="AL464"/>
      <c r="AM464"/>
      <c r="AN464"/>
      <c r="AO464"/>
      <c r="AP464"/>
    </row>
    <row r="465" spans="1:42" s="52" customFormat="1">
      <c r="A465" s="15"/>
      <c r="B465" s="168"/>
      <c r="C465" s="374"/>
      <c r="D465" s="141"/>
      <c r="E465" s="180"/>
      <c r="F465"/>
      <c r="G465"/>
      <c r="H465"/>
      <c r="I465"/>
      <c r="J465" s="15"/>
      <c r="K465" s="15"/>
      <c r="L465" s="15"/>
      <c r="M465" s="15"/>
      <c r="N465" s="15"/>
      <c r="O465" s="15"/>
      <c r="P465" s="15"/>
      <c r="Q465" s="15"/>
      <c r="R465" s="15"/>
      <c r="S465" s="15"/>
      <c r="T465" s="15"/>
      <c r="U465" s="15"/>
      <c r="V465" s="15"/>
      <c r="W465" s="15"/>
      <c r="X465" s="15"/>
      <c r="Y465" s="15"/>
      <c r="Z465" s="15"/>
      <c r="AA465" s="15"/>
      <c r="AB465" s="15"/>
      <c r="AC465"/>
      <c r="AD465"/>
      <c r="AE465"/>
      <c r="AF465"/>
      <c r="AG465"/>
      <c r="AH465" s="4"/>
      <c r="AI465"/>
      <c r="AJ465"/>
      <c r="AK465"/>
      <c r="AL465"/>
      <c r="AM465"/>
      <c r="AN465"/>
      <c r="AO465"/>
      <c r="AP465"/>
    </row>
    <row r="466" spans="1:42" s="52" customFormat="1">
      <c r="A466" s="15"/>
      <c r="B466" s="168"/>
      <c r="C466" s="374"/>
      <c r="D466" s="141"/>
      <c r="E466" s="180"/>
      <c r="F466"/>
      <c r="G466"/>
      <c r="H466"/>
      <c r="I466"/>
      <c r="J466" s="15"/>
      <c r="K466" s="15"/>
      <c r="L466" s="15"/>
      <c r="M466" s="15"/>
      <c r="N466" s="15"/>
      <c r="O466" s="15"/>
      <c r="P466" s="15"/>
      <c r="Q466" s="15"/>
      <c r="R466" s="15"/>
      <c r="S466" s="15"/>
      <c r="T466" s="15"/>
      <c r="U466" s="15"/>
      <c r="V466" s="15"/>
      <c r="W466" s="15"/>
      <c r="X466" s="15"/>
      <c r="Y466" s="15"/>
      <c r="Z466" s="15"/>
      <c r="AA466" s="15"/>
      <c r="AB466" s="15"/>
      <c r="AC466"/>
      <c r="AD466"/>
      <c r="AE466"/>
      <c r="AF466"/>
      <c r="AG466"/>
      <c r="AH466" s="4"/>
      <c r="AI466"/>
      <c r="AJ466"/>
      <c r="AK466"/>
      <c r="AL466"/>
      <c r="AM466"/>
      <c r="AN466"/>
      <c r="AO466"/>
      <c r="AP466"/>
    </row>
    <row r="467" spans="1:42" s="52" customFormat="1">
      <c r="A467" s="15"/>
      <c r="B467" s="168"/>
      <c r="C467" s="374"/>
      <c r="D467" s="141"/>
      <c r="E467" s="180"/>
      <c r="F467"/>
      <c r="G467"/>
      <c r="H467"/>
      <c r="I467"/>
      <c r="J467" s="15"/>
      <c r="K467" s="15"/>
      <c r="L467" s="15"/>
      <c r="M467" s="15"/>
      <c r="N467" s="15"/>
      <c r="O467" s="15"/>
      <c r="P467" s="15"/>
      <c r="Q467" s="15"/>
      <c r="R467" s="15"/>
      <c r="S467" s="15"/>
      <c r="T467" s="15"/>
      <c r="U467" s="15"/>
      <c r="V467" s="15"/>
      <c r="W467" s="15"/>
      <c r="X467" s="15"/>
      <c r="Y467" s="15"/>
      <c r="Z467" s="15"/>
      <c r="AA467" s="15"/>
      <c r="AB467" s="15"/>
      <c r="AC467"/>
      <c r="AD467"/>
      <c r="AE467"/>
      <c r="AF467"/>
      <c r="AG467"/>
      <c r="AH467" s="4"/>
      <c r="AI467"/>
      <c r="AJ467"/>
      <c r="AK467"/>
      <c r="AL467"/>
      <c r="AM467"/>
      <c r="AN467"/>
      <c r="AO467"/>
      <c r="AP467"/>
    </row>
    <row r="468" spans="1:42" s="52" customFormat="1">
      <c r="A468" s="15"/>
      <c r="B468" s="168"/>
      <c r="C468" s="374"/>
      <c r="D468" s="141"/>
      <c r="E468" s="180"/>
      <c r="F468"/>
      <c r="G468"/>
      <c r="H468"/>
      <c r="I468"/>
      <c r="J468" s="15"/>
      <c r="K468" s="15"/>
      <c r="L468" s="15"/>
      <c r="M468" s="15"/>
      <c r="N468" s="15"/>
      <c r="O468" s="15"/>
      <c r="P468" s="15"/>
      <c r="Q468" s="15"/>
      <c r="R468" s="15"/>
      <c r="S468" s="15"/>
      <c r="T468" s="15"/>
      <c r="U468" s="15"/>
      <c r="V468" s="15"/>
      <c r="W468" s="15"/>
      <c r="X468" s="15"/>
      <c r="Y468" s="15"/>
      <c r="Z468" s="15"/>
      <c r="AA468" s="15"/>
      <c r="AB468" s="15"/>
      <c r="AC468"/>
      <c r="AD468"/>
      <c r="AE468"/>
      <c r="AF468"/>
      <c r="AG468"/>
      <c r="AH468" s="4"/>
      <c r="AI468"/>
      <c r="AJ468"/>
      <c r="AK468"/>
      <c r="AL468"/>
      <c r="AM468"/>
      <c r="AN468"/>
      <c r="AO468"/>
      <c r="AP468"/>
    </row>
    <row r="469" spans="1:42" s="52" customFormat="1">
      <c r="A469" s="15"/>
      <c r="B469" s="168"/>
      <c r="C469" s="374"/>
      <c r="D469" s="141"/>
      <c r="E469" s="180"/>
      <c r="F469"/>
      <c r="G469"/>
      <c r="H469"/>
      <c r="I469"/>
      <c r="J469" s="15"/>
      <c r="K469" s="15"/>
      <c r="L469" s="15"/>
      <c r="M469" s="15"/>
      <c r="N469" s="15"/>
      <c r="O469" s="15"/>
      <c r="P469" s="15"/>
      <c r="Q469" s="15"/>
      <c r="R469" s="15"/>
      <c r="S469" s="15"/>
      <c r="T469" s="15"/>
      <c r="U469" s="15"/>
      <c r="V469" s="15"/>
      <c r="W469" s="15"/>
      <c r="X469" s="15"/>
      <c r="Y469" s="15"/>
      <c r="Z469" s="15"/>
      <c r="AA469" s="15"/>
      <c r="AB469" s="15"/>
      <c r="AC469"/>
      <c r="AD469"/>
      <c r="AE469"/>
      <c r="AF469"/>
      <c r="AG469"/>
      <c r="AH469" s="4"/>
      <c r="AI469"/>
      <c r="AJ469"/>
      <c r="AK469"/>
      <c r="AL469"/>
      <c r="AM469"/>
      <c r="AN469"/>
      <c r="AO469"/>
      <c r="AP469"/>
    </row>
    <row r="470" spans="1:42" s="52" customFormat="1">
      <c r="A470" s="15"/>
      <c r="B470" s="168"/>
      <c r="C470" s="374"/>
      <c r="D470" s="141"/>
      <c r="E470" s="180"/>
      <c r="F470"/>
      <c r="G470"/>
      <c r="H470"/>
      <c r="I470"/>
      <c r="J470" s="15"/>
      <c r="K470" s="15"/>
      <c r="L470" s="15"/>
      <c r="M470" s="15"/>
      <c r="N470" s="15"/>
      <c r="O470" s="15"/>
      <c r="P470" s="15"/>
      <c r="Q470" s="15"/>
      <c r="R470" s="15"/>
      <c r="S470" s="15"/>
      <c r="T470" s="15"/>
      <c r="U470" s="15"/>
      <c r="V470" s="15"/>
      <c r="W470" s="15"/>
      <c r="X470" s="15"/>
      <c r="Y470" s="15"/>
      <c r="Z470" s="15"/>
      <c r="AA470" s="15"/>
      <c r="AB470" s="15"/>
      <c r="AC470"/>
      <c r="AD470"/>
      <c r="AE470"/>
      <c r="AF470"/>
      <c r="AG470"/>
      <c r="AH470" s="4"/>
      <c r="AI470"/>
      <c r="AJ470"/>
      <c r="AK470"/>
      <c r="AL470"/>
      <c r="AM470"/>
      <c r="AN470"/>
      <c r="AO470"/>
      <c r="AP470"/>
    </row>
    <row r="471" spans="1:42" s="52" customFormat="1">
      <c r="A471" s="15"/>
      <c r="B471" s="168"/>
      <c r="C471" s="374"/>
      <c r="D471" s="141"/>
      <c r="E471" s="180"/>
      <c r="F471"/>
      <c r="G471"/>
      <c r="H471"/>
      <c r="I471"/>
      <c r="J471" s="15"/>
      <c r="K471" s="15"/>
      <c r="L471" s="15"/>
      <c r="M471" s="15"/>
      <c r="N471" s="15"/>
      <c r="O471" s="15"/>
      <c r="P471" s="15"/>
      <c r="Q471" s="15"/>
      <c r="R471" s="15"/>
      <c r="S471" s="15"/>
      <c r="T471" s="15"/>
      <c r="U471" s="15"/>
      <c r="V471" s="15"/>
      <c r="W471" s="15"/>
      <c r="X471" s="15"/>
      <c r="Y471" s="15"/>
      <c r="Z471" s="15"/>
      <c r="AA471" s="15"/>
      <c r="AB471" s="15"/>
      <c r="AC471"/>
      <c r="AD471"/>
      <c r="AE471"/>
      <c r="AF471"/>
      <c r="AG471"/>
      <c r="AH471" s="4"/>
      <c r="AI471"/>
      <c r="AJ471"/>
      <c r="AK471"/>
      <c r="AL471"/>
      <c r="AM471"/>
      <c r="AN471"/>
      <c r="AO471"/>
      <c r="AP471"/>
    </row>
    <row r="472" spans="1:42" s="52" customFormat="1">
      <c r="A472" s="15"/>
      <c r="B472" s="168"/>
      <c r="C472" s="374"/>
      <c r="D472" s="141"/>
      <c r="E472" s="180"/>
      <c r="F472"/>
      <c r="G472"/>
      <c r="H472"/>
      <c r="I472"/>
      <c r="J472" s="15"/>
      <c r="K472" s="15"/>
      <c r="L472" s="15"/>
      <c r="M472" s="15"/>
      <c r="N472" s="15"/>
      <c r="O472" s="15"/>
      <c r="P472" s="15"/>
      <c r="Q472" s="15"/>
      <c r="R472" s="15"/>
      <c r="S472" s="15"/>
      <c r="T472" s="15"/>
      <c r="U472" s="15"/>
      <c r="V472" s="15"/>
      <c r="W472" s="15"/>
      <c r="X472" s="15"/>
      <c r="Y472" s="15"/>
      <c r="Z472" s="15"/>
      <c r="AA472" s="15"/>
      <c r="AB472" s="15"/>
      <c r="AC472"/>
      <c r="AD472"/>
      <c r="AE472"/>
      <c r="AF472"/>
      <c r="AG472"/>
      <c r="AH472" s="4"/>
      <c r="AI472"/>
      <c r="AJ472"/>
      <c r="AK472"/>
      <c r="AL472"/>
      <c r="AM472"/>
      <c r="AN472"/>
      <c r="AO472"/>
      <c r="AP472"/>
    </row>
    <row r="473" spans="1:42" s="52" customFormat="1">
      <c r="A473" s="15"/>
      <c r="B473" s="168"/>
      <c r="C473" s="374"/>
      <c r="D473" s="141"/>
      <c r="E473" s="180"/>
      <c r="F473"/>
      <c r="G473"/>
      <c r="H473"/>
      <c r="I473"/>
      <c r="J473" s="15"/>
      <c r="K473" s="15"/>
      <c r="L473" s="15"/>
      <c r="M473" s="15"/>
      <c r="N473" s="15"/>
      <c r="O473" s="15"/>
      <c r="P473" s="15"/>
      <c r="Q473" s="15"/>
      <c r="R473" s="15"/>
      <c r="S473" s="15"/>
      <c r="T473" s="15"/>
      <c r="U473" s="15"/>
      <c r="V473" s="15"/>
      <c r="W473" s="15"/>
      <c r="X473" s="15"/>
      <c r="Y473" s="15"/>
      <c r="Z473" s="15"/>
      <c r="AA473" s="15"/>
      <c r="AB473" s="15"/>
      <c r="AC473"/>
      <c r="AD473"/>
      <c r="AE473"/>
      <c r="AF473"/>
      <c r="AG473"/>
      <c r="AH473" s="4"/>
      <c r="AI473"/>
      <c r="AJ473"/>
      <c r="AK473"/>
      <c r="AL473"/>
      <c r="AM473"/>
      <c r="AN473"/>
      <c r="AO473"/>
      <c r="AP473"/>
    </row>
    <row r="474" spans="1:42" s="52" customFormat="1">
      <c r="A474" s="15"/>
      <c r="B474" s="168"/>
      <c r="C474" s="374"/>
      <c r="D474" s="141"/>
      <c r="E474" s="180"/>
      <c r="F474"/>
      <c r="G474"/>
      <c r="H474"/>
      <c r="I474"/>
      <c r="J474" s="15"/>
      <c r="K474" s="15"/>
      <c r="L474" s="15"/>
      <c r="M474" s="15"/>
      <c r="N474" s="15"/>
      <c r="O474" s="15"/>
      <c r="P474" s="15"/>
      <c r="Q474" s="15"/>
      <c r="R474" s="15"/>
      <c r="S474" s="15"/>
      <c r="T474" s="15"/>
      <c r="U474" s="15"/>
      <c r="V474" s="15"/>
      <c r="W474" s="15"/>
      <c r="X474" s="15"/>
      <c r="Y474" s="15"/>
      <c r="Z474" s="15"/>
      <c r="AA474" s="15"/>
      <c r="AB474" s="15"/>
      <c r="AC474"/>
      <c r="AD474"/>
      <c r="AE474"/>
      <c r="AF474"/>
      <c r="AG474"/>
      <c r="AH474" s="4"/>
      <c r="AI474"/>
      <c r="AJ474"/>
      <c r="AK474"/>
      <c r="AL474"/>
      <c r="AM474"/>
      <c r="AN474"/>
      <c r="AO474"/>
      <c r="AP474"/>
    </row>
    <row r="475" spans="1:42" s="52" customFormat="1">
      <c r="A475" s="15"/>
      <c r="B475" s="168"/>
      <c r="C475" s="374"/>
      <c r="D475" s="141"/>
      <c r="E475" s="180"/>
      <c r="F475"/>
      <c r="G475"/>
      <c r="H475"/>
      <c r="I475"/>
      <c r="J475" s="15"/>
      <c r="K475" s="15"/>
      <c r="L475" s="15"/>
      <c r="M475" s="15"/>
      <c r="N475" s="15"/>
      <c r="O475" s="15"/>
      <c r="P475" s="15"/>
      <c r="Q475" s="15"/>
      <c r="R475" s="15"/>
      <c r="S475" s="15"/>
      <c r="T475" s="15"/>
      <c r="U475" s="15"/>
      <c r="V475" s="15"/>
      <c r="W475" s="15"/>
      <c r="X475" s="15"/>
      <c r="Y475" s="15"/>
      <c r="Z475" s="15"/>
      <c r="AA475" s="15"/>
      <c r="AB475" s="15"/>
      <c r="AC475"/>
      <c r="AD475"/>
      <c r="AE475"/>
      <c r="AF475"/>
      <c r="AG475"/>
      <c r="AH475" s="4"/>
      <c r="AI475"/>
      <c r="AJ475"/>
      <c r="AK475"/>
      <c r="AL475"/>
      <c r="AM475"/>
      <c r="AN475"/>
      <c r="AO475"/>
      <c r="AP475"/>
    </row>
    <row r="476" spans="1:42" s="52" customFormat="1">
      <c r="A476" s="15"/>
      <c r="B476" s="168"/>
      <c r="C476" s="374"/>
      <c r="D476" s="141"/>
      <c r="E476" s="180"/>
      <c r="F476"/>
      <c r="G476"/>
      <c r="H476"/>
      <c r="I476"/>
      <c r="J476" s="15"/>
      <c r="K476" s="15"/>
      <c r="L476" s="15"/>
      <c r="M476" s="15"/>
      <c r="N476" s="15"/>
      <c r="O476" s="15"/>
      <c r="P476" s="15"/>
      <c r="Q476" s="15"/>
      <c r="R476" s="15"/>
      <c r="S476" s="15"/>
      <c r="T476" s="15"/>
      <c r="U476" s="15"/>
      <c r="V476" s="15"/>
      <c r="W476" s="15"/>
      <c r="X476" s="15"/>
      <c r="Y476" s="15"/>
      <c r="Z476" s="15"/>
      <c r="AA476" s="15"/>
      <c r="AB476" s="15"/>
      <c r="AC476"/>
      <c r="AD476"/>
      <c r="AE476"/>
      <c r="AF476"/>
      <c r="AG476"/>
      <c r="AH476" s="4"/>
      <c r="AI476"/>
      <c r="AJ476"/>
      <c r="AK476"/>
      <c r="AL476"/>
      <c r="AM476"/>
      <c r="AN476"/>
      <c r="AO476"/>
      <c r="AP476"/>
    </row>
    <row r="477" spans="1:42" s="52" customFormat="1">
      <c r="A477" s="15"/>
      <c r="B477" s="168"/>
      <c r="C477" s="374"/>
      <c r="D477" s="141"/>
      <c r="E477" s="180"/>
      <c r="F477"/>
      <c r="G477"/>
      <c r="H477"/>
      <c r="I477"/>
      <c r="J477" s="15"/>
      <c r="K477" s="15"/>
      <c r="L477" s="15"/>
      <c r="M477" s="15"/>
      <c r="N477" s="15"/>
      <c r="O477" s="15"/>
      <c r="P477" s="15"/>
      <c r="Q477" s="15"/>
      <c r="R477" s="15"/>
      <c r="S477" s="15"/>
      <c r="T477" s="15"/>
      <c r="U477" s="15"/>
      <c r="V477" s="15"/>
      <c r="W477" s="15"/>
      <c r="X477" s="15"/>
      <c r="Y477" s="15"/>
      <c r="Z477" s="15"/>
      <c r="AA477" s="15"/>
      <c r="AB477" s="15"/>
      <c r="AC477"/>
      <c r="AD477"/>
      <c r="AE477"/>
      <c r="AF477"/>
      <c r="AG477"/>
      <c r="AH477" s="4"/>
      <c r="AI477"/>
      <c r="AJ477"/>
      <c r="AK477"/>
      <c r="AL477"/>
      <c r="AM477"/>
      <c r="AN477"/>
      <c r="AO477"/>
      <c r="AP477"/>
    </row>
    <row r="478" spans="1:42" s="52" customFormat="1">
      <c r="A478" s="15"/>
      <c r="B478" s="168"/>
      <c r="C478" s="374"/>
      <c r="D478" s="141"/>
      <c r="E478" s="180"/>
      <c r="F478"/>
      <c r="G478"/>
      <c r="H478"/>
      <c r="I478"/>
      <c r="J478" s="15"/>
      <c r="K478" s="15"/>
      <c r="L478" s="15"/>
      <c r="M478" s="15"/>
      <c r="N478" s="15"/>
      <c r="O478" s="15"/>
      <c r="P478" s="15"/>
      <c r="Q478" s="15"/>
      <c r="R478" s="15"/>
      <c r="S478" s="15"/>
      <c r="T478" s="15"/>
      <c r="U478" s="15"/>
      <c r="V478" s="15"/>
      <c r="W478" s="15"/>
      <c r="X478" s="15"/>
      <c r="Y478" s="15"/>
      <c r="Z478" s="15"/>
      <c r="AA478" s="15"/>
      <c r="AB478" s="15"/>
      <c r="AC478"/>
      <c r="AD478"/>
      <c r="AE478"/>
      <c r="AF478"/>
      <c r="AG478"/>
      <c r="AH478" s="4"/>
      <c r="AI478"/>
      <c r="AJ478"/>
      <c r="AK478"/>
      <c r="AL478"/>
      <c r="AM478"/>
      <c r="AN478"/>
      <c r="AO478"/>
      <c r="AP478"/>
    </row>
    <row r="479" spans="1:42" s="52" customFormat="1">
      <c r="A479" s="15"/>
      <c r="B479" s="168"/>
      <c r="C479" s="374"/>
      <c r="D479" s="141"/>
      <c r="E479" s="180"/>
      <c r="F479"/>
      <c r="G479"/>
      <c r="H479"/>
      <c r="I479"/>
      <c r="J479" s="15"/>
      <c r="K479" s="15"/>
      <c r="L479" s="15"/>
      <c r="M479" s="15"/>
      <c r="N479" s="15"/>
      <c r="O479" s="15"/>
      <c r="P479" s="15"/>
      <c r="Q479" s="15"/>
      <c r="R479" s="15"/>
      <c r="S479" s="15"/>
      <c r="T479" s="15"/>
      <c r="U479" s="15"/>
      <c r="V479" s="15"/>
      <c r="W479" s="15"/>
      <c r="X479" s="15"/>
      <c r="Y479" s="15"/>
      <c r="Z479" s="15"/>
      <c r="AA479" s="15"/>
      <c r="AB479" s="15"/>
      <c r="AC479"/>
      <c r="AD479"/>
      <c r="AE479"/>
      <c r="AF479"/>
      <c r="AG479"/>
      <c r="AH479" s="4"/>
      <c r="AI479"/>
      <c r="AJ479"/>
      <c r="AK479"/>
      <c r="AL479"/>
      <c r="AM479"/>
      <c r="AN479"/>
      <c r="AO479"/>
      <c r="AP479"/>
    </row>
    <row r="480" spans="1:42" s="52" customFormat="1">
      <c r="A480" s="15"/>
      <c r="B480" s="168"/>
      <c r="C480" s="374"/>
      <c r="D480" s="141"/>
      <c r="E480" s="180"/>
      <c r="F480"/>
      <c r="G480"/>
      <c r="H480"/>
      <c r="I480"/>
      <c r="J480" s="15"/>
      <c r="K480" s="15"/>
      <c r="L480" s="15"/>
      <c r="M480" s="15"/>
      <c r="N480" s="15"/>
      <c r="O480" s="15"/>
      <c r="P480" s="15"/>
      <c r="Q480" s="15"/>
      <c r="R480" s="15"/>
      <c r="S480" s="15"/>
      <c r="T480" s="15"/>
      <c r="U480" s="15"/>
      <c r="V480" s="15"/>
      <c r="W480" s="15"/>
      <c r="X480" s="15"/>
      <c r="Y480" s="15"/>
      <c r="Z480" s="15"/>
      <c r="AA480" s="15"/>
      <c r="AB480" s="15"/>
      <c r="AC480"/>
      <c r="AD480"/>
      <c r="AE480"/>
      <c r="AF480"/>
      <c r="AG480"/>
      <c r="AH480" s="4"/>
      <c r="AI480"/>
      <c r="AJ480"/>
      <c r="AK480"/>
      <c r="AL480"/>
      <c r="AM480"/>
      <c r="AN480"/>
      <c r="AO480"/>
      <c r="AP480"/>
    </row>
    <row r="481" spans="1:42" s="52" customFormat="1">
      <c r="A481" s="15"/>
      <c r="B481" s="168"/>
      <c r="C481" s="374"/>
      <c r="D481" s="141"/>
      <c r="E481" s="180"/>
      <c r="F481"/>
      <c r="G481"/>
      <c r="H481"/>
      <c r="I481"/>
      <c r="J481" s="15"/>
      <c r="K481" s="15"/>
      <c r="L481" s="15"/>
      <c r="M481" s="15"/>
      <c r="N481" s="15"/>
      <c r="O481" s="15"/>
      <c r="P481" s="15"/>
      <c r="Q481" s="15"/>
      <c r="R481" s="15"/>
      <c r="S481" s="15"/>
      <c r="T481" s="15"/>
      <c r="U481" s="15"/>
      <c r="V481" s="15"/>
      <c r="W481" s="15"/>
      <c r="X481" s="15"/>
      <c r="Y481" s="15"/>
      <c r="Z481" s="15"/>
      <c r="AA481" s="15"/>
      <c r="AB481" s="15"/>
      <c r="AC481"/>
      <c r="AD481"/>
      <c r="AE481"/>
      <c r="AF481"/>
      <c r="AG481"/>
      <c r="AH481" s="4"/>
      <c r="AI481"/>
      <c r="AJ481"/>
      <c r="AK481"/>
      <c r="AL481"/>
      <c r="AM481"/>
      <c r="AN481"/>
      <c r="AO481"/>
      <c r="AP481"/>
    </row>
    <row r="482" spans="1:42" s="52" customFormat="1">
      <c r="A482" s="15"/>
      <c r="B482" s="168"/>
      <c r="C482" s="374"/>
      <c r="D482" s="141"/>
      <c r="E482" s="180"/>
      <c r="F482"/>
      <c r="G482"/>
      <c r="H482"/>
      <c r="I482"/>
      <c r="J482" s="15"/>
      <c r="K482" s="15"/>
      <c r="L482" s="15"/>
      <c r="M482" s="15"/>
      <c r="N482" s="15"/>
      <c r="O482" s="15"/>
      <c r="P482" s="15"/>
      <c r="Q482" s="15"/>
      <c r="R482" s="15"/>
      <c r="S482" s="15"/>
      <c r="T482" s="15"/>
      <c r="U482" s="15"/>
      <c r="V482" s="15"/>
      <c r="W482" s="15"/>
      <c r="X482" s="15"/>
      <c r="Y482" s="15"/>
      <c r="Z482" s="15"/>
      <c r="AA482" s="15"/>
      <c r="AB482" s="15"/>
      <c r="AC482"/>
      <c r="AD482"/>
      <c r="AE482"/>
      <c r="AF482"/>
      <c r="AG482"/>
      <c r="AH482" s="4"/>
      <c r="AI482"/>
      <c r="AJ482"/>
      <c r="AK482"/>
      <c r="AL482"/>
      <c r="AM482"/>
      <c r="AN482"/>
      <c r="AO482"/>
      <c r="AP482"/>
    </row>
    <row r="483" spans="1:42" s="52" customFormat="1">
      <c r="A483" s="15"/>
      <c r="B483" s="168"/>
      <c r="C483" s="374"/>
      <c r="D483" s="141"/>
      <c r="E483" s="180"/>
      <c r="F483"/>
      <c r="G483"/>
      <c r="H483"/>
      <c r="I483"/>
      <c r="J483" s="15"/>
      <c r="K483" s="15"/>
      <c r="L483" s="15"/>
      <c r="M483" s="15"/>
      <c r="N483" s="15"/>
      <c r="O483" s="15"/>
      <c r="P483" s="15"/>
      <c r="Q483" s="15"/>
      <c r="R483" s="15"/>
      <c r="S483" s="15"/>
      <c r="T483" s="15"/>
      <c r="U483" s="15"/>
      <c r="V483" s="15"/>
      <c r="W483" s="15"/>
      <c r="X483" s="15"/>
      <c r="Y483" s="15"/>
      <c r="Z483" s="15"/>
      <c r="AA483" s="15"/>
      <c r="AB483" s="15"/>
      <c r="AC483"/>
      <c r="AD483"/>
      <c r="AE483"/>
      <c r="AF483"/>
      <c r="AG483"/>
      <c r="AH483" s="4"/>
      <c r="AI483"/>
      <c r="AJ483"/>
      <c r="AK483"/>
      <c r="AL483"/>
      <c r="AM483"/>
      <c r="AN483"/>
      <c r="AO483"/>
      <c r="AP483"/>
    </row>
    <row r="484" spans="1:42" s="52" customFormat="1">
      <c r="A484" s="15"/>
      <c r="B484" s="168"/>
      <c r="C484" s="374"/>
      <c r="D484" s="141"/>
      <c r="E484" s="180"/>
      <c r="F484"/>
      <c r="G484"/>
      <c r="H484"/>
      <c r="I484"/>
      <c r="J484" s="15"/>
      <c r="K484" s="15"/>
      <c r="L484" s="15"/>
      <c r="M484" s="15"/>
      <c r="N484" s="15"/>
      <c r="O484" s="15"/>
      <c r="P484" s="15"/>
      <c r="Q484" s="15"/>
      <c r="R484" s="15"/>
      <c r="S484" s="15"/>
      <c r="T484" s="15"/>
      <c r="U484" s="15"/>
      <c r="V484" s="15"/>
      <c r="W484" s="15"/>
      <c r="X484" s="15"/>
      <c r="Y484" s="15"/>
      <c r="Z484" s="15"/>
      <c r="AA484" s="15"/>
      <c r="AB484" s="15"/>
      <c r="AC484"/>
      <c r="AD484"/>
      <c r="AE484"/>
      <c r="AF484"/>
      <c r="AG484"/>
      <c r="AH484" s="4"/>
      <c r="AI484"/>
      <c r="AJ484"/>
      <c r="AK484"/>
      <c r="AL484"/>
      <c r="AM484"/>
      <c r="AN484"/>
      <c r="AO484"/>
      <c r="AP484"/>
    </row>
    <row r="485" spans="1:42" s="52" customFormat="1">
      <c r="A485" s="15"/>
      <c r="B485" s="168"/>
      <c r="C485" s="374"/>
      <c r="D485" s="141"/>
      <c r="E485" s="180"/>
      <c r="F485"/>
      <c r="G485"/>
      <c r="H485"/>
      <c r="I485"/>
      <c r="J485" s="15"/>
      <c r="K485" s="15"/>
      <c r="L485" s="15"/>
      <c r="M485" s="15"/>
      <c r="N485" s="15"/>
      <c r="O485" s="15"/>
      <c r="P485" s="15"/>
      <c r="Q485" s="15"/>
      <c r="R485" s="15"/>
      <c r="S485" s="15"/>
      <c r="T485" s="15"/>
      <c r="U485" s="15"/>
      <c r="V485" s="15"/>
      <c r="W485" s="15"/>
      <c r="X485" s="15"/>
      <c r="Y485" s="15"/>
      <c r="Z485" s="15"/>
      <c r="AA485" s="15"/>
      <c r="AB485" s="15"/>
      <c r="AC485"/>
      <c r="AD485"/>
      <c r="AE485"/>
      <c r="AF485"/>
      <c r="AG485"/>
      <c r="AH485" s="4"/>
      <c r="AI485"/>
      <c r="AJ485"/>
      <c r="AK485"/>
      <c r="AL485"/>
      <c r="AM485"/>
      <c r="AN485"/>
      <c r="AO485"/>
      <c r="AP485"/>
    </row>
    <row r="486" spans="1:42" s="52" customFormat="1">
      <c r="A486" s="15"/>
      <c r="B486" s="168"/>
      <c r="C486" s="374"/>
      <c r="D486" s="141"/>
      <c r="E486" s="180"/>
      <c r="F486"/>
      <c r="G486"/>
      <c r="H486"/>
      <c r="I486"/>
      <c r="J486" s="15"/>
      <c r="K486" s="15"/>
      <c r="L486" s="15"/>
      <c r="M486" s="15"/>
      <c r="N486" s="15"/>
      <c r="O486" s="15"/>
      <c r="P486" s="15"/>
      <c r="Q486" s="15"/>
      <c r="R486" s="15"/>
      <c r="S486" s="15"/>
      <c r="T486" s="15"/>
      <c r="U486" s="15"/>
      <c r="V486" s="15"/>
      <c r="W486" s="15"/>
      <c r="X486" s="15"/>
      <c r="Y486" s="15"/>
      <c r="Z486" s="15"/>
      <c r="AA486" s="15"/>
      <c r="AB486" s="15"/>
      <c r="AC486"/>
      <c r="AD486"/>
      <c r="AE486"/>
      <c r="AF486"/>
      <c r="AG486"/>
      <c r="AH486" s="4"/>
      <c r="AI486"/>
      <c r="AJ486"/>
      <c r="AK486"/>
      <c r="AL486"/>
      <c r="AM486"/>
      <c r="AN486"/>
      <c r="AO486"/>
      <c r="AP486"/>
    </row>
    <row r="487" spans="1:42" s="52" customFormat="1">
      <c r="A487" s="15"/>
      <c r="B487" s="168"/>
      <c r="C487" s="374"/>
      <c r="D487" s="141"/>
      <c r="E487" s="180"/>
      <c r="F487"/>
      <c r="G487"/>
      <c r="H487"/>
      <c r="I487"/>
      <c r="J487" s="15"/>
      <c r="K487" s="15"/>
      <c r="L487" s="15"/>
      <c r="M487" s="15"/>
      <c r="N487" s="15"/>
      <c r="O487" s="15"/>
      <c r="P487" s="15"/>
      <c r="Q487" s="15"/>
      <c r="R487" s="15"/>
      <c r="S487" s="15"/>
      <c r="T487" s="15"/>
      <c r="U487" s="15"/>
      <c r="V487" s="15"/>
      <c r="W487" s="15"/>
      <c r="X487" s="15"/>
      <c r="Y487" s="15"/>
      <c r="Z487" s="15"/>
      <c r="AA487" s="15"/>
      <c r="AB487" s="15"/>
      <c r="AC487"/>
      <c r="AD487"/>
      <c r="AE487"/>
      <c r="AF487"/>
      <c r="AG487"/>
      <c r="AH487" s="4"/>
      <c r="AI487"/>
      <c r="AJ487"/>
      <c r="AK487"/>
      <c r="AL487"/>
      <c r="AM487"/>
      <c r="AN487"/>
      <c r="AO487"/>
      <c r="AP487"/>
    </row>
    <row r="488" spans="1:42" s="52" customFormat="1">
      <c r="A488" s="15"/>
      <c r="B488" s="168"/>
      <c r="C488" s="374"/>
      <c r="D488" s="141"/>
      <c r="E488" s="180"/>
      <c r="F488"/>
      <c r="G488"/>
      <c r="H488"/>
      <c r="I488"/>
      <c r="J488" s="15"/>
      <c r="K488" s="15"/>
      <c r="L488" s="15"/>
      <c r="M488" s="15"/>
      <c r="N488" s="15"/>
      <c r="O488" s="15"/>
      <c r="P488" s="15"/>
      <c r="Q488" s="15"/>
      <c r="R488" s="15"/>
      <c r="S488" s="15"/>
      <c r="T488" s="15"/>
      <c r="U488" s="15"/>
      <c r="V488" s="15"/>
      <c r="W488" s="15"/>
      <c r="X488" s="15"/>
      <c r="Y488" s="15"/>
      <c r="Z488" s="15"/>
      <c r="AA488" s="15"/>
      <c r="AB488" s="15"/>
      <c r="AC488"/>
      <c r="AD488"/>
      <c r="AE488"/>
      <c r="AF488"/>
      <c r="AG488"/>
      <c r="AH488" s="4"/>
      <c r="AI488"/>
      <c r="AJ488"/>
      <c r="AK488"/>
      <c r="AL488"/>
      <c r="AM488"/>
      <c r="AN488"/>
      <c r="AO488"/>
      <c r="AP488"/>
    </row>
    <row r="489" spans="1:42" s="52" customFormat="1">
      <c r="A489" s="15"/>
      <c r="B489" s="168"/>
      <c r="C489" s="374"/>
      <c r="D489" s="141"/>
      <c r="E489" s="180"/>
      <c r="F489"/>
      <c r="G489"/>
      <c r="H489"/>
      <c r="I489"/>
      <c r="J489" s="15"/>
      <c r="K489" s="15"/>
      <c r="L489" s="15"/>
      <c r="M489" s="15"/>
      <c r="N489" s="15"/>
      <c r="O489" s="15"/>
      <c r="P489" s="15"/>
      <c r="Q489" s="15"/>
      <c r="R489" s="15"/>
      <c r="S489" s="15"/>
      <c r="T489" s="15"/>
      <c r="U489" s="15"/>
      <c r="V489" s="15"/>
      <c r="W489" s="15"/>
      <c r="X489" s="15"/>
      <c r="Y489" s="15"/>
      <c r="Z489" s="15"/>
      <c r="AA489" s="15"/>
      <c r="AB489" s="15"/>
      <c r="AC489"/>
      <c r="AD489"/>
      <c r="AE489"/>
      <c r="AF489"/>
      <c r="AG489"/>
      <c r="AH489" s="4"/>
      <c r="AI489"/>
      <c r="AJ489"/>
      <c r="AK489"/>
      <c r="AL489"/>
      <c r="AM489"/>
      <c r="AN489"/>
      <c r="AO489"/>
      <c r="AP489"/>
    </row>
    <row r="490" spans="1:42" s="52" customFormat="1">
      <c r="A490" s="15"/>
      <c r="B490" s="168"/>
      <c r="C490" s="374"/>
      <c r="D490" s="141"/>
      <c r="E490" s="180"/>
      <c r="F490"/>
      <c r="G490"/>
      <c r="H490"/>
      <c r="I490"/>
      <c r="J490" s="15"/>
      <c r="K490" s="15"/>
      <c r="L490" s="15"/>
      <c r="M490" s="15"/>
      <c r="N490" s="15"/>
      <c r="O490" s="15"/>
      <c r="P490" s="15"/>
      <c r="Q490" s="15"/>
      <c r="R490" s="15"/>
      <c r="S490" s="15"/>
      <c r="T490" s="15"/>
      <c r="U490" s="15"/>
      <c r="V490" s="15"/>
      <c r="W490" s="15"/>
      <c r="X490" s="15"/>
      <c r="Y490" s="15"/>
      <c r="Z490" s="15"/>
      <c r="AA490" s="15"/>
      <c r="AB490" s="15"/>
      <c r="AC490"/>
      <c r="AD490"/>
      <c r="AE490"/>
      <c r="AF490"/>
      <c r="AG490"/>
      <c r="AH490" s="4"/>
      <c r="AI490"/>
      <c r="AJ490"/>
      <c r="AK490"/>
      <c r="AL490"/>
      <c r="AM490"/>
      <c r="AN490"/>
      <c r="AO490"/>
      <c r="AP490"/>
    </row>
    <row r="491" spans="1:42" s="52" customFormat="1">
      <c r="A491" s="15"/>
      <c r="B491" s="168"/>
      <c r="C491" s="374"/>
      <c r="D491" s="141"/>
      <c r="E491" s="180"/>
      <c r="F491"/>
      <c r="G491"/>
      <c r="H491"/>
      <c r="I491"/>
      <c r="J491" s="15"/>
      <c r="K491" s="15"/>
      <c r="L491" s="15"/>
      <c r="M491" s="15"/>
      <c r="N491" s="15"/>
      <c r="O491" s="15"/>
      <c r="P491" s="15"/>
      <c r="Q491" s="15"/>
      <c r="R491" s="15"/>
      <c r="S491" s="15"/>
      <c r="T491" s="15"/>
      <c r="U491" s="15"/>
      <c r="V491" s="15"/>
      <c r="W491" s="15"/>
      <c r="X491" s="15"/>
      <c r="Y491" s="15"/>
      <c r="Z491" s="15"/>
      <c r="AA491" s="15"/>
      <c r="AB491" s="15"/>
      <c r="AC491"/>
      <c r="AD491"/>
      <c r="AE491"/>
      <c r="AF491"/>
      <c r="AG491"/>
      <c r="AH491" s="4"/>
      <c r="AI491"/>
      <c r="AJ491"/>
      <c r="AK491"/>
      <c r="AL491"/>
      <c r="AM491"/>
      <c r="AN491"/>
      <c r="AO491"/>
      <c r="AP491"/>
    </row>
    <row r="492" spans="1:42" s="52" customFormat="1">
      <c r="A492" s="15"/>
      <c r="B492" s="168"/>
      <c r="C492" s="374"/>
      <c r="D492" s="141"/>
      <c r="E492" s="180"/>
      <c r="F492"/>
      <c r="G492"/>
      <c r="H492"/>
      <c r="I492"/>
      <c r="J492" s="15"/>
      <c r="K492" s="15"/>
      <c r="L492" s="15"/>
      <c r="M492" s="15"/>
      <c r="N492" s="15"/>
      <c r="O492" s="15"/>
      <c r="P492" s="15"/>
      <c r="Q492" s="15"/>
      <c r="R492" s="15"/>
      <c r="S492" s="15"/>
      <c r="T492" s="15"/>
      <c r="U492" s="15"/>
      <c r="V492" s="15"/>
      <c r="W492" s="15"/>
      <c r="X492" s="15"/>
      <c r="Y492" s="15"/>
      <c r="Z492" s="15"/>
      <c r="AA492" s="15"/>
      <c r="AB492" s="15"/>
      <c r="AC492"/>
      <c r="AD492"/>
      <c r="AE492"/>
      <c r="AF492"/>
      <c r="AG492"/>
      <c r="AH492" s="4"/>
      <c r="AI492"/>
      <c r="AJ492"/>
      <c r="AK492"/>
      <c r="AL492"/>
      <c r="AM492"/>
      <c r="AN492"/>
      <c r="AO492"/>
      <c r="AP492"/>
    </row>
    <row r="493" spans="1:42" s="52" customFormat="1">
      <c r="A493" s="15"/>
      <c r="B493" s="168"/>
      <c r="C493" s="374"/>
      <c r="D493" s="141"/>
      <c r="E493" s="180"/>
      <c r="F493"/>
      <c r="G493"/>
      <c r="H493"/>
      <c r="I493"/>
      <c r="J493" s="15"/>
      <c r="K493" s="15"/>
      <c r="L493" s="15"/>
      <c r="M493" s="15"/>
      <c r="N493" s="15"/>
      <c r="O493" s="15"/>
      <c r="P493" s="15"/>
      <c r="Q493" s="15"/>
      <c r="R493" s="15"/>
      <c r="S493" s="15"/>
      <c r="T493" s="15"/>
      <c r="U493" s="15"/>
      <c r="V493" s="15"/>
      <c r="W493" s="15"/>
      <c r="X493" s="15"/>
      <c r="Y493" s="15"/>
      <c r="Z493" s="15"/>
      <c r="AA493" s="15"/>
      <c r="AB493" s="15"/>
      <c r="AC493"/>
      <c r="AD493"/>
      <c r="AE493"/>
      <c r="AF493"/>
      <c r="AG493"/>
      <c r="AH493" s="4"/>
      <c r="AI493"/>
      <c r="AJ493"/>
      <c r="AK493"/>
      <c r="AL493"/>
      <c r="AM493"/>
      <c r="AN493"/>
      <c r="AO493"/>
      <c r="AP493"/>
    </row>
    <row r="494" spans="1:42" s="52" customFormat="1">
      <c r="A494" s="15"/>
      <c r="B494" s="168"/>
      <c r="C494" s="374"/>
      <c r="D494" s="141"/>
      <c r="E494" s="180"/>
      <c r="F494"/>
      <c r="G494"/>
      <c r="H494"/>
      <c r="I494"/>
      <c r="J494" s="15"/>
      <c r="K494" s="15"/>
      <c r="L494" s="15"/>
      <c r="M494" s="15"/>
      <c r="N494" s="15"/>
      <c r="O494" s="15"/>
      <c r="P494" s="15"/>
      <c r="Q494" s="15"/>
      <c r="R494" s="15"/>
      <c r="S494" s="15"/>
      <c r="T494" s="15"/>
      <c r="U494" s="15"/>
      <c r="V494" s="15"/>
      <c r="W494" s="15"/>
      <c r="X494" s="15"/>
      <c r="Y494" s="15"/>
      <c r="Z494" s="15"/>
      <c r="AA494" s="15"/>
      <c r="AB494" s="15"/>
      <c r="AC494"/>
      <c r="AD494"/>
      <c r="AE494"/>
      <c r="AF494"/>
      <c r="AG494"/>
      <c r="AH494" s="4"/>
      <c r="AI494"/>
      <c r="AJ494"/>
      <c r="AK494"/>
      <c r="AL494"/>
      <c r="AM494"/>
      <c r="AN494"/>
      <c r="AO494"/>
      <c r="AP494"/>
    </row>
    <row r="495" spans="1:42" s="52" customFormat="1">
      <c r="A495" s="15"/>
      <c r="B495" s="168"/>
      <c r="C495" s="374"/>
      <c r="D495" s="141"/>
      <c r="E495" s="180"/>
      <c r="F495"/>
      <c r="G495"/>
      <c r="H495"/>
      <c r="I495"/>
      <c r="J495" s="15"/>
      <c r="K495" s="15"/>
      <c r="L495" s="15"/>
      <c r="M495" s="15"/>
      <c r="N495" s="15"/>
      <c r="O495" s="15"/>
      <c r="P495" s="15"/>
      <c r="Q495" s="15"/>
      <c r="R495" s="15"/>
      <c r="S495" s="15"/>
      <c r="T495" s="15"/>
      <c r="U495" s="15"/>
      <c r="V495" s="15"/>
      <c r="W495" s="15"/>
      <c r="X495" s="15"/>
      <c r="Y495" s="15"/>
      <c r="Z495" s="15"/>
      <c r="AA495" s="15"/>
      <c r="AB495" s="15"/>
      <c r="AC495"/>
      <c r="AD495"/>
      <c r="AE495"/>
      <c r="AF495"/>
      <c r="AG495"/>
      <c r="AH495" s="4"/>
      <c r="AI495"/>
      <c r="AJ495"/>
      <c r="AK495"/>
      <c r="AL495"/>
      <c r="AM495"/>
      <c r="AN495"/>
      <c r="AO495"/>
      <c r="AP495"/>
    </row>
    <row r="496" spans="1:42" s="52" customFormat="1">
      <c r="A496" s="15"/>
      <c r="B496" s="168"/>
      <c r="C496" s="374"/>
      <c r="D496" s="141"/>
      <c r="E496" s="180"/>
      <c r="F496"/>
      <c r="G496"/>
      <c r="H496"/>
      <c r="I496"/>
      <c r="J496" s="15"/>
      <c r="K496" s="15"/>
      <c r="L496" s="15"/>
      <c r="M496" s="15"/>
      <c r="N496" s="15"/>
      <c r="O496" s="15"/>
      <c r="P496" s="15"/>
      <c r="Q496" s="15"/>
      <c r="R496" s="15"/>
      <c r="S496" s="15"/>
      <c r="T496" s="15"/>
      <c r="U496" s="15"/>
      <c r="V496" s="15"/>
      <c r="W496" s="15"/>
      <c r="X496" s="15"/>
      <c r="Y496" s="15"/>
      <c r="Z496" s="15"/>
      <c r="AA496" s="15"/>
      <c r="AB496" s="15"/>
      <c r="AC496"/>
      <c r="AD496"/>
      <c r="AE496"/>
      <c r="AF496"/>
      <c r="AG496"/>
      <c r="AH496" s="4"/>
      <c r="AI496"/>
      <c r="AJ496"/>
      <c r="AK496"/>
      <c r="AL496"/>
      <c r="AM496"/>
      <c r="AN496"/>
      <c r="AO496"/>
      <c r="AP496"/>
    </row>
    <row r="497" spans="1:42" s="52" customFormat="1">
      <c r="A497" s="15"/>
      <c r="B497" s="168"/>
      <c r="C497" s="374"/>
      <c r="D497" s="141"/>
      <c r="E497" s="180"/>
      <c r="F497"/>
      <c r="G497"/>
      <c r="H497"/>
      <c r="I497"/>
      <c r="J497" s="15"/>
      <c r="K497" s="15"/>
      <c r="L497" s="15"/>
      <c r="M497" s="15"/>
      <c r="N497" s="15"/>
      <c r="O497" s="15"/>
      <c r="P497" s="15"/>
      <c r="Q497" s="15"/>
      <c r="R497" s="15"/>
      <c r="S497" s="15"/>
      <c r="T497" s="15"/>
      <c r="U497" s="15"/>
      <c r="V497" s="15"/>
      <c r="W497" s="15"/>
      <c r="X497" s="15"/>
      <c r="Y497" s="15"/>
      <c r="Z497" s="15"/>
      <c r="AA497" s="15"/>
      <c r="AB497" s="15"/>
      <c r="AC497"/>
      <c r="AD497"/>
      <c r="AE497"/>
      <c r="AF497"/>
      <c r="AG497"/>
      <c r="AH497" s="4"/>
      <c r="AI497"/>
      <c r="AJ497"/>
      <c r="AK497"/>
      <c r="AL497"/>
      <c r="AM497"/>
      <c r="AN497"/>
      <c r="AO497"/>
      <c r="AP497"/>
    </row>
    <row r="498" spans="1:42" s="52" customFormat="1">
      <c r="A498" s="15"/>
      <c r="B498" s="168"/>
      <c r="C498" s="374"/>
      <c r="D498" s="141"/>
      <c r="E498" s="180"/>
      <c r="F498"/>
      <c r="G498"/>
      <c r="H498"/>
      <c r="I498"/>
      <c r="J498" s="15"/>
      <c r="K498" s="15"/>
      <c r="L498" s="15"/>
      <c r="M498" s="15"/>
      <c r="N498" s="15"/>
      <c r="O498" s="15"/>
      <c r="P498" s="15"/>
      <c r="Q498" s="15"/>
      <c r="R498" s="15"/>
      <c r="S498" s="15"/>
      <c r="T498" s="15"/>
      <c r="U498" s="15"/>
      <c r="V498" s="15"/>
      <c r="W498" s="15"/>
      <c r="X498" s="15"/>
      <c r="Y498" s="15"/>
      <c r="Z498" s="15"/>
      <c r="AA498" s="15"/>
      <c r="AB498" s="15"/>
      <c r="AC498"/>
      <c r="AD498"/>
      <c r="AE498"/>
      <c r="AF498"/>
      <c r="AG498"/>
      <c r="AH498" s="4"/>
      <c r="AI498"/>
      <c r="AJ498"/>
      <c r="AK498"/>
      <c r="AL498"/>
      <c r="AM498"/>
      <c r="AN498"/>
      <c r="AO498"/>
      <c r="AP498"/>
    </row>
    <row r="499" spans="1:42" s="52" customFormat="1">
      <c r="A499" s="15"/>
      <c r="B499" s="168"/>
      <c r="C499" s="374"/>
      <c r="D499" s="141"/>
      <c r="E499" s="180"/>
      <c r="F499"/>
      <c r="G499"/>
      <c r="H499"/>
      <c r="I499"/>
      <c r="J499" s="15"/>
      <c r="K499" s="15"/>
      <c r="L499" s="15"/>
      <c r="M499" s="15"/>
      <c r="N499" s="15"/>
      <c r="O499" s="15"/>
      <c r="P499" s="15"/>
      <c r="Q499" s="15"/>
      <c r="R499" s="15"/>
      <c r="S499" s="15"/>
      <c r="T499" s="15"/>
      <c r="U499" s="15"/>
      <c r="V499" s="15"/>
      <c r="W499" s="15"/>
      <c r="X499" s="15"/>
      <c r="Y499" s="15"/>
      <c r="Z499" s="15"/>
      <c r="AA499" s="15"/>
      <c r="AB499" s="15"/>
      <c r="AC499"/>
      <c r="AD499"/>
      <c r="AE499"/>
      <c r="AF499"/>
      <c r="AG499"/>
      <c r="AH499" s="4"/>
      <c r="AI499"/>
      <c r="AJ499"/>
      <c r="AK499"/>
      <c r="AL499"/>
      <c r="AM499"/>
      <c r="AN499"/>
      <c r="AO499"/>
      <c r="AP499"/>
    </row>
    <row r="500" spans="1:42" s="52" customFormat="1">
      <c r="A500" s="15"/>
      <c r="B500" s="168"/>
      <c r="C500" s="374"/>
      <c r="D500" s="141"/>
      <c r="E500" s="180"/>
      <c r="F500"/>
      <c r="G500"/>
      <c r="H500"/>
      <c r="I500"/>
      <c r="J500" s="15"/>
      <c r="K500" s="15"/>
      <c r="L500" s="15"/>
      <c r="M500" s="15"/>
      <c r="N500" s="15"/>
      <c r="O500" s="15"/>
      <c r="P500" s="15"/>
      <c r="Q500" s="15"/>
      <c r="R500" s="15"/>
      <c r="S500" s="15"/>
      <c r="T500" s="15"/>
      <c r="U500" s="15"/>
      <c r="V500" s="15"/>
      <c r="W500" s="15"/>
      <c r="X500" s="15"/>
      <c r="Y500" s="15"/>
      <c r="Z500" s="15"/>
      <c r="AA500" s="15"/>
      <c r="AB500" s="15"/>
      <c r="AC500"/>
      <c r="AD500"/>
      <c r="AE500"/>
      <c r="AF500"/>
      <c r="AG500"/>
      <c r="AH500" s="4"/>
      <c r="AI500"/>
      <c r="AJ500"/>
      <c r="AK500"/>
      <c r="AL500"/>
      <c r="AM500"/>
      <c r="AN500"/>
      <c r="AO500"/>
      <c r="AP500"/>
    </row>
    <row r="501" spans="1:42" s="52" customFormat="1">
      <c r="A501" s="15"/>
      <c r="B501" s="168"/>
      <c r="C501" s="374"/>
      <c r="D501" s="141"/>
      <c r="E501" s="180"/>
      <c r="F501"/>
      <c r="G501"/>
      <c r="H501"/>
      <c r="I501"/>
      <c r="J501" s="15"/>
      <c r="K501" s="15"/>
      <c r="L501" s="15"/>
      <c r="M501" s="15"/>
      <c r="N501" s="15"/>
      <c r="O501" s="15"/>
      <c r="P501" s="15"/>
      <c r="Q501" s="15"/>
      <c r="R501" s="15"/>
      <c r="S501" s="15"/>
      <c r="T501" s="15"/>
      <c r="U501" s="15"/>
      <c r="V501" s="15"/>
      <c r="W501" s="15"/>
      <c r="X501" s="15"/>
      <c r="Y501" s="15"/>
      <c r="Z501" s="15"/>
      <c r="AA501" s="15"/>
      <c r="AB501" s="15"/>
      <c r="AC501"/>
      <c r="AD501"/>
      <c r="AE501"/>
      <c r="AF501"/>
      <c r="AG501"/>
      <c r="AH501" s="4"/>
      <c r="AI501"/>
      <c r="AJ501"/>
      <c r="AK501"/>
      <c r="AL501"/>
      <c r="AM501"/>
      <c r="AN501"/>
      <c r="AO501"/>
      <c r="AP501"/>
    </row>
    <row r="502" spans="1:42" s="52" customFormat="1">
      <c r="A502" s="15"/>
      <c r="B502" s="168"/>
      <c r="C502" s="374"/>
      <c r="D502" s="141"/>
      <c r="E502" s="180"/>
      <c r="F502"/>
      <c r="G502"/>
      <c r="H502"/>
      <c r="I502"/>
      <c r="J502" s="15"/>
      <c r="K502" s="15"/>
      <c r="L502" s="15"/>
      <c r="M502" s="15"/>
      <c r="N502" s="15"/>
      <c r="O502" s="15"/>
      <c r="P502" s="15"/>
      <c r="Q502" s="15"/>
      <c r="R502" s="15"/>
      <c r="S502" s="15"/>
      <c r="T502" s="15"/>
      <c r="U502" s="15"/>
      <c r="V502" s="15"/>
      <c r="W502" s="15"/>
      <c r="X502" s="15"/>
      <c r="Y502" s="15"/>
      <c r="Z502" s="15"/>
      <c r="AA502" s="15"/>
      <c r="AB502" s="15"/>
      <c r="AC502"/>
      <c r="AD502"/>
      <c r="AE502"/>
      <c r="AF502"/>
      <c r="AG502"/>
      <c r="AH502" s="4"/>
      <c r="AI502"/>
      <c r="AJ502"/>
      <c r="AK502"/>
      <c r="AL502"/>
      <c r="AM502"/>
      <c r="AN502"/>
      <c r="AO502"/>
      <c r="AP502"/>
    </row>
    <row r="503" spans="1:42" s="52" customFormat="1">
      <c r="A503" s="15"/>
      <c r="B503" s="168"/>
      <c r="C503" s="374"/>
      <c r="D503" s="141"/>
      <c r="E503" s="180"/>
      <c r="F503"/>
      <c r="G503"/>
      <c r="H503"/>
      <c r="I503"/>
      <c r="J503" s="15"/>
      <c r="K503" s="15"/>
      <c r="L503" s="15"/>
      <c r="M503" s="15"/>
      <c r="N503" s="15"/>
      <c r="O503" s="15"/>
      <c r="P503" s="15"/>
      <c r="Q503" s="15"/>
      <c r="R503" s="15"/>
      <c r="S503" s="15"/>
      <c r="T503" s="15"/>
      <c r="U503" s="15"/>
      <c r="V503" s="15"/>
      <c r="W503" s="15"/>
      <c r="X503" s="15"/>
      <c r="Y503" s="15"/>
      <c r="Z503" s="15"/>
      <c r="AA503" s="15"/>
      <c r="AB503" s="15"/>
      <c r="AC503"/>
      <c r="AD503"/>
      <c r="AE503"/>
      <c r="AF503"/>
      <c r="AG503"/>
      <c r="AH503" s="4"/>
      <c r="AI503"/>
      <c r="AJ503"/>
      <c r="AK503"/>
      <c r="AL503"/>
      <c r="AM503"/>
      <c r="AN503"/>
      <c r="AO503"/>
      <c r="AP503"/>
    </row>
    <row r="504" spans="1:42" s="52" customFormat="1">
      <c r="A504" s="15"/>
      <c r="B504" s="168"/>
      <c r="C504" s="374"/>
      <c r="D504" s="141"/>
      <c r="E504" s="180"/>
      <c r="F504"/>
      <c r="G504"/>
      <c r="H504"/>
      <c r="I504"/>
      <c r="J504" s="15"/>
      <c r="K504" s="15"/>
      <c r="L504" s="15"/>
      <c r="M504" s="15"/>
      <c r="N504" s="15"/>
      <c r="O504" s="15"/>
      <c r="P504" s="15"/>
      <c r="Q504" s="15"/>
      <c r="R504" s="15"/>
      <c r="S504" s="15"/>
      <c r="T504" s="15"/>
      <c r="U504" s="15"/>
      <c r="V504" s="15"/>
      <c r="W504" s="15"/>
      <c r="X504" s="15"/>
      <c r="Y504" s="15"/>
      <c r="Z504" s="15"/>
      <c r="AA504" s="15"/>
      <c r="AB504" s="15"/>
      <c r="AC504"/>
      <c r="AD504"/>
      <c r="AE504"/>
      <c r="AF504"/>
      <c r="AG504"/>
      <c r="AH504" s="4"/>
      <c r="AI504"/>
      <c r="AJ504"/>
      <c r="AK504"/>
      <c r="AL504"/>
      <c r="AM504"/>
      <c r="AN504"/>
      <c r="AO504"/>
      <c r="AP504"/>
    </row>
    <row r="505" spans="1:42" s="52" customFormat="1">
      <c r="A505" s="15"/>
      <c r="B505" s="168"/>
      <c r="C505" s="374"/>
      <c r="D505" s="141"/>
      <c r="E505" s="180"/>
      <c r="F505"/>
      <c r="G505"/>
      <c r="H505"/>
      <c r="I505"/>
      <c r="J505" s="15"/>
      <c r="K505" s="15"/>
      <c r="L505" s="15"/>
      <c r="M505" s="15"/>
      <c r="N505" s="15"/>
      <c r="O505" s="15"/>
      <c r="P505" s="15"/>
      <c r="Q505" s="15"/>
      <c r="R505" s="15"/>
      <c r="S505" s="15"/>
      <c r="T505" s="15"/>
      <c r="U505" s="15"/>
      <c r="V505" s="15"/>
      <c r="W505" s="15"/>
      <c r="X505" s="15"/>
      <c r="Y505" s="15"/>
      <c r="Z505" s="15"/>
      <c r="AA505" s="15"/>
      <c r="AB505" s="15"/>
      <c r="AC505"/>
      <c r="AD505"/>
      <c r="AE505"/>
      <c r="AF505"/>
      <c r="AG505"/>
      <c r="AH505" s="4"/>
      <c r="AI505"/>
      <c r="AJ505"/>
      <c r="AK505"/>
      <c r="AL505"/>
      <c r="AM505"/>
      <c r="AN505"/>
      <c r="AO505"/>
      <c r="AP505"/>
    </row>
    <row r="506" spans="1:42" s="52" customFormat="1">
      <c r="A506" s="15"/>
      <c r="B506" s="168"/>
      <c r="C506" s="374"/>
      <c r="D506" s="141"/>
      <c r="E506" s="180"/>
      <c r="F506"/>
      <c r="G506"/>
      <c r="H506"/>
      <c r="I506"/>
      <c r="J506" s="15"/>
      <c r="K506" s="15"/>
      <c r="L506" s="15"/>
      <c r="M506" s="15"/>
      <c r="N506" s="15"/>
      <c r="O506" s="15"/>
      <c r="P506" s="15"/>
      <c r="Q506" s="15"/>
      <c r="R506" s="15"/>
      <c r="S506" s="15"/>
      <c r="T506" s="15"/>
      <c r="U506" s="15"/>
      <c r="V506" s="15"/>
      <c r="W506" s="15"/>
      <c r="X506" s="15"/>
      <c r="Y506" s="15"/>
      <c r="Z506" s="15"/>
      <c r="AA506" s="15"/>
      <c r="AB506" s="15"/>
      <c r="AC506"/>
      <c r="AD506"/>
      <c r="AE506"/>
      <c r="AF506"/>
      <c r="AG506"/>
      <c r="AH506" s="4"/>
      <c r="AI506"/>
      <c r="AJ506"/>
      <c r="AK506"/>
      <c r="AL506"/>
      <c r="AM506"/>
      <c r="AN506"/>
      <c r="AO506"/>
      <c r="AP506"/>
    </row>
    <row r="507" spans="1:42" s="52" customFormat="1">
      <c r="A507" s="15"/>
      <c r="B507" s="168"/>
      <c r="C507" s="374"/>
      <c r="D507" s="141"/>
      <c r="E507" s="180"/>
      <c r="F507"/>
      <c r="G507"/>
      <c r="H507"/>
      <c r="I507"/>
      <c r="J507" s="15"/>
      <c r="K507" s="15"/>
      <c r="L507" s="15"/>
      <c r="M507" s="15"/>
      <c r="N507" s="15"/>
      <c r="O507" s="15"/>
      <c r="P507" s="15"/>
      <c r="Q507" s="15"/>
      <c r="R507" s="15"/>
      <c r="S507" s="15"/>
      <c r="T507" s="15"/>
      <c r="U507" s="15"/>
      <c r="V507" s="15"/>
      <c r="W507" s="15"/>
      <c r="X507" s="15"/>
      <c r="Y507" s="15"/>
      <c r="Z507" s="15"/>
      <c r="AA507" s="15"/>
      <c r="AB507" s="15"/>
      <c r="AC507"/>
      <c r="AD507"/>
      <c r="AE507"/>
      <c r="AF507"/>
      <c r="AG507"/>
      <c r="AH507" s="4"/>
      <c r="AI507"/>
      <c r="AJ507"/>
      <c r="AK507"/>
      <c r="AL507"/>
      <c r="AM507"/>
      <c r="AN507"/>
      <c r="AO507"/>
      <c r="AP507"/>
    </row>
    <row r="508" spans="1:42" s="52" customFormat="1">
      <c r="A508" s="15"/>
      <c r="B508" s="168"/>
      <c r="C508" s="374"/>
      <c r="D508" s="141"/>
      <c r="E508" s="180"/>
      <c r="F508"/>
      <c r="G508"/>
      <c r="H508"/>
      <c r="I508"/>
      <c r="J508" s="15"/>
      <c r="K508" s="15"/>
      <c r="L508" s="15"/>
      <c r="M508" s="15"/>
      <c r="N508" s="15"/>
      <c r="O508" s="15"/>
      <c r="P508" s="15"/>
      <c r="Q508" s="15"/>
      <c r="R508" s="15"/>
      <c r="S508" s="15"/>
      <c r="T508" s="15"/>
      <c r="U508" s="15"/>
      <c r="V508" s="15"/>
      <c r="W508" s="15"/>
      <c r="X508" s="15"/>
      <c r="Y508" s="15"/>
      <c r="Z508" s="15"/>
      <c r="AA508" s="15"/>
      <c r="AB508" s="15"/>
      <c r="AC508"/>
      <c r="AD508"/>
      <c r="AE508"/>
      <c r="AF508"/>
      <c r="AG508"/>
      <c r="AH508" s="4"/>
      <c r="AI508"/>
      <c r="AJ508"/>
      <c r="AK508"/>
      <c r="AL508"/>
      <c r="AM508"/>
      <c r="AN508"/>
      <c r="AO508"/>
      <c r="AP508"/>
    </row>
    <row r="509" spans="1:42" s="52" customFormat="1">
      <c r="A509" s="15"/>
      <c r="B509" s="168"/>
      <c r="C509" s="374"/>
      <c r="D509" s="141"/>
      <c r="E509" s="180"/>
      <c r="F509"/>
      <c r="G509"/>
      <c r="H509"/>
      <c r="I509"/>
      <c r="J509" s="15"/>
      <c r="K509" s="15"/>
      <c r="L509" s="15"/>
      <c r="M509" s="15"/>
      <c r="N509" s="15"/>
      <c r="O509" s="15"/>
      <c r="P509" s="15"/>
      <c r="Q509" s="15"/>
      <c r="R509" s="15"/>
      <c r="S509" s="15"/>
      <c r="T509" s="15"/>
      <c r="U509" s="15"/>
      <c r="V509" s="15"/>
      <c r="W509" s="15"/>
      <c r="X509" s="15"/>
      <c r="Y509" s="15"/>
      <c r="Z509" s="15"/>
      <c r="AA509" s="15"/>
      <c r="AB509" s="15"/>
      <c r="AC509"/>
      <c r="AD509"/>
      <c r="AE509"/>
      <c r="AF509"/>
      <c r="AG509"/>
      <c r="AH509" s="4"/>
      <c r="AI509"/>
      <c r="AJ509"/>
      <c r="AK509"/>
      <c r="AL509"/>
      <c r="AM509"/>
      <c r="AN509"/>
      <c r="AO509"/>
      <c r="AP509"/>
    </row>
    <row r="510" spans="1:42" s="52" customFormat="1">
      <c r="A510" s="15"/>
      <c r="B510" s="168"/>
      <c r="C510" s="374"/>
      <c r="D510" s="141"/>
      <c r="E510" s="180"/>
      <c r="F510"/>
      <c r="G510"/>
      <c r="H510"/>
      <c r="I510"/>
      <c r="J510" s="15"/>
      <c r="K510" s="15"/>
      <c r="L510" s="15"/>
      <c r="M510" s="15"/>
      <c r="N510" s="15"/>
      <c r="O510" s="15"/>
      <c r="P510" s="15"/>
      <c r="Q510" s="15"/>
      <c r="R510" s="15"/>
      <c r="S510" s="15"/>
      <c r="T510" s="15"/>
      <c r="U510" s="15"/>
      <c r="V510" s="15"/>
      <c r="W510" s="15"/>
      <c r="X510" s="15"/>
      <c r="Y510" s="15"/>
      <c r="Z510" s="15"/>
      <c r="AA510" s="15"/>
      <c r="AB510" s="15"/>
      <c r="AC510"/>
      <c r="AD510"/>
      <c r="AE510"/>
      <c r="AF510"/>
      <c r="AG510"/>
      <c r="AH510" s="4"/>
      <c r="AI510"/>
      <c r="AJ510"/>
      <c r="AK510"/>
      <c r="AL510"/>
      <c r="AM510"/>
      <c r="AN510"/>
      <c r="AO510"/>
      <c r="AP510"/>
    </row>
    <row r="511" spans="1:42" s="52" customFormat="1">
      <c r="A511" s="15"/>
      <c r="B511" s="168"/>
      <c r="C511" s="374"/>
      <c r="D511" s="141"/>
      <c r="E511" s="180"/>
      <c r="F511"/>
      <c r="G511"/>
      <c r="H511"/>
      <c r="I511"/>
      <c r="J511" s="15"/>
      <c r="K511" s="15"/>
      <c r="L511" s="15"/>
      <c r="M511" s="15"/>
      <c r="N511" s="15"/>
      <c r="O511" s="15"/>
      <c r="P511" s="15"/>
      <c r="Q511" s="15"/>
      <c r="R511" s="15"/>
      <c r="S511" s="15"/>
      <c r="T511" s="15"/>
      <c r="U511" s="15"/>
      <c r="V511" s="15"/>
      <c r="W511" s="15"/>
      <c r="X511" s="15"/>
      <c r="Y511" s="15"/>
      <c r="Z511" s="15"/>
      <c r="AA511" s="15"/>
      <c r="AB511" s="15"/>
      <c r="AC511"/>
      <c r="AD511"/>
      <c r="AE511"/>
      <c r="AF511"/>
      <c r="AG511"/>
      <c r="AH511" s="4"/>
      <c r="AI511"/>
      <c r="AJ511"/>
      <c r="AK511"/>
      <c r="AL511"/>
      <c r="AM511"/>
      <c r="AN511"/>
      <c r="AO511"/>
      <c r="AP511"/>
    </row>
    <row r="512" spans="1:42" s="52" customFormat="1">
      <c r="A512" s="15"/>
      <c r="B512" s="168"/>
      <c r="C512" s="374"/>
      <c r="D512" s="141"/>
      <c r="E512" s="180"/>
      <c r="F512"/>
      <c r="G512"/>
      <c r="H512"/>
      <c r="I512"/>
      <c r="J512" s="15"/>
      <c r="K512" s="15"/>
      <c r="L512" s="15"/>
      <c r="M512" s="15"/>
      <c r="N512" s="15"/>
      <c r="O512" s="15"/>
      <c r="P512" s="15"/>
      <c r="Q512" s="15"/>
      <c r="R512" s="15"/>
      <c r="S512" s="15"/>
      <c r="T512" s="15"/>
      <c r="U512" s="15"/>
      <c r="V512" s="15"/>
      <c r="W512" s="15"/>
      <c r="X512" s="15"/>
      <c r="Y512" s="15"/>
      <c r="Z512" s="15"/>
      <c r="AA512" s="15"/>
      <c r="AB512" s="15"/>
      <c r="AC512"/>
      <c r="AD512"/>
      <c r="AE512"/>
      <c r="AF512"/>
      <c r="AG512"/>
      <c r="AH512" s="4"/>
      <c r="AI512"/>
      <c r="AJ512"/>
      <c r="AK512"/>
      <c r="AL512"/>
      <c r="AM512"/>
      <c r="AN512"/>
      <c r="AO512"/>
      <c r="AP512"/>
    </row>
    <row r="513" spans="1:42" s="52" customFormat="1">
      <c r="A513" s="15"/>
      <c r="B513" s="168"/>
      <c r="C513" s="374"/>
      <c r="D513" s="141"/>
      <c r="E513" s="180"/>
      <c r="F513"/>
      <c r="G513"/>
      <c r="H513"/>
      <c r="I513"/>
      <c r="J513" s="15"/>
      <c r="K513" s="15"/>
      <c r="L513" s="15"/>
      <c r="M513" s="15"/>
      <c r="N513" s="15"/>
      <c r="O513" s="15"/>
      <c r="P513" s="15"/>
      <c r="Q513" s="15"/>
      <c r="R513" s="15"/>
      <c r="S513" s="15"/>
      <c r="T513" s="15"/>
      <c r="U513" s="15"/>
      <c r="V513" s="15"/>
      <c r="W513" s="15"/>
      <c r="X513" s="15"/>
      <c r="Y513" s="15"/>
      <c r="Z513" s="15"/>
      <c r="AA513" s="15"/>
      <c r="AB513" s="15"/>
      <c r="AC513"/>
      <c r="AD513"/>
      <c r="AE513"/>
      <c r="AF513"/>
      <c r="AG513"/>
      <c r="AH513" s="4"/>
      <c r="AI513"/>
      <c r="AJ513"/>
      <c r="AK513"/>
      <c r="AL513"/>
      <c r="AM513"/>
      <c r="AN513"/>
      <c r="AO513"/>
      <c r="AP513"/>
    </row>
    <row r="514" spans="1:42" s="52" customFormat="1">
      <c r="A514" s="15"/>
      <c r="B514" s="168"/>
      <c r="C514" s="374"/>
      <c r="D514" s="141"/>
      <c r="E514" s="180"/>
      <c r="F514"/>
      <c r="G514"/>
      <c r="H514"/>
      <c r="I514"/>
      <c r="J514" s="15"/>
      <c r="K514" s="15"/>
      <c r="L514" s="15"/>
      <c r="M514" s="15"/>
      <c r="N514" s="15"/>
      <c r="O514" s="15"/>
      <c r="P514" s="15"/>
      <c r="Q514" s="15"/>
      <c r="R514" s="15"/>
      <c r="S514" s="15"/>
      <c r="T514" s="15"/>
      <c r="U514" s="15"/>
      <c r="V514" s="15"/>
      <c r="W514" s="15"/>
      <c r="X514" s="15"/>
      <c r="Y514" s="15"/>
      <c r="Z514" s="15"/>
      <c r="AA514" s="15"/>
      <c r="AB514" s="15"/>
      <c r="AC514"/>
      <c r="AD514"/>
      <c r="AE514"/>
      <c r="AF514"/>
      <c r="AG514"/>
      <c r="AH514" s="4"/>
      <c r="AI514"/>
      <c r="AJ514"/>
      <c r="AK514"/>
      <c r="AL514"/>
      <c r="AM514"/>
      <c r="AN514"/>
      <c r="AO514"/>
      <c r="AP514"/>
    </row>
    <row r="515" spans="1:42" s="52" customFormat="1">
      <c r="A515" s="15"/>
      <c r="B515" s="168"/>
      <c r="C515" s="374"/>
      <c r="D515" s="141"/>
      <c r="E515" s="180"/>
      <c r="F515"/>
      <c r="G515"/>
      <c r="H515"/>
      <c r="I515"/>
      <c r="J515" s="15"/>
      <c r="K515" s="15"/>
      <c r="L515" s="15"/>
      <c r="M515" s="15"/>
      <c r="N515" s="15"/>
      <c r="O515" s="15"/>
      <c r="P515" s="15"/>
      <c r="Q515" s="15"/>
      <c r="R515" s="15"/>
      <c r="S515" s="15"/>
      <c r="T515" s="15"/>
      <c r="U515" s="15"/>
      <c r="V515" s="15"/>
      <c r="W515" s="15"/>
      <c r="X515" s="15"/>
      <c r="Y515" s="15"/>
      <c r="Z515" s="15"/>
      <c r="AA515" s="15"/>
      <c r="AB515" s="15"/>
      <c r="AC515"/>
      <c r="AD515"/>
      <c r="AE515"/>
      <c r="AF515"/>
      <c r="AG515"/>
      <c r="AH515" s="4"/>
      <c r="AI515"/>
      <c r="AJ515"/>
      <c r="AK515"/>
      <c r="AL515"/>
      <c r="AM515"/>
      <c r="AN515"/>
      <c r="AO515"/>
      <c r="AP515"/>
    </row>
    <row r="516" spans="1:42" s="52" customFormat="1">
      <c r="A516" s="15"/>
      <c r="B516" s="168"/>
      <c r="C516" s="374"/>
      <c r="D516" s="141"/>
      <c r="E516" s="180"/>
      <c r="F516"/>
      <c r="G516"/>
      <c r="H516"/>
      <c r="I516"/>
      <c r="J516" s="15"/>
      <c r="K516" s="15"/>
      <c r="L516" s="15"/>
      <c r="M516" s="15"/>
      <c r="N516" s="15"/>
      <c r="O516" s="15"/>
      <c r="P516" s="15"/>
      <c r="Q516" s="15"/>
      <c r="R516" s="15"/>
      <c r="S516" s="15"/>
      <c r="T516" s="15"/>
      <c r="U516" s="15"/>
      <c r="V516" s="15"/>
      <c r="W516" s="15"/>
      <c r="X516" s="15"/>
      <c r="Y516" s="15"/>
      <c r="Z516" s="15"/>
      <c r="AA516" s="15"/>
      <c r="AB516" s="15"/>
      <c r="AC516"/>
      <c r="AD516"/>
      <c r="AE516"/>
      <c r="AF516"/>
      <c r="AG516"/>
      <c r="AH516" s="4"/>
      <c r="AI516"/>
      <c r="AJ516"/>
      <c r="AK516"/>
      <c r="AL516"/>
      <c r="AM516"/>
      <c r="AN516"/>
      <c r="AO516"/>
      <c r="AP516"/>
    </row>
    <row r="517" spans="1:42" s="52" customFormat="1">
      <c r="A517" s="15"/>
      <c r="B517" s="168"/>
      <c r="C517" s="374"/>
      <c r="D517" s="141"/>
      <c r="E517" s="180"/>
      <c r="F517"/>
      <c r="G517"/>
      <c r="H517"/>
      <c r="I517"/>
      <c r="J517" s="15"/>
      <c r="K517" s="15"/>
      <c r="L517" s="15"/>
      <c r="M517" s="15"/>
      <c r="N517" s="15"/>
      <c r="O517" s="15"/>
      <c r="P517" s="15"/>
      <c r="Q517" s="15"/>
      <c r="R517" s="15"/>
      <c r="S517" s="15"/>
      <c r="T517" s="15"/>
      <c r="U517" s="15"/>
      <c r="V517" s="15"/>
      <c r="W517" s="15"/>
      <c r="X517" s="15"/>
      <c r="Y517" s="15"/>
      <c r="Z517" s="15"/>
      <c r="AA517" s="15"/>
      <c r="AB517" s="15"/>
      <c r="AC517"/>
      <c r="AD517"/>
      <c r="AE517"/>
      <c r="AF517"/>
      <c r="AG517"/>
      <c r="AH517" s="4"/>
      <c r="AI517"/>
      <c r="AJ517"/>
      <c r="AK517"/>
      <c r="AL517"/>
      <c r="AM517"/>
      <c r="AN517"/>
      <c r="AO517"/>
      <c r="AP517"/>
    </row>
    <row r="518" spans="1:42" s="52" customFormat="1">
      <c r="A518" s="15"/>
      <c r="B518" s="168"/>
      <c r="C518" s="374"/>
      <c r="D518" s="141"/>
      <c r="E518" s="180"/>
      <c r="F518"/>
      <c r="G518"/>
      <c r="H518"/>
      <c r="I518"/>
      <c r="J518" s="15"/>
      <c r="K518" s="15"/>
      <c r="L518" s="15"/>
      <c r="M518" s="15"/>
      <c r="N518" s="15"/>
      <c r="O518" s="15"/>
      <c r="P518" s="15"/>
      <c r="Q518" s="15"/>
      <c r="R518" s="15"/>
      <c r="S518" s="15"/>
      <c r="T518" s="15"/>
      <c r="U518" s="15"/>
      <c r="V518" s="15"/>
      <c r="W518" s="15"/>
      <c r="X518" s="15"/>
      <c r="Y518" s="15"/>
      <c r="Z518" s="15"/>
      <c r="AA518" s="15"/>
      <c r="AB518" s="15"/>
      <c r="AC518"/>
      <c r="AD518"/>
      <c r="AE518"/>
      <c r="AF518"/>
      <c r="AG518"/>
      <c r="AH518" s="4"/>
      <c r="AI518"/>
      <c r="AJ518"/>
      <c r="AK518"/>
      <c r="AL518"/>
      <c r="AM518"/>
      <c r="AN518"/>
      <c r="AO518"/>
      <c r="AP518"/>
    </row>
    <row r="519" spans="1:42" s="52" customFormat="1">
      <c r="A519" s="15"/>
      <c r="B519" s="168"/>
      <c r="C519" s="374"/>
      <c r="D519" s="141"/>
      <c r="E519" s="180"/>
      <c r="F519"/>
      <c r="G519"/>
      <c r="H519"/>
      <c r="I519"/>
      <c r="J519" s="15"/>
      <c r="K519" s="15"/>
      <c r="L519" s="15"/>
      <c r="M519" s="15"/>
      <c r="N519" s="15"/>
      <c r="O519" s="15"/>
      <c r="P519" s="15"/>
      <c r="Q519" s="15"/>
      <c r="R519" s="15"/>
      <c r="S519" s="15"/>
      <c r="T519" s="15"/>
      <c r="U519" s="15"/>
      <c r="V519" s="15"/>
      <c r="W519" s="15"/>
      <c r="X519" s="15"/>
      <c r="Y519" s="15"/>
      <c r="Z519" s="15"/>
      <c r="AA519" s="15"/>
      <c r="AB519" s="15"/>
      <c r="AC519"/>
      <c r="AD519"/>
      <c r="AE519"/>
      <c r="AF519"/>
      <c r="AG519"/>
      <c r="AH519" s="4"/>
      <c r="AI519"/>
      <c r="AJ519"/>
      <c r="AK519"/>
      <c r="AL519"/>
      <c r="AM519"/>
      <c r="AN519"/>
      <c r="AO519"/>
      <c r="AP519"/>
    </row>
    <row r="520" spans="1:42" s="52" customFormat="1">
      <c r="A520" s="15"/>
      <c r="B520" s="168"/>
      <c r="C520" s="374"/>
      <c r="D520" s="141"/>
      <c r="E520" s="180"/>
      <c r="F520"/>
      <c r="G520"/>
      <c r="H520"/>
      <c r="I520"/>
      <c r="J520" s="15"/>
      <c r="K520" s="15"/>
      <c r="L520" s="15"/>
      <c r="M520" s="15"/>
      <c r="N520" s="15"/>
      <c r="O520" s="15"/>
      <c r="P520" s="15"/>
      <c r="Q520" s="15"/>
      <c r="R520" s="15"/>
      <c r="S520" s="15"/>
      <c r="T520" s="15"/>
      <c r="U520" s="15"/>
      <c r="V520" s="15"/>
      <c r="W520" s="15"/>
      <c r="X520" s="15"/>
      <c r="Y520" s="15"/>
      <c r="Z520" s="15"/>
      <c r="AA520" s="15"/>
      <c r="AB520" s="15"/>
      <c r="AC520"/>
      <c r="AD520"/>
      <c r="AE520"/>
      <c r="AF520"/>
      <c r="AG520"/>
      <c r="AH520" s="4"/>
      <c r="AI520"/>
      <c r="AJ520"/>
      <c r="AK520"/>
      <c r="AL520"/>
      <c r="AM520"/>
      <c r="AN520"/>
      <c r="AO520"/>
      <c r="AP520"/>
    </row>
    <row r="521" spans="1:42" s="52" customFormat="1">
      <c r="A521" s="15"/>
      <c r="B521" s="168"/>
      <c r="C521" s="374"/>
      <c r="D521" s="141"/>
      <c r="E521" s="180"/>
      <c r="F521"/>
      <c r="G521"/>
      <c r="H521"/>
      <c r="I521"/>
      <c r="J521" s="15"/>
      <c r="K521" s="15"/>
      <c r="L521" s="15"/>
      <c r="M521" s="15"/>
      <c r="N521" s="15"/>
      <c r="O521" s="15"/>
      <c r="P521" s="15"/>
      <c r="Q521" s="15"/>
      <c r="R521" s="15"/>
      <c r="S521" s="15"/>
      <c r="T521" s="15"/>
      <c r="U521" s="15"/>
      <c r="V521" s="15"/>
      <c r="W521" s="15"/>
      <c r="X521" s="15"/>
      <c r="Y521" s="15"/>
      <c r="Z521" s="15"/>
      <c r="AA521" s="15"/>
      <c r="AB521" s="15"/>
      <c r="AC521"/>
      <c r="AD521"/>
      <c r="AE521"/>
      <c r="AF521"/>
      <c r="AG521"/>
      <c r="AH521" s="4"/>
      <c r="AI521"/>
      <c r="AJ521"/>
      <c r="AK521"/>
      <c r="AL521"/>
      <c r="AM521"/>
      <c r="AN521"/>
      <c r="AO521"/>
      <c r="AP521"/>
    </row>
    <row r="522" spans="1:42" s="52" customFormat="1">
      <c r="A522" s="15"/>
      <c r="B522" s="168"/>
      <c r="C522" s="374"/>
      <c r="D522" s="141"/>
      <c r="E522" s="180"/>
      <c r="F522"/>
      <c r="G522"/>
      <c r="H522"/>
      <c r="I522"/>
      <c r="J522" s="15"/>
      <c r="K522" s="15"/>
      <c r="L522" s="15"/>
      <c r="M522" s="15"/>
      <c r="N522" s="15"/>
      <c r="O522" s="15"/>
      <c r="P522" s="15"/>
      <c r="Q522" s="15"/>
      <c r="R522" s="15"/>
      <c r="S522" s="15"/>
      <c r="T522" s="15"/>
      <c r="U522" s="15"/>
      <c r="V522" s="15"/>
      <c r="W522" s="15"/>
      <c r="X522" s="15"/>
      <c r="Y522" s="15"/>
      <c r="Z522" s="15"/>
      <c r="AA522" s="15"/>
      <c r="AB522" s="15"/>
      <c r="AC522"/>
      <c r="AD522"/>
      <c r="AE522"/>
      <c r="AF522"/>
      <c r="AG522"/>
      <c r="AH522" s="4"/>
      <c r="AI522"/>
      <c r="AJ522"/>
      <c r="AK522"/>
      <c r="AL522"/>
      <c r="AM522"/>
      <c r="AN522"/>
      <c r="AO522"/>
      <c r="AP522"/>
    </row>
    <row r="523" spans="1:42" s="52" customFormat="1">
      <c r="A523" s="15"/>
      <c r="B523" s="168"/>
      <c r="C523" s="374"/>
      <c r="D523" s="141"/>
      <c r="E523" s="180"/>
      <c r="F523"/>
      <c r="G523"/>
      <c r="H523"/>
      <c r="I523"/>
      <c r="J523" s="15"/>
      <c r="K523" s="15"/>
      <c r="L523" s="15"/>
      <c r="M523" s="15"/>
      <c r="N523" s="15"/>
      <c r="O523" s="15"/>
      <c r="P523" s="15"/>
      <c r="Q523" s="15"/>
      <c r="R523" s="15"/>
      <c r="S523" s="15"/>
      <c r="T523" s="15"/>
      <c r="U523" s="15"/>
      <c r="V523" s="15"/>
      <c r="W523" s="15"/>
      <c r="X523" s="15"/>
      <c r="Y523" s="15"/>
      <c r="Z523" s="15"/>
      <c r="AA523" s="15"/>
      <c r="AB523" s="15"/>
      <c r="AC523"/>
      <c r="AD523"/>
      <c r="AE523"/>
      <c r="AF523"/>
      <c r="AG523"/>
      <c r="AH523" s="4"/>
      <c r="AI523"/>
      <c r="AJ523"/>
      <c r="AK523"/>
      <c r="AL523"/>
      <c r="AM523"/>
      <c r="AN523"/>
      <c r="AO523"/>
      <c r="AP523"/>
    </row>
    <row r="524" spans="1:42" s="52" customFormat="1">
      <c r="A524" s="15"/>
      <c r="B524" s="168"/>
      <c r="C524" s="374"/>
      <c r="D524" s="141"/>
      <c r="E524" s="180"/>
      <c r="F524"/>
      <c r="G524"/>
      <c r="H524"/>
      <c r="I524"/>
      <c r="J524" s="15"/>
      <c r="K524" s="15"/>
      <c r="L524" s="15"/>
      <c r="M524" s="15"/>
      <c r="N524" s="15"/>
      <c r="O524" s="15"/>
      <c r="P524" s="15"/>
      <c r="Q524" s="15"/>
      <c r="R524" s="15"/>
      <c r="S524" s="15"/>
      <c r="T524" s="15"/>
      <c r="U524" s="15"/>
      <c r="V524" s="15"/>
      <c r="W524" s="15"/>
      <c r="X524" s="15"/>
      <c r="Y524" s="15"/>
      <c r="Z524" s="15"/>
      <c r="AA524" s="15"/>
      <c r="AB524" s="15"/>
      <c r="AC524"/>
      <c r="AD524"/>
      <c r="AE524"/>
      <c r="AF524"/>
      <c r="AG524"/>
      <c r="AH524" s="4"/>
      <c r="AI524"/>
      <c r="AJ524"/>
      <c r="AK524"/>
      <c r="AL524"/>
      <c r="AM524"/>
      <c r="AN524"/>
      <c r="AO524"/>
      <c r="AP524"/>
    </row>
    <row r="525" spans="1:42" s="52" customFormat="1">
      <c r="A525" s="15"/>
      <c r="B525" s="168"/>
      <c r="C525" s="374"/>
      <c r="D525" s="141"/>
      <c r="E525" s="180"/>
      <c r="F525"/>
      <c r="G525"/>
      <c r="H525"/>
      <c r="I525"/>
      <c r="J525" s="15"/>
      <c r="K525" s="15"/>
      <c r="L525" s="15"/>
      <c r="M525" s="15"/>
      <c r="N525" s="15"/>
      <c r="O525" s="15"/>
      <c r="P525" s="15"/>
      <c r="Q525" s="15"/>
      <c r="R525" s="15"/>
      <c r="S525" s="15"/>
      <c r="T525" s="15"/>
      <c r="U525" s="15"/>
      <c r="V525" s="15"/>
      <c r="W525" s="15"/>
      <c r="X525" s="15"/>
      <c r="Y525" s="15"/>
      <c r="Z525" s="15"/>
      <c r="AA525" s="15"/>
      <c r="AB525" s="15"/>
      <c r="AC525"/>
      <c r="AD525"/>
      <c r="AE525"/>
      <c r="AF525"/>
      <c r="AG525"/>
      <c r="AH525" s="4"/>
      <c r="AI525"/>
      <c r="AJ525"/>
      <c r="AK525"/>
      <c r="AL525"/>
      <c r="AM525"/>
      <c r="AN525"/>
      <c r="AO525"/>
      <c r="AP525"/>
    </row>
    <row r="526" spans="1:42" s="52" customFormat="1">
      <c r="A526" s="15"/>
      <c r="B526" s="168"/>
      <c r="C526" s="374"/>
      <c r="D526" s="141"/>
      <c r="E526" s="180"/>
      <c r="F526"/>
      <c r="G526"/>
      <c r="H526"/>
      <c r="I526"/>
      <c r="J526" s="15"/>
      <c r="K526" s="15"/>
      <c r="L526" s="15"/>
      <c r="M526" s="15"/>
      <c r="N526" s="15"/>
      <c r="O526" s="15"/>
      <c r="P526" s="15"/>
      <c r="Q526" s="15"/>
      <c r="R526" s="15"/>
      <c r="S526" s="15"/>
      <c r="T526" s="15"/>
      <c r="U526" s="15"/>
      <c r="V526" s="15"/>
      <c r="W526" s="15"/>
      <c r="X526" s="15"/>
      <c r="Y526" s="15"/>
      <c r="Z526" s="15"/>
      <c r="AA526" s="15"/>
      <c r="AB526" s="15"/>
      <c r="AC526"/>
      <c r="AD526"/>
      <c r="AE526"/>
      <c r="AF526"/>
      <c r="AG526"/>
      <c r="AH526" s="4"/>
      <c r="AI526"/>
      <c r="AJ526"/>
      <c r="AK526"/>
      <c r="AL526"/>
      <c r="AM526"/>
      <c r="AN526"/>
      <c r="AO526"/>
      <c r="AP526"/>
    </row>
    <row r="527" spans="1:42" s="52" customFormat="1">
      <c r="A527" s="15"/>
      <c r="B527" s="168"/>
      <c r="C527" s="374"/>
      <c r="D527" s="141"/>
      <c r="E527" s="180"/>
      <c r="F527"/>
      <c r="G527"/>
      <c r="H527"/>
      <c r="I527"/>
      <c r="J527" s="15"/>
      <c r="K527" s="15"/>
      <c r="L527" s="15"/>
      <c r="M527" s="15"/>
      <c r="N527" s="15"/>
      <c r="O527" s="15"/>
      <c r="P527" s="15"/>
      <c r="Q527" s="15"/>
      <c r="R527" s="15"/>
      <c r="S527" s="15"/>
      <c r="T527" s="15"/>
      <c r="U527" s="15"/>
      <c r="V527" s="15"/>
      <c r="W527" s="15"/>
      <c r="X527" s="15"/>
      <c r="Y527" s="15"/>
      <c r="Z527" s="15"/>
      <c r="AA527" s="15"/>
      <c r="AB527" s="15"/>
      <c r="AC527"/>
      <c r="AD527"/>
      <c r="AE527"/>
      <c r="AF527"/>
      <c r="AG527"/>
      <c r="AH527" s="4"/>
      <c r="AI527"/>
      <c r="AJ527"/>
      <c r="AK527"/>
      <c r="AL527"/>
      <c r="AM527"/>
      <c r="AN527"/>
      <c r="AO527"/>
      <c r="AP527"/>
    </row>
    <row r="528" spans="1:42" s="52" customFormat="1">
      <c r="A528" s="15"/>
      <c r="B528" s="168"/>
      <c r="C528" s="374"/>
      <c r="D528" s="141"/>
      <c r="E528" s="180"/>
      <c r="F528"/>
      <c r="G528"/>
      <c r="H528"/>
      <c r="I528"/>
      <c r="J528" s="15"/>
      <c r="K528" s="15"/>
      <c r="L528" s="15"/>
      <c r="M528" s="15"/>
      <c r="N528" s="15"/>
      <c r="O528" s="15"/>
      <c r="P528" s="15"/>
      <c r="Q528" s="15"/>
      <c r="R528" s="15"/>
      <c r="S528" s="15"/>
      <c r="T528" s="15"/>
      <c r="U528" s="15"/>
      <c r="V528" s="15"/>
      <c r="W528" s="15"/>
      <c r="X528" s="15"/>
      <c r="Y528" s="15"/>
      <c r="Z528" s="15"/>
      <c r="AA528" s="15"/>
      <c r="AB528" s="15"/>
      <c r="AC528"/>
      <c r="AD528"/>
      <c r="AE528"/>
      <c r="AF528"/>
      <c r="AG528"/>
      <c r="AH528" s="4"/>
      <c r="AI528"/>
      <c r="AJ528"/>
      <c r="AK528"/>
      <c r="AL528"/>
      <c r="AM528"/>
      <c r="AN528"/>
      <c r="AO528"/>
      <c r="AP528"/>
    </row>
    <row r="529" spans="1:42" s="52" customFormat="1">
      <c r="A529" s="15"/>
      <c r="B529" s="168"/>
      <c r="C529" s="374"/>
      <c r="D529" s="141"/>
      <c r="E529" s="180"/>
      <c r="F529"/>
      <c r="G529"/>
      <c r="H529"/>
      <c r="I529"/>
      <c r="J529" s="15"/>
      <c r="K529" s="15"/>
      <c r="L529" s="15"/>
      <c r="M529" s="15"/>
      <c r="N529" s="15"/>
      <c r="O529" s="15"/>
      <c r="P529" s="15"/>
      <c r="Q529" s="15"/>
      <c r="R529" s="15"/>
      <c r="S529" s="15"/>
      <c r="T529" s="15"/>
      <c r="U529" s="15"/>
      <c r="V529" s="15"/>
      <c r="W529" s="15"/>
      <c r="X529" s="15"/>
      <c r="Y529" s="15"/>
      <c r="Z529" s="15"/>
      <c r="AA529" s="15"/>
      <c r="AB529" s="15"/>
      <c r="AC529"/>
      <c r="AD529"/>
      <c r="AE529"/>
      <c r="AF529"/>
      <c r="AG529"/>
      <c r="AH529" s="4"/>
      <c r="AI529"/>
      <c r="AJ529"/>
      <c r="AK529"/>
      <c r="AL529"/>
      <c r="AM529"/>
      <c r="AN529"/>
      <c r="AO529"/>
      <c r="AP529"/>
    </row>
    <row r="530" spans="1:42" s="52" customFormat="1">
      <c r="A530" s="15"/>
      <c r="B530" s="168"/>
      <c r="C530" s="374"/>
      <c r="D530" s="141"/>
      <c r="E530" s="180"/>
      <c r="F530"/>
      <c r="G530"/>
      <c r="H530"/>
      <c r="I530"/>
      <c r="J530" s="15"/>
      <c r="K530" s="15"/>
      <c r="L530" s="15"/>
      <c r="M530" s="15"/>
      <c r="N530" s="15"/>
      <c r="O530" s="15"/>
      <c r="P530" s="15"/>
      <c r="Q530" s="15"/>
      <c r="R530" s="15"/>
      <c r="S530" s="15"/>
      <c r="T530" s="15"/>
      <c r="U530" s="15"/>
      <c r="V530" s="15"/>
      <c r="W530" s="15"/>
      <c r="X530" s="15"/>
      <c r="Y530" s="15"/>
      <c r="Z530" s="15"/>
      <c r="AA530" s="15"/>
      <c r="AB530" s="15"/>
      <c r="AC530"/>
      <c r="AD530"/>
      <c r="AE530"/>
      <c r="AF530"/>
      <c r="AG530"/>
      <c r="AH530" s="4"/>
      <c r="AI530"/>
      <c r="AJ530"/>
      <c r="AK530"/>
      <c r="AL530"/>
      <c r="AM530"/>
      <c r="AN530"/>
      <c r="AO530"/>
      <c r="AP530"/>
    </row>
    <row r="531" spans="1:42" s="52" customFormat="1">
      <c r="A531" s="15"/>
      <c r="B531" s="168"/>
      <c r="C531" s="374"/>
      <c r="D531" s="141"/>
      <c r="E531" s="180"/>
      <c r="F531"/>
      <c r="G531"/>
      <c r="H531"/>
      <c r="I531"/>
      <c r="J531" s="15"/>
      <c r="K531" s="15"/>
      <c r="L531" s="15"/>
      <c r="M531" s="15"/>
      <c r="N531" s="15"/>
      <c r="O531" s="15"/>
      <c r="P531" s="15"/>
      <c r="Q531" s="15"/>
      <c r="R531" s="15"/>
      <c r="S531" s="15"/>
      <c r="T531" s="15"/>
      <c r="U531" s="15"/>
      <c r="V531" s="15"/>
      <c r="W531" s="15"/>
      <c r="X531" s="15"/>
      <c r="Y531" s="15"/>
      <c r="Z531" s="15"/>
      <c r="AA531" s="15"/>
      <c r="AB531" s="15"/>
      <c r="AC531"/>
      <c r="AD531"/>
      <c r="AE531"/>
      <c r="AF531"/>
      <c r="AG531"/>
      <c r="AH531" s="4"/>
      <c r="AI531"/>
      <c r="AJ531"/>
      <c r="AK531"/>
      <c r="AL531"/>
      <c r="AM531"/>
      <c r="AN531"/>
      <c r="AO531"/>
      <c r="AP531"/>
    </row>
    <row r="532" spans="1:42" s="52" customFormat="1">
      <c r="A532" s="15"/>
      <c r="B532" s="168"/>
      <c r="C532" s="374"/>
      <c r="D532" s="141"/>
      <c r="E532" s="180"/>
      <c r="F532"/>
      <c r="G532"/>
      <c r="H532"/>
      <c r="I532"/>
      <c r="J532" s="15"/>
      <c r="K532" s="15"/>
      <c r="L532" s="15"/>
      <c r="M532" s="15"/>
      <c r="N532" s="15"/>
      <c r="O532" s="15"/>
      <c r="P532" s="15"/>
      <c r="Q532" s="15"/>
      <c r="R532" s="15"/>
      <c r="S532" s="15"/>
      <c r="T532" s="15"/>
      <c r="U532" s="15"/>
      <c r="V532" s="15"/>
      <c r="W532" s="15"/>
      <c r="X532" s="15"/>
      <c r="Y532" s="15"/>
      <c r="Z532" s="15"/>
      <c r="AA532" s="15"/>
      <c r="AB532" s="15"/>
      <c r="AC532"/>
      <c r="AD532"/>
      <c r="AE532"/>
      <c r="AF532"/>
      <c r="AG532"/>
      <c r="AH532" s="4"/>
      <c r="AI532"/>
      <c r="AJ532"/>
      <c r="AK532"/>
      <c r="AL532"/>
      <c r="AM532"/>
      <c r="AN532"/>
      <c r="AO532"/>
      <c r="AP532"/>
    </row>
    <row r="533" spans="1:42" s="52" customFormat="1">
      <c r="A533" s="15"/>
      <c r="B533" s="168"/>
      <c r="C533" s="374"/>
      <c r="D533" s="141"/>
      <c r="E533" s="180"/>
      <c r="F533"/>
      <c r="G533"/>
      <c r="H533"/>
      <c r="I533"/>
      <c r="J533" s="15"/>
      <c r="K533" s="15"/>
      <c r="L533" s="15"/>
      <c r="M533" s="15"/>
      <c r="N533" s="15"/>
      <c r="O533" s="15"/>
      <c r="P533" s="15"/>
      <c r="Q533" s="15"/>
      <c r="R533" s="15"/>
      <c r="S533" s="15"/>
      <c r="T533" s="15"/>
      <c r="U533" s="15"/>
      <c r="V533" s="15"/>
      <c r="W533" s="15"/>
      <c r="X533" s="15"/>
      <c r="Y533" s="15"/>
      <c r="Z533" s="15"/>
      <c r="AA533" s="15"/>
      <c r="AB533" s="15"/>
      <c r="AC533"/>
      <c r="AD533"/>
      <c r="AE533"/>
      <c r="AF533"/>
      <c r="AG533"/>
      <c r="AH533" s="4"/>
      <c r="AI533"/>
      <c r="AJ533"/>
      <c r="AK533"/>
      <c r="AL533"/>
      <c r="AM533"/>
      <c r="AN533"/>
      <c r="AO533"/>
      <c r="AP533"/>
    </row>
    <row r="534" spans="1:42" s="52" customFormat="1">
      <c r="A534" s="15"/>
      <c r="B534" s="168"/>
      <c r="C534" s="374"/>
      <c r="D534" s="141"/>
      <c r="E534" s="180"/>
      <c r="F534"/>
      <c r="G534"/>
      <c r="H534"/>
      <c r="I534"/>
      <c r="J534" s="15"/>
      <c r="K534" s="15"/>
      <c r="L534" s="15"/>
      <c r="M534" s="15"/>
      <c r="N534" s="15"/>
      <c r="O534" s="15"/>
      <c r="P534" s="15"/>
      <c r="Q534" s="15"/>
      <c r="R534" s="15"/>
      <c r="S534" s="15"/>
      <c r="T534" s="15"/>
      <c r="U534" s="15"/>
      <c r="V534" s="15"/>
      <c r="W534" s="15"/>
      <c r="X534" s="15"/>
      <c r="Y534" s="15"/>
      <c r="Z534" s="15"/>
      <c r="AA534" s="15"/>
      <c r="AB534" s="15"/>
      <c r="AC534"/>
      <c r="AD534"/>
      <c r="AE534"/>
      <c r="AF534"/>
      <c r="AG534"/>
      <c r="AH534" s="4"/>
      <c r="AI534"/>
      <c r="AJ534"/>
      <c r="AK534"/>
      <c r="AL534"/>
      <c r="AM534"/>
      <c r="AN534"/>
      <c r="AO534"/>
      <c r="AP534"/>
    </row>
    <row r="535" spans="1:42" s="52" customFormat="1">
      <c r="A535" s="15"/>
      <c r="B535" s="168"/>
      <c r="C535" s="374"/>
      <c r="D535" s="141"/>
      <c r="E535" s="180"/>
      <c r="F535"/>
      <c r="G535"/>
      <c r="H535"/>
      <c r="I535"/>
      <c r="J535" s="15"/>
      <c r="K535" s="15"/>
      <c r="L535" s="15"/>
      <c r="M535" s="15"/>
      <c r="N535" s="15"/>
      <c r="O535" s="15"/>
      <c r="P535" s="15"/>
      <c r="Q535" s="15"/>
      <c r="R535" s="15"/>
      <c r="S535" s="15"/>
      <c r="T535" s="15"/>
      <c r="U535" s="15"/>
      <c r="V535" s="15"/>
      <c r="W535" s="15"/>
      <c r="X535" s="15"/>
      <c r="Y535" s="15"/>
      <c r="Z535" s="15"/>
      <c r="AA535" s="15"/>
      <c r="AB535" s="15"/>
      <c r="AC535"/>
      <c r="AD535"/>
      <c r="AE535"/>
      <c r="AF535"/>
      <c r="AG535"/>
      <c r="AH535" s="4"/>
      <c r="AI535"/>
      <c r="AJ535"/>
      <c r="AK535"/>
      <c r="AL535"/>
      <c r="AM535"/>
      <c r="AN535"/>
      <c r="AO535"/>
      <c r="AP535"/>
    </row>
    <row r="536" spans="1:42" s="52" customFormat="1">
      <c r="A536" s="15"/>
      <c r="B536" s="168"/>
      <c r="C536" s="374"/>
      <c r="D536" s="141"/>
      <c r="E536" s="180"/>
      <c r="F536"/>
      <c r="G536"/>
      <c r="H536"/>
      <c r="I536"/>
      <c r="J536" s="15"/>
      <c r="K536" s="15"/>
      <c r="L536" s="15"/>
      <c r="M536" s="15"/>
      <c r="N536" s="15"/>
      <c r="O536" s="15"/>
      <c r="P536" s="15"/>
      <c r="Q536" s="15"/>
      <c r="R536" s="15"/>
      <c r="S536" s="15"/>
      <c r="T536" s="15"/>
      <c r="U536" s="15"/>
      <c r="V536" s="15"/>
      <c r="W536" s="15"/>
      <c r="X536" s="15"/>
      <c r="Y536" s="15"/>
      <c r="Z536" s="15"/>
      <c r="AA536" s="15"/>
      <c r="AB536" s="15"/>
      <c r="AC536"/>
      <c r="AD536"/>
      <c r="AE536"/>
      <c r="AF536"/>
      <c r="AG536"/>
      <c r="AH536" s="4"/>
      <c r="AI536"/>
      <c r="AJ536"/>
      <c r="AK536"/>
      <c r="AL536"/>
      <c r="AM536"/>
      <c r="AN536"/>
      <c r="AO536"/>
      <c r="AP536"/>
    </row>
    <row r="537" spans="1:42" s="52" customFormat="1">
      <c r="A537" s="15"/>
      <c r="B537" s="168"/>
      <c r="C537" s="374"/>
      <c r="D537" s="141"/>
      <c r="E537" s="180"/>
      <c r="F537"/>
      <c r="G537"/>
      <c r="H537"/>
      <c r="I537"/>
      <c r="J537" s="15"/>
      <c r="K537" s="15"/>
      <c r="L537" s="15"/>
      <c r="M537" s="15"/>
      <c r="N537" s="15"/>
      <c r="O537" s="15"/>
      <c r="P537" s="15"/>
      <c r="Q537" s="15"/>
      <c r="R537" s="15"/>
      <c r="S537" s="15"/>
      <c r="T537" s="15"/>
      <c r="U537" s="15"/>
      <c r="V537" s="15"/>
      <c r="W537" s="15"/>
      <c r="X537" s="15"/>
      <c r="Y537" s="15"/>
      <c r="Z537" s="15"/>
      <c r="AA537" s="15"/>
      <c r="AB537" s="15"/>
      <c r="AC537"/>
      <c r="AD537"/>
      <c r="AE537"/>
      <c r="AF537"/>
      <c r="AG537"/>
      <c r="AH537" s="4"/>
      <c r="AI537"/>
      <c r="AJ537"/>
      <c r="AK537"/>
      <c r="AL537"/>
      <c r="AM537"/>
      <c r="AN537"/>
      <c r="AO537"/>
      <c r="AP537"/>
    </row>
    <row r="538" spans="1:42" s="52" customFormat="1">
      <c r="A538" s="15"/>
      <c r="B538" s="168"/>
      <c r="C538" s="374"/>
      <c r="D538" s="141"/>
      <c r="E538" s="180"/>
      <c r="F538"/>
      <c r="G538"/>
      <c r="H538"/>
      <c r="I538"/>
      <c r="J538" s="15"/>
      <c r="K538" s="15"/>
      <c r="L538" s="15"/>
      <c r="M538" s="15"/>
      <c r="N538" s="15"/>
      <c r="O538" s="15"/>
      <c r="P538" s="15"/>
      <c r="Q538" s="15"/>
      <c r="R538" s="15"/>
      <c r="S538" s="15"/>
      <c r="T538" s="15"/>
      <c r="U538" s="15"/>
      <c r="V538" s="15"/>
      <c r="W538" s="15"/>
      <c r="X538" s="15"/>
      <c r="Y538" s="15"/>
      <c r="Z538" s="15"/>
      <c r="AA538" s="15"/>
      <c r="AB538" s="15"/>
      <c r="AC538"/>
      <c r="AD538"/>
      <c r="AE538"/>
      <c r="AF538"/>
      <c r="AG538"/>
      <c r="AH538" s="4"/>
      <c r="AI538"/>
      <c r="AJ538"/>
      <c r="AK538"/>
      <c r="AL538"/>
      <c r="AM538"/>
      <c r="AN538"/>
      <c r="AO538"/>
      <c r="AP538"/>
    </row>
    <row r="539" spans="1:42" s="52" customFormat="1">
      <c r="A539" s="15"/>
      <c r="B539" s="168"/>
      <c r="C539" s="374"/>
      <c r="D539" s="141"/>
      <c r="E539" s="180"/>
      <c r="F539"/>
      <c r="G539"/>
      <c r="H539"/>
      <c r="I539"/>
      <c r="J539" s="15"/>
      <c r="K539" s="15"/>
      <c r="L539" s="15"/>
      <c r="M539" s="15"/>
      <c r="N539" s="15"/>
      <c r="O539" s="15"/>
      <c r="P539" s="15"/>
      <c r="Q539" s="15"/>
      <c r="R539" s="15"/>
      <c r="S539" s="15"/>
      <c r="T539" s="15"/>
      <c r="U539" s="15"/>
      <c r="V539" s="15"/>
      <c r="W539" s="15"/>
      <c r="X539" s="15"/>
      <c r="Y539" s="15"/>
      <c r="Z539" s="15"/>
      <c r="AA539" s="15"/>
      <c r="AB539" s="15"/>
      <c r="AC539"/>
      <c r="AD539"/>
      <c r="AE539"/>
      <c r="AF539"/>
      <c r="AG539"/>
      <c r="AH539" s="4"/>
      <c r="AI539"/>
      <c r="AJ539"/>
      <c r="AK539"/>
      <c r="AL539"/>
      <c r="AM539"/>
      <c r="AN539"/>
      <c r="AO539"/>
      <c r="AP539"/>
    </row>
    <row r="540" spans="1:42" s="52" customFormat="1">
      <c r="A540" s="15"/>
      <c r="B540" s="168"/>
      <c r="C540" s="374"/>
      <c r="D540" s="141"/>
      <c r="E540" s="180"/>
      <c r="F540"/>
      <c r="G540"/>
      <c r="H540"/>
      <c r="I540"/>
      <c r="J540" s="15"/>
      <c r="K540" s="15"/>
      <c r="L540" s="15"/>
      <c r="M540" s="15"/>
      <c r="N540" s="15"/>
      <c r="O540" s="15"/>
      <c r="P540" s="15"/>
      <c r="Q540" s="15"/>
      <c r="R540" s="15"/>
      <c r="S540" s="15"/>
      <c r="T540" s="15"/>
      <c r="U540" s="15"/>
      <c r="V540" s="15"/>
      <c r="W540" s="15"/>
      <c r="X540" s="15"/>
      <c r="Y540" s="15"/>
      <c r="Z540" s="15"/>
      <c r="AA540" s="15"/>
      <c r="AB540" s="15"/>
      <c r="AC540"/>
      <c r="AD540"/>
      <c r="AE540"/>
      <c r="AF540"/>
      <c r="AG540"/>
      <c r="AH540" s="4"/>
      <c r="AI540"/>
      <c r="AJ540"/>
      <c r="AK540"/>
      <c r="AL540"/>
      <c r="AM540"/>
      <c r="AN540"/>
      <c r="AO540"/>
      <c r="AP540"/>
    </row>
    <row r="541" spans="1:42" s="52" customFormat="1">
      <c r="A541" s="15"/>
      <c r="B541" s="168"/>
      <c r="C541" s="374"/>
      <c r="D541" s="141"/>
      <c r="E541" s="180"/>
      <c r="F541"/>
      <c r="G541"/>
      <c r="H541"/>
      <c r="I541"/>
      <c r="J541" s="15"/>
      <c r="K541" s="15"/>
      <c r="L541" s="15"/>
      <c r="M541" s="15"/>
      <c r="N541" s="15"/>
      <c r="O541" s="15"/>
      <c r="P541" s="15"/>
      <c r="Q541" s="15"/>
      <c r="R541" s="15"/>
      <c r="S541" s="15"/>
      <c r="T541" s="15"/>
      <c r="U541" s="15"/>
      <c r="V541" s="15"/>
      <c r="W541" s="15"/>
      <c r="X541" s="15"/>
      <c r="Y541" s="15"/>
      <c r="Z541" s="15"/>
      <c r="AA541" s="15"/>
      <c r="AB541" s="15"/>
      <c r="AC541"/>
      <c r="AD541"/>
      <c r="AE541"/>
      <c r="AF541"/>
      <c r="AG541"/>
      <c r="AH541" s="4"/>
      <c r="AI541"/>
      <c r="AJ541"/>
      <c r="AK541"/>
      <c r="AL541"/>
      <c r="AM541"/>
      <c r="AN541"/>
      <c r="AO541"/>
      <c r="AP541"/>
    </row>
    <row r="542" spans="1:42" s="52" customFormat="1">
      <c r="A542" s="15"/>
      <c r="B542" s="168"/>
      <c r="C542" s="374"/>
      <c r="D542" s="141"/>
      <c r="E542" s="180"/>
      <c r="F542"/>
      <c r="G542"/>
      <c r="H542"/>
      <c r="I542"/>
      <c r="J542" s="15"/>
      <c r="K542" s="15"/>
      <c r="L542" s="15"/>
      <c r="M542" s="15"/>
      <c r="N542" s="15"/>
      <c r="O542" s="15"/>
      <c r="P542" s="15"/>
      <c r="Q542" s="15"/>
      <c r="R542" s="15"/>
      <c r="S542" s="15"/>
      <c r="T542" s="15"/>
      <c r="U542" s="15"/>
      <c r="V542" s="15"/>
      <c r="W542" s="15"/>
      <c r="X542" s="15"/>
      <c r="Y542" s="15"/>
      <c r="Z542" s="15"/>
      <c r="AA542" s="15"/>
      <c r="AB542" s="15"/>
      <c r="AC542"/>
      <c r="AD542"/>
      <c r="AE542"/>
      <c r="AF542"/>
      <c r="AG542"/>
      <c r="AH542" s="4"/>
      <c r="AI542"/>
      <c r="AJ542"/>
      <c r="AK542"/>
      <c r="AL542"/>
      <c r="AM542"/>
      <c r="AN542"/>
      <c r="AO542"/>
      <c r="AP542"/>
    </row>
    <row r="543" spans="1:42" s="52" customFormat="1">
      <c r="A543" s="15"/>
      <c r="B543" s="168"/>
      <c r="C543" s="374"/>
      <c r="D543" s="141"/>
      <c r="E543" s="180"/>
      <c r="F543"/>
      <c r="G543"/>
      <c r="H543"/>
      <c r="I543"/>
      <c r="J543" s="15"/>
      <c r="K543" s="15"/>
      <c r="L543" s="15"/>
      <c r="M543" s="15"/>
      <c r="N543" s="15"/>
      <c r="O543" s="15"/>
      <c r="P543" s="15"/>
      <c r="Q543" s="15"/>
      <c r="R543" s="15"/>
      <c r="S543" s="15"/>
      <c r="T543" s="15"/>
      <c r="U543" s="15"/>
      <c r="V543" s="15"/>
      <c r="W543" s="15"/>
      <c r="X543" s="15"/>
      <c r="Y543" s="15"/>
      <c r="Z543" s="15"/>
      <c r="AA543" s="15"/>
      <c r="AB543" s="15"/>
      <c r="AC543"/>
      <c r="AD543"/>
      <c r="AE543"/>
      <c r="AF543"/>
      <c r="AG543"/>
      <c r="AH543" s="4"/>
      <c r="AI543"/>
      <c r="AJ543"/>
      <c r="AK543"/>
      <c r="AL543"/>
      <c r="AM543"/>
      <c r="AN543"/>
      <c r="AO543"/>
      <c r="AP543"/>
    </row>
    <row r="544" spans="1:42" s="52" customFormat="1">
      <c r="A544" s="15"/>
      <c r="B544" s="168"/>
      <c r="C544" s="374"/>
      <c r="D544" s="141"/>
      <c r="E544" s="180"/>
      <c r="F544"/>
      <c r="G544"/>
      <c r="H544"/>
      <c r="I544"/>
      <c r="J544" s="15"/>
      <c r="K544" s="15"/>
      <c r="L544" s="15"/>
      <c r="M544" s="15"/>
      <c r="N544" s="15"/>
      <c r="O544" s="15"/>
      <c r="P544" s="15"/>
      <c r="Q544" s="15"/>
      <c r="R544" s="15"/>
      <c r="S544" s="15"/>
      <c r="T544" s="15"/>
      <c r="U544" s="15"/>
      <c r="V544" s="15"/>
      <c r="W544" s="15"/>
      <c r="X544" s="15"/>
      <c r="Y544" s="15"/>
      <c r="Z544" s="15"/>
      <c r="AA544" s="15"/>
      <c r="AB544" s="15"/>
      <c r="AC544"/>
      <c r="AD544"/>
      <c r="AE544"/>
      <c r="AF544"/>
      <c r="AG544"/>
      <c r="AH544" s="4"/>
      <c r="AI544"/>
      <c r="AJ544"/>
      <c r="AK544"/>
      <c r="AL544"/>
      <c r="AM544"/>
      <c r="AN544"/>
      <c r="AO544"/>
      <c r="AP544"/>
    </row>
    <row r="545" spans="1:42" s="52" customFormat="1">
      <c r="A545" s="15"/>
      <c r="B545" s="168"/>
      <c r="C545" s="374"/>
      <c r="D545" s="141"/>
      <c r="E545" s="180"/>
      <c r="F545"/>
      <c r="G545"/>
      <c r="H545"/>
      <c r="I545"/>
      <c r="J545" s="15"/>
      <c r="K545" s="15"/>
      <c r="L545" s="15"/>
      <c r="M545" s="15"/>
      <c r="N545" s="15"/>
      <c r="O545" s="15"/>
      <c r="P545" s="15"/>
      <c r="Q545" s="15"/>
      <c r="R545" s="15"/>
      <c r="S545" s="15"/>
      <c r="T545" s="15"/>
      <c r="U545" s="15"/>
      <c r="V545" s="15"/>
      <c r="W545" s="15"/>
      <c r="X545" s="15"/>
      <c r="Y545" s="15"/>
      <c r="Z545" s="15"/>
      <c r="AA545" s="15"/>
      <c r="AB545" s="15"/>
      <c r="AC545"/>
      <c r="AD545"/>
      <c r="AE545"/>
      <c r="AF545"/>
      <c r="AG545"/>
      <c r="AH545" s="4"/>
      <c r="AI545"/>
      <c r="AJ545"/>
      <c r="AK545"/>
      <c r="AL545"/>
      <c r="AM545"/>
      <c r="AN545"/>
      <c r="AO545"/>
      <c r="AP545"/>
    </row>
    <row r="546" spans="1:42" s="52" customFormat="1">
      <c r="A546" s="15"/>
      <c r="B546" s="168"/>
      <c r="C546" s="374"/>
      <c r="D546" s="141"/>
      <c r="E546" s="180"/>
      <c r="F546"/>
      <c r="G546"/>
      <c r="H546"/>
      <c r="I546"/>
      <c r="J546" s="15"/>
      <c r="K546" s="15"/>
      <c r="L546" s="15"/>
      <c r="M546" s="15"/>
      <c r="N546" s="15"/>
      <c r="O546" s="15"/>
      <c r="P546" s="15"/>
      <c r="Q546" s="15"/>
      <c r="R546" s="15"/>
      <c r="S546" s="15"/>
      <c r="T546" s="15"/>
      <c r="U546" s="15"/>
      <c r="V546" s="15"/>
      <c r="W546" s="15"/>
      <c r="X546" s="15"/>
      <c r="Y546" s="15"/>
      <c r="Z546" s="15"/>
      <c r="AA546" s="15"/>
      <c r="AB546" s="15"/>
      <c r="AC546"/>
      <c r="AD546"/>
      <c r="AE546"/>
      <c r="AF546"/>
      <c r="AG546"/>
      <c r="AH546" s="4"/>
      <c r="AI546"/>
      <c r="AJ546"/>
      <c r="AK546"/>
      <c r="AL546"/>
      <c r="AM546"/>
      <c r="AN546"/>
      <c r="AO546"/>
      <c r="AP546"/>
    </row>
    <row r="547" spans="1:42" s="52" customFormat="1">
      <c r="A547" s="15"/>
      <c r="B547" s="168"/>
      <c r="C547" s="374"/>
      <c r="D547" s="141"/>
      <c r="E547" s="180"/>
      <c r="F547"/>
      <c r="G547"/>
      <c r="H547"/>
      <c r="I547"/>
      <c r="J547" s="15"/>
      <c r="K547" s="15"/>
      <c r="L547" s="15"/>
      <c r="M547" s="15"/>
      <c r="N547" s="15"/>
      <c r="O547" s="15"/>
      <c r="P547" s="15"/>
      <c r="Q547" s="15"/>
      <c r="R547" s="15"/>
      <c r="S547" s="15"/>
      <c r="T547" s="15"/>
      <c r="U547" s="15"/>
      <c r="V547" s="15"/>
      <c r="W547" s="15"/>
      <c r="X547" s="15"/>
      <c r="Y547" s="15"/>
      <c r="Z547" s="15"/>
      <c r="AA547" s="15"/>
      <c r="AB547" s="15"/>
      <c r="AC547"/>
      <c r="AD547"/>
      <c r="AE547"/>
      <c r="AF547"/>
      <c r="AG547"/>
      <c r="AH547" s="4"/>
      <c r="AI547"/>
      <c r="AJ547"/>
      <c r="AK547"/>
      <c r="AL547"/>
      <c r="AM547"/>
      <c r="AN547"/>
      <c r="AO547"/>
      <c r="AP547"/>
    </row>
    <row r="548" spans="1:42" s="52" customFormat="1">
      <c r="A548" s="15"/>
      <c r="B548" s="168"/>
      <c r="C548" s="374"/>
      <c r="D548" s="141"/>
      <c r="E548" s="180"/>
      <c r="F548"/>
      <c r="G548"/>
      <c r="H548"/>
      <c r="I548"/>
      <c r="J548" s="15"/>
      <c r="K548" s="15"/>
      <c r="L548" s="15"/>
      <c r="M548" s="15"/>
      <c r="N548" s="15"/>
      <c r="O548" s="15"/>
      <c r="P548" s="15"/>
      <c r="Q548" s="15"/>
      <c r="R548" s="15"/>
      <c r="S548" s="15"/>
      <c r="T548" s="15"/>
      <c r="U548" s="15"/>
      <c r="V548" s="15"/>
      <c r="W548" s="15"/>
      <c r="X548" s="15"/>
      <c r="Y548" s="15"/>
      <c r="Z548" s="15"/>
      <c r="AA548" s="15"/>
      <c r="AB548" s="15"/>
      <c r="AC548"/>
      <c r="AD548"/>
      <c r="AE548"/>
      <c r="AF548"/>
      <c r="AG548"/>
      <c r="AH548" s="4"/>
      <c r="AI548"/>
      <c r="AJ548"/>
      <c r="AK548"/>
      <c r="AL548"/>
      <c r="AM548"/>
      <c r="AN548"/>
      <c r="AO548"/>
      <c r="AP548"/>
    </row>
    <row r="549" spans="1:42" s="52" customFormat="1">
      <c r="A549" s="15"/>
      <c r="B549" s="168"/>
      <c r="C549" s="374"/>
      <c r="D549" s="141"/>
      <c r="E549" s="180"/>
      <c r="F549"/>
      <c r="G549"/>
      <c r="H549"/>
      <c r="I549"/>
      <c r="J549" s="15"/>
      <c r="K549" s="15"/>
      <c r="L549" s="15"/>
      <c r="M549" s="15"/>
      <c r="N549" s="15"/>
      <c r="O549" s="15"/>
      <c r="P549" s="15"/>
      <c r="Q549" s="15"/>
      <c r="R549" s="15"/>
      <c r="S549" s="15"/>
      <c r="T549" s="15"/>
      <c r="U549" s="15"/>
      <c r="V549" s="15"/>
      <c r="W549" s="15"/>
      <c r="X549" s="15"/>
      <c r="Y549" s="15"/>
      <c r="Z549" s="15"/>
      <c r="AA549" s="15"/>
      <c r="AB549" s="15"/>
      <c r="AC549"/>
      <c r="AD549"/>
      <c r="AE549"/>
      <c r="AF549"/>
      <c r="AG549"/>
      <c r="AH549" s="4"/>
      <c r="AI549"/>
      <c r="AJ549"/>
      <c r="AK549"/>
      <c r="AL549"/>
      <c r="AM549"/>
      <c r="AN549"/>
      <c r="AO549"/>
      <c r="AP549"/>
    </row>
    <row r="550" spans="1:42" s="52" customFormat="1">
      <c r="A550" s="15"/>
      <c r="B550" s="168"/>
      <c r="C550" s="374"/>
      <c r="D550" s="141"/>
      <c r="E550" s="180"/>
      <c r="F550"/>
      <c r="G550"/>
      <c r="H550"/>
      <c r="I550"/>
      <c r="J550" s="15"/>
      <c r="K550" s="15"/>
      <c r="L550" s="15"/>
      <c r="M550" s="15"/>
      <c r="N550" s="15"/>
      <c r="O550" s="15"/>
      <c r="P550" s="15"/>
      <c r="Q550" s="15"/>
      <c r="R550" s="15"/>
      <c r="S550" s="15"/>
      <c r="T550" s="15"/>
      <c r="U550" s="15"/>
      <c r="V550" s="15"/>
      <c r="W550" s="15"/>
      <c r="X550" s="15"/>
      <c r="Y550" s="15"/>
      <c r="Z550" s="15"/>
      <c r="AA550" s="15"/>
      <c r="AB550" s="15"/>
      <c r="AC550"/>
      <c r="AD550"/>
      <c r="AE550"/>
      <c r="AF550"/>
      <c r="AG550"/>
      <c r="AH550" s="4"/>
      <c r="AI550"/>
      <c r="AJ550"/>
      <c r="AK550"/>
      <c r="AL550"/>
      <c r="AM550"/>
      <c r="AN550"/>
      <c r="AO550"/>
      <c r="AP550"/>
    </row>
    <row r="551" spans="1:42" s="52" customFormat="1">
      <c r="A551" s="15"/>
      <c r="B551" s="168"/>
      <c r="C551" s="374"/>
      <c r="D551" s="141"/>
      <c r="E551" s="180"/>
      <c r="F551"/>
      <c r="G551"/>
      <c r="H551"/>
      <c r="I551"/>
      <c r="J551" s="15"/>
      <c r="K551" s="15"/>
      <c r="L551" s="15"/>
      <c r="M551" s="15"/>
      <c r="N551" s="15"/>
      <c r="O551" s="15"/>
      <c r="P551" s="15"/>
      <c r="Q551" s="15"/>
      <c r="R551" s="15"/>
      <c r="S551" s="15"/>
      <c r="T551" s="15"/>
      <c r="U551" s="15"/>
      <c r="V551" s="15"/>
      <c r="W551" s="15"/>
      <c r="X551" s="15"/>
      <c r="Y551" s="15"/>
      <c r="Z551" s="15"/>
      <c r="AA551" s="15"/>
      <c r="AB551" s="15"/>
      <c r="AC551"/>
      <c r="AD551"/>
      <c r="AE551"/>
      <c r="AF551"/>
      <c r="AG551"/>
      <c r="AH551" s="4"/>
      <c r="AI551"/>
      <c r="AJ551"/>
      <c r="AK551"/>
      <c r="AL551"/>
      <c r="AM551"/>
      <c r="AN551"/>
      <c r="AO551"/>
      <c r="AP551"/>
    </row>
    <row r="552" spans="1:42" s="52" customFormat="1">
      <c r="A552" s="15"/>
      <c r="B552" s="168"/>
      <c r="C552" s="374"/>
      <c r="D552" s="141"/>
      <c r="E552" s="180"/>
      <c r="F552"/>
      <c r="G552"/>
      <c r="H552"/>
      <c r="I552"/>
      <c r="J552" s="15"/>
      <c r="K552" s="15"/>
      <c r="L552" s="15"/>
      <c r="M552" s="15"/>
      <c r="N552" s="15"/>
      <c r="O552" s="15"/>
      <c r="P552" s="15"/>
      <c r="Q552" s="15"/>
      <c r="R552" s="15"/>
      <c r="S552" s="15"/>
      <c r="T552" s="15"/>
      <c r="U552" s="15"/>
      <c r="V552" s="15"/>
      <c r="W552" s="15"/>
      <c r="X552" s="15"/>
      <c r="Y552" s="15"/>
      <c r="Z552" s="15"/>
      <c r="AA552" s="15"/>
      <c r="AB552" s="15"/>
      <c r="AC552"/>
      <c r="AD552"/>
      <c r="AE552"/>
      <c r="AF552"/>
      <c r="AG552"/>
      <c r="AH552" s="4"/>
      <c r="AI552"/>
      <c r="AJ552"/>
      <c r="AK552"/>
      <c r="AL552"/>
      <c r="AM552"/>
      <c r="AN552"/>
      <c r="AO552"/>
      <c r="AP552"/>
    </row>
    <row r="553" spans="1:42" s="52" customFormat="1">
      <c r="A553" s="15"/>
      <c r="B553" s="168"/>
      <c r="C553" s="374"/>
      <c r="D553" s="141"/>
      <c r="E553" s="180"/>
      <c r="F553"/>
      <c r="G553"/>
      <c r="H553"/>
      <c r="I553"/>
      <c r="J553" s="15"/>
      <c r="K553" s="15"/>
      <c r="L553" s="15"/>
      <c r="M553" s="15"/>
      <c r="N553" s="15"/>
      <c r="O553" s="15"/>
      <c r="P553" s="15"/>
      <c r="Q553" s="15"/>
      <c r="R553" s="15"/>
      <c r="S553" s="15"/>
      <c r="T553" s="15"/>
      <c r="U553" s="15"/>
      <c r="V553" s="15"/>
      <c r="W553" s="15"/>
      <c r="X553" s="15"/>
      <c r="Y553" s="15"/>
      <c r="Z553" s="15"/>
      <c r="AA553" s="15"/>
      <c r="AB553" s="15"/>
      <c r="AC553"/>
      <c r="AD553"/>
      <c r="AE553"/>
      <c r="AF553"/>
      <c r="AG553"/>
      <c r="AH553" s="4"/>
      <c r="AI553"/>
      <c r="AJ553"/>
      <c r="AK553"/>
      <c r="AL553"/>
      <c r="AM553"/>
      <c r="AN553"/>
      <c r="AO553"/>
      <c r="AP553"/>
    </row>
    <row r="554" spans="1:42" s="52" customFormat="1">
      <c r="A554" s="15"/>
      <c r="B554" s="168"/>
      <c r="C554" s="374"/>
      <c r="D554" s="141"/>
      <c r="E554" s="180"/>
      <c r="F554"/>
      <c r="G554"/>
      <c r="H554"/>
      <c r="I554"/>
      <c r="J554" s="15"/>
      <c r="K554" s="15"/>
      <c r="L554" s="15"/>
      <c r="M554" s="15"/>
      <c r="N554" s="15"/>
      <c r="O554" s="15"/>
      <c r="P554" s="15"/>
      <c r="Q554" s="15"/>
      <c r="R554" s="15"/>
      <c r="S554" s="15"/>
      <c r="T554" s="15"/>
      <c r="U554" s="15"/>
      <c r="V554" s="15"/>
      <c r="W554" s="15"/>
      <c r="X554" s="15"/>
      <c r="Y554" s="15"/>
      <c r="Z554" s="15"/>
      <c r="AA554" s="15"/>
      <c r="AB554" s="15"/>
      <c r="AC554"/>
      <c r="AD554"/>
      <c r="AE554"/>
      <c r="AF554"/>
      <c r="AG554"/>
      <c r="AH554" s="4"/>
      <c r="AI554"/>
      <c r="AJ554"/>
      <c r="AK554"/>
      <c r="AL554"/>
      <c r="AM554"/>
      <c r="AN554"/>
      <c r="AO554"/>
      <c r="AP554"/>
    </row>
    <row r="555" spans="1:42" s="52" customFormat="1">
      <c r="A555" s="15"/>
      <c r="B555" s="168"/>
      <c r="C555" s="374"/>
      <c r="D555" s="141"/>
      <c r="E555" s="180"/>
      <c r="F555"/>
      <c r="G555"/>
      <c r="H555"/>
      <c r="I555"/>
      <c r="J555" s="15"/>
      <c r="K555" s="15"/>
      <c r="L555" s="15"/>
      <c r="M555" s="15"/>
      <c r="N555" s="15"/>
      <c r="O555" s="15"/>
      <c r="P555" s="15"/>
      <c r="Q555" s="15"/>
      <c r="R555" s="15"/>
      <c r="S555" s="15"/>
      <c r="T555" s="15"/>
      <c r="U555" s="15"/>
      <c r="V555" s="15"/>
      <c r="W555" s="15"/>
      <c r="X555" s="15"/>
      <c r="Y555" s="15"/>
      <c r="Z555" s="15"/>
      <c r="AA555" s="15"/>
      <c r="AB555" s="15"/>
      <c r="AC555"/>
      <c r="AD555"/>
      <c r="AE555"/>
      <c r="AF555"/>
      <c r="AG555"/>
      <c r="AH555" s="4"/>
      <c r="AI555"/>
      <c r="AJ555"/>
      <c r="AK555"/>
      <c r="AL555"/>
      <c r="AM555"/>
      <c r="AN555"/>
      <c r="AO555"/>
      <c r="AP555"/>
    </row>
    <row r="556" spans="1:42" s="52" customFormat="1">
      <c r="A556" s="15"/>
      <c r="B556" s="168"/>
      <c r="C556" s="374"/>
      <c r="D556" s="141"/>
      <c r="E556" s="180"/>
      <c r="F556"/>
      <c r="G556"/>
      <c r="H556"/>
      <c r="I556"/>
      <c r="J556" s="15"/>
      <c r="K556" s="15"/>
      <c r="L556" s="15"/>
      <c r="M556" s="15"/>
      <c r="N556" s="15"/>
      <c r="O556" s="15"/>
      <c r="P556" s="15"/>
      <c r="Q556" s="15"/>
      <c r="R556" s="15"/>
      <c r="S556" s="15"/>
      <c r="T556" s="15"/>
      <c r="U556" s="15"/>
      <c r="V556" s="15"/>
      <c r="W556" s="15"/>
      <c r="X556" s="15"/>
      <c r="Y556" s="15"/>
      <c r="Z556" s="15"/>
      <c r="AA556" s="15"/>
      <c r="AB556" s="15"/>
      <c r="AC556"/>
      <c r="AD556"/>
      <c r="AE556"/>
      <c r="AF556"/>
      <c r="AG556"/>
      <c r="AH556" s="4"/>
      <c r="AI556"/>
      <c r="AJ556"/>
      <c r="AK556"/>
      <c r="AL556"/>
      <c r="AM556"/>
      <c r="AN556"/>
      <c r="AO556"/>
      <c r="AP556"/>
    </row>
    <row r="557" spans="1:42" s="52" customFormat="1">
      <c r="A557" s="15"/>
      <c r="B557" s="168"/>
      <c r="C557" s="374"/>
      <c r="D557" s="141"/>
      <c r="E557" s="180"/>
      <c r="F557"/>
      <c r="G557"/>
      <c r="H557"/>
      <c r="I557"/>
      <c r="J557" s="15"/>
      <c r="K557" s="15"/>
      <c r="L557" s="15"/>
      <c r="M557" s="15"/>
      <c r="N557" s="15"/>
      <c r="O557" s="15"/>
      <c r="P557" s="15"/>
      <c r="Q557" s="15"/>
      <c r="R557" s="15"/>
      <c r="S557" s="15"/>
      <c r="T557" s="15"/>
      <c r="U557" s="15"/>
      <c r="V557" s="15"/>
      <c r="W557" s="15"/>
      <c r="X557" s="15"/>
      <c r="Y557" s="15"/>
      <c r="Z557" s="15"/>
      <c r="AA557" s="15"/>
      <c r="AB557" s="15"/>
      <c r="AC557"/>
      <c r="AD557"/>
      <c r="AE557"/>
      <c r="AF557"/>
      <c r="AG557"/>
      <c r="AH557" s="4"/>
      <c r="AI557"/>
      <c r="AJ557"/>
      <c r="AK557"/>
      <c r="AL557"/>
      <c r="AM557"/>
      <c r="AN557"/>
      <c r="AO557"/>
      <c r="AP557"/>
    </row>
    <row r="558" spans="1:42" s="52" customFormat="1">
      <c r="A558" s="15"/>
      <c r="B558" s="168"/>
      <c r="C558" s="374"/>
      <c r="D558" s="141"/>
      <c r="E558" s="180"/>
      <c r="F558"/>
      <c r="G558"/>
      <c r="H558"/>
      <c r="I558"/>
      <c r="J558" s="15"/>
      <c r="K558" s="15"/>
      <c r="L558" s="15"/>
      <c r="M558" s="15"/>
      <c r="N558" s="15"/>
      <c r="O558" s="15"/>
      <c r="P558" s="15"/>
      <c r="Q558" s="15"/>
      <c r="R558" s="15"/>
      <c r="S558" s="15"/>
      <c r="T558" s="15"/>
      <c r="U558" s="15"/>
      <c r="V558" s="15"/>
      <c r="W558" s="15"/>
      <c r="X558" s="15"/>
      <c r="Y558" s="15"/>
      <c r="Z558" s="15"/>
      <c r="AA558" s="15"/>
      <c r="AB558" s="15"/>
      <c r="AC558"/>
      <c r="AD558"/>
      <c r="AE558"/>
      <c r="AF558"/>
      <c r="AG558"/>
      <c r="AH558" s="4"/>
      <c r="AI558"/>
      <c r="AJ558"/>
      <c r="AK558"/>
      <c r="AL558"/>
      <c r="AM558"/>
      <c r="AN558"/>
      <c r="AO558"/>
      <c r="AP558"/>
    </row>
    <row r="559" spans="1:42" s="52" customFormat="1">
      <c r="A559" s="15"/>
      <c r="B559" s="168"/>
      <c r="C559" s="374"/>
      <c r="D559" s="141"/>
      <c r="E559" s="180"/>
      <c r="F559"/>
      <c r="G559"/>
      <c r="H559"/>
      <c r="I559"/>
      <c r="J559" s="15"/>
      <c r="K559" s="15"/>
      <c r="L559" s="15"/>
      <c r="M559" s="15"/>
      <c r="N559" s="15"/>
      <c r="O559" s="15"/>
      <c r="P559" s="15"/>
      <c r="Q559" s="15"/>
      <c r="R559" s="15"/>
      <c r="S559" s="15"/>
      <c r="T559" s="15"/>
      <c r="U559" s="15"/>
      <c r="V559" s="15"/>
      <c r="W559" s="15"/>
      <c r="X559" s="15"/>
      <c r="Y559" s="15"/>
      <c r="Z559" s="15"/>
      <c r="AA559" s="15"/>
      <c r="AB559" s="15"/>
      <c r="AC559"/>
      <c r="AD559"/>
      <c r="AE559"/>
      <c r="AF559"/>
      <c r="AG559"/>
      <c r="AH559" s="4"/>
      <c r="AI559"/>
      <c r="AJ559"/>
      <c r="AK559"/>
      <c r="AL559"/>
      <c r="AM559"/>
      <c r="AN559"/>
      <c r="AO559"/>
      <c r="AP559"/>
    </row>
    <row r="560" spans="1:42" s="52" customFormat="1">
      <c r="A560" s="15"/>
      <c r="B560" s="168"/>
      <c r="C560" s="374"/>
      <c r="D560" s="141"/>
      <c r="E560" s="180"/>
      <c r="F560"/>
      <c r="G560"/>
      <c r="H560"/>
      <c r="I560"/>
      <c r="J560" s="15"/>
      <c r="K560" s="15"/>
      <c r="L560" s="15"/>
      <c r="M560" s="15"/>
      <c r="N560" s="15"/>
      <c r="O560" s="15"/>
      <c r="P560" s="15"/>
      <c r="Q560" s="15"/>
      <c r="R560" s="15"/>
      <c r="S560" s="15"/>
      <c r="T560" s="15"/>
      <c r="U560" s="15"/>
      <c r="V560" s="15"/>
      <c r="W560" s="15"/>
      <c r="X560" s="15"/>
      <c r="Y560" s="15"/>
      <c r="Z560" s="15"/>
      <c r="AA560" s="15"/>
      <c r="AB560" s="15"/>
      <c r="AC560"/>
      <c r="AD560"/>
      <c r="AE560"/>
      <c r="AF560"/>
      <c r="AG560"/>
      <c r="AH560" s="4"/>
      <c r="AI560"/>
      <c r="AJ560"/>
      <c r="AK560"/>
      <c r="AL560"/>
      <c r="AM560"/>
      <c r="AN560"/>
      <c r="AO560"/>
      <c r="AP560"/>
    </row>
    <row r="561" spans="1:42" s="52" customFormat="1">
      <c r="A561" s="15"/>
      <c r="B561" s="168"/>
      <c r="C561" s="374"/>
      <c r="D561" s="141"/>
      <c r="E561" s="180"/>
      <c r="F561"/>
      <c r="G561"/>
      <c r="H561"/>
      <c r="I561"/>
      <c r="J561" s="15"/>
      <c r="K561" s="15"/>
      <c r="L561" s="15"/>
      <c r="M561" s="15"/>
      <c r="N561" s="15"/>
      <c r="O561" s="15"/>
      <c r="P561" s="15"/>
      <c r="Q561" s="15"/>
      <c r="R561" s="15"/>
      <c r="S561" s="15"/>
      <c r="T561" s="15"/>
      <c r="U561" s="15"/>
      <c r="V561" s="15"/>
      <c r="W561" s="15"/>
      <c r="X561" s="15"/>
      <c r="Y561" s="15"/>
      <c r="Z561" s="15"/>
      <c r="AA561" s="15"/>
      <c r="AB561" s="15"/>
      <c r="AC561"/>
      <c r="AD561"/>
      <c r="AE561"/>
      <c r="AF561"/>
      <c r="AG561"/>
      <c r="AH561" s="4"/>
      <c r="AI561"/>
      <c r="AJ561"/>
      <c r="AK561"/>
      <c r="AL561"/>
      <c r="AM561"/>
      <c r="AN561"/>
      <c r="AO561"/>
      <c r="AP561"/>
    </row>
    <row r="562" spans="1:42" s="52" customFormat="1">
      <c r="A562" s="15"/>
      <c r="B562" s="168"/>
      <c r="C562" s="374"/>
      <c r="D562" s="141"/>
      <c r="E562" s="180"/>
      <c r="F562"/>
      <c r="G562"/>
      <c r="H562"/>
      <c r="I562"/>
      <c r="J562" s="15"/>
      <c r="K562" s="15"/>
      <c r="L562" s="15"/>
      <c r="M562" s="15"/>
      <c r="N562" s="15"/>
      <c r="O562" s="15"/>
      <c r="P562" s="15"/>
      <c r="Q562" s="15"/>
      <c r="R562" s="15"/>
      <c r="S562" s="15"/>
      <c r="T562" s="15"/>
      <c r="U562" s="15"/>
      <c r="V562" s="15"/>
      <c r="W562" s="15"/>
      <c r="X562" s="15"/>
      <c r="Y562" s="15"/>
      <c r="Z562" s="15"/>
      <c r="AA562" s="15"/>
      <c r="AB562" s="15"/>
      <c r="AC562"/>
      <c r="AD562"/>
      <c r="AE562"/>
      <c r="AF562"/>
      <c r="AG562"/>
      <c r="AH562" s="4"/>
      <c r="AI562"/>
      <c r="AJ562"/>
      <c r="AK562"/>
      <c r="AL562"/>
      <c r="AM562"/>
      <c r="AN562"/>
      <c r="AO562"/>
      <c r="AP562"/>
    </row>
    <row r="563" spans="1:42" s="52" customFormat="1">
      <c r="A563" s="15"/>
      <c r="B563" s="168"/>
      <c r="C563" s="374"/>
      <c r="D563" s="141"/>
      <c r="E563" s="180"/>
      <c r="F563"/>
      <c r="G563"/>
      <c r="H563"/>
      <c r="I563"/>
      <c r="J563" s="15"/>
      <c r="K563" s="15"/>
      <c r="L563" s="15"/>
      <c r="M563" s="15"/>
      <c r="N563" s="15"/>
      <c r="O563" s="15"/>
      <c r="P563" s="15"/>
      <c r="Q563" s="15"/>
      <c r="R563" s="15"/>
      <c r="S563" s="15"/>
      <c r="T563" s="15"/>
      <c r="U563" s="15"/>
      <c r="V563" s="15"/>
      <c r="W563" s="15"/>
      <c r="X563" s="15"/>
      <c r="Y563" s="15"/>
      <c r="Z563" s="15"/>
      <c r="AA563" s="15"/>
      <c r="AB563" s="15"/>
      <c r="AC563"/>
      <c r="AD563"/>
      <c r="AE563"/>
      <c r="AF563"/>
      <c r="AG563"/>
      <c r="AH563" s="4"/>
      <c r="AI563"/>
      <c r="AJ563"/>
      <c r="AK563"/>
      <c r="AL563"/>
      <c r="AM563"/>
      <c r="AN563"/>
      <c r="AO563"/>
      <c r="AP563"/>
    </row>
    <row r="564" spans="1:42" s="52" customFormat="1">
      <c r="A564" s="15"/>
      <c r="B564" s="168"/>
      <c r="C564" s="374"/>
      <c r="D564" s="141"/>
      <c r="E564" s="180"/>
      <c r="F564"/>
      <c r="G564"/>
      <c r="H564"/>
      <c r="I564"/>
      <c r="J564" s="15"/>
      <c r="K564" s="15"/>
      <c r="L564" s="15"/>
      <c r="M564" s="15"/>
      <c r="N564" s="15"/>
      <c r="O564" s="15"/>
      <c r="P564" s="15"/>
      <c r="Q564" s="15"/>
      <c r="R564" s="15"/>
      <c r="S564" s="15"/>
      <c r="T564" s="15"/>
      <c r="U564" s="15"/>
      <c r="V564" s="15"/>
      <c r="W564" s="15"/>
      <c r="X564" s="15"/>
      <c r="Y564" s="15"/>
      <c r="Z564" s="15"/>
      <c r="AA564" s="15"/>
      <c r="AB564" s="15"/>
      <c r="AC564"/>
      <c r="AD564"/>
      <c r="AE564"/>
      <c r="AF564"/>
      <c r="AG564"/>
      <c r="AH564" s="4"/>
      <c r="AI564"/>
      <c r="AJ564"/>
      <c r="AK564"/>
      <c r="AL564"/>
      <c r="AM564"/>
      <c r="AN564"/>
      <c r="AO564"/>
      <c r="AP564"/>
    </row>
    <row r="565" spans="1:42" s="52" customFormat="1">
      <c r="A565" s="15"/>
      <c r="B565" s="168"/>
      <c r="C565" s="374"/>
      <c r="D565" s="141"/>
      <c r="E565" s="180"/>
      <c r="F565"/>
      <c r="G565"/>
      <c r="H565"/>
      <c r="I565"/>
      <c r="J565" s="15"/>
      <c r="K565" s="15"/>
      <c r="L565" s="15"/>
      <c r="M565" s="15"/>
      <c r="N565" s="15"/>
      <c r="O565" s="15"/>
      <c r="P565" s="15"/>
      <c r="Q565" s="15"/>
      <c r="R565" s="15"/>
      <c r="S565" s="15"/>
      <c r="T565" s="15"/>
      <c r="U565" s="15"/>
      <c r="V565" s="15"/>
      <c r="W565" s="15"/>
      <c r="X565" s="15"/>
      <c r="Y565" s="15"/>
      <c r="Z565" s="15"/>
      <c r="AA565" s="15"/>
      <c r="AB565" s="15"/>
      <c r="AC565"/>
      <c r="AD565"/>
      <c r="AE565"/>
      <c r="AF565"/>
      <c r="AG565"/>
      <c r="AH565" s="4"/>
      <c r="AI565"/>
      <c r="AJ565"/>
      <c r="AK565"/>
      <c r="AL565"/>
      <c r="AM565"/>
      <c r="AN565"/>
      <c r="AO565"/>
      <c r="AP565"/>
    </row>
    <row r="566" spans="1:42" s="52" customFormat="1">
      <c r="A566" s="15"/>
      <c r="B566" s="168"/>
      <c r="C566" s="374"/>
      <c r="D566" s="141"/>
      <c r="E566" s="180"/>
      <c r="F566"/>
      <c r="G566"/>
      <c r="H566"/>
      <c r="I566"/>
      <c r="J566" s="15"/>
      <c r="K566" s="15"/>
      <c r="L566" s="15"/>
      <c r="M566" s="15"/>
      <c r="N566" s="15"/>
      <c r="O566" s="15"/>
      <c r="P566" s="15"/>
      <c r="Q566" s="15"/>
      <c r="R566" s="15"/>
      <c r="S566" s="15"/>
      <c r="T566" s="15"/>
      <c r="U566" s="15"/>
      <c r="V566" s="15"/>
      <c r="W566" s="15"/>
      <c r="X566" s="15"/>
      <c r="Y566" s="15"/>
      <c r="Z566" s="15"/>
      <c r="AA566" s="15"/>
      <c r="AB566" s="15"/>
      <c r="AC566"/>
      <c r="AD566"/>
      <c r="AE566"/>
      <c r="AF566"/>
      <c r="AG566"/>
      <c r="AH566" s="4"/>
      <c r="AI566"/>
      <c r="AJ566"/>
      <c r="AK566"/>
      <c r="AL566"/>
      <c r="AM566"/>
      <c r="AN566"/>
      <c r="AO566"/>
      <c r="AP566"/>
    </row>
    <row r="567" spans="1:42" s="52" customFormat="1">
      <c r="A567" s="15"/>
      <c r="B567" s="168"/>
      <c r="C567" s="374"/>
      <c r="D567" s="141"/>
      <c r="E567" s="180"/>
      <c r="F567"/>
      <c r="G567"/>
      <c r="H567"/>
      <c r="I567"/>
      <c r="J567" s="15"/>
      <c r="K567" s="15"/>
      <c r="L567" s="15"/>
      <c r="M567" s="15"/>
      <c r="N567" s="15"/>
      <c r="O567" s="15"/>
      <c r="P567" s="15"/>
      <c r="Q567" s="15"/>
      <c r="R567" s="15"/>
      <c r="S567" s="15"/>
      <c r="T567" s="15"/>
      <c r="U567" s="15"/>
      <c r="V567" s="15"/>
      <c r="W567" s="15"/>
      <c r="X567" s="15"/>
      <c r="Y567" s="15"/>
      <c r="Z567" s="15"/>
      <c r="AA567" s="15"/>
      <c r="AB567" s="15"/>
      <c r="AC567"/>
      <c r="AD567"/>
      <c r="AE567"/>
      <c r="AF567"/>
      <c r="AG567"/>
      <c r="AH567" s="4"/>
      <c r="AI567"/>
      <c r="AJ567"/>
      <c r="AK567"/>
      <c r="AL567"/>
      <c r="AM567"/>
      <c r="AN567"/>
      <c r="AO567"/>
      <c r="AP567"/>
    </row>
    <row r="568" spans="1:42" s="52" customFormat="1">
      <c r="A568" s="15"/>
      <c r="B568" s="168"/>
      <c r="C568" s="374"/>
      <c r="D568" s="141"/>
      <c r="E568" s="180"/>
      <c r="F568"/>
      <c r="G568"/>
      <c r="H568"/>
      <c r="I568"/>
      <c r="J568" s="15"/>
      <c r="K568" s="15"/>
      <c r="L568" s="15"/>
      <c r="M568" s="15"/>
      <c r="N568" s="15"/>
      <c r="O568" s="15"/>
      <c r="P568" s="15"/>
      <c r="Q568" s="15"/>
      <c r="R568" s="15"/>
      <c r="S568" s="15"/>
      <c r="T568" s="15"/>
      <c r="U568" s="15"/>
      <c r="V568" s="15"/>
      <c r="W568" s="15"/>
      <c r="X568" s="15"/>
      <c r="Y568" s="15"/>
      <c r="Z568" s="15"/>
      <c r="AA568" s="15"/>
      <c r="AB568" s="15"/>
      <c r="AC568"/>
      <c r="AD568"/>
      <c r="AE568"/>
      <c r="AF568"/>
      <c r="AG568"/>
      <c r="AH568" s="4"/>
      <c r="AI568"/>
      <c r="AJ568"/>
      <c r="AK568"/>
      <c r="AL568"/>
      <c r="AM568"/>
      <c r="AN568"/>
      <c r="AO568"/>
      <c r="AP568"/>
    </row>
    <row r="569" spans="1:42" s="52" customFormat="1">
      <c r="A569" s="15"/>
      <c r="B569" s="168"/>
      <c r="C569" s="374"/>
      <c r="D569" s="141"/>
      <c r="E569" s="180"/>
      <c r="F569"/>
      <c r="G569"/>
      <c r="H569"/>
      <c r="I569"/>
      <c r="J569" s="15"/>
      <c r="K569" s="15"/>
      <c r="L569" s="15"/>
      <c r="M569" s="15"/>
      <c r="N569" s="15"/>
      <c r="O569" s="15"/>
      <c r="P569" s="15"/>
      <c r="Q569" s="15"/>
      <c r="R569" s="15"/>
      <c r="S569" s="15"/>
      <c r="T569" s="15"/>
      <c r="U569" s="15"/>
      <c r="V569" s="15"/>
      <c r="W569" s="15"/>
      <c r="X569" s="15"/>
      <c r="Y569" s="15"/>
      <c r="Z569" s="15"/>
      <c r="AA569" s="15"/>
      <c r="AB569" s="15"/>
      <c r="AC569"/>
      <c r="AD569"/>
      <c r="AE569"/>
      <c r="AF569"/>
      <c r="AG569"/>
      <c r="AH569" s="4"/>
      <c r="AI569"/>
      <c r="AJ569"/>
      <c r="AK569"/>
      <c r="AL569"/>
      <c r="AM569"/>
      <c r="AN569"/>
      <c r="AO569"/>
      <c r="AP569"/>
    </row>
    <row r="570" spans="1:42" s="52" customFormat="1">
      <c r="A570" s="15"/>
      <c r="B570" s="168"/>
      <c r="C570" s="374"/>
      <c r="D570" s="141"/>
      <c r="E570" s="180"/>
      <c r="F570"/>
      <c r="G570"/>
      <c r="H570"/>
      <c r="I570"/>
      <c r="J570" s="15"/>
      <c r="K570" s="15"/>
      <c r="L570" s="15"/>
      <c r="M570" s="15"/>
      <c r="N570" s="15"/>
      <c r="O570" s="15"/>
      <c r="P570" s="15"/>
      <c r="Q570" s="15"/>
      <c r="R570" s="15"/>
      <c r="S570" s="15"/>
      <c r="T570" s="15"/>
      <c r="U570" s="15"/>
      <c r="V570" s="15"/>
      <c r="W570" s="15"/>
      <c r="X570" s="15"/>
      <c r="Y570" s="15"/>
      <c r="Z570" s="15"/>
      <c r="AA570" s="15"/>
      <c r="AB570" s="15"/>
      <c r="AC570"/>
      <c r="AD570"/>
      <c r="AE570"/>
      <c r="AF570"/>
      <c r="AG570"/>
      <c r="AH570" s="4"/>
      <c r="AI570"/>
      <c r="AJ570"/>
      <c r="AK570"/>
      <c r="AL570"/>
      <c r="AM570"/>
      <c r="AN570"/>
      <c r="AO570"/>
      <c r="AP570"/>
    </row>
    <row r="571" spans="1:42" s="52" customFormat="1">
      <c r="A571" s="15"/>
      <c r="B571" s="168"/>
      <c r="C571" s="374"/>
      <c r="D571" s="141"/>
      <c r="E571" s="180"/>
      <c r="F571"/>
      <c r="G571"/>
      <c r="H571"/>
      <c r="I571"/>
      <c r="J571" s="15"/>
      <c r="K571" s="15"/>
      <c r="L571" s="15"/>
      <c r="M571" s="15"/>
      <c r="N571" s="15"/>
      <c r="O571" s="15"/>
      <c r="P571" s="15"/>
      <c r="Q571" s="15"/>
      <c r="R571" s="15"/>
      <c r="S571" s="15"/>
      <c r="T571" s="15"/>
      <c r="U571" s="15"/>
      <c r="V571" s="15"/>
      <c r="W571" s="15"/>
      <c r="X571" s="15"/>
      <c r="Y571" s="15"/>
      <c r="Z571" s="15"/>
      <c r="AA571" s="15"/>
      <c r="AB571" s="15"/>
      <c r="AC571"/>
      <c r="AD571"/>
      <c r="AE571"/>
      <c r="AF571"/>
      <c r="AG571"/>
      <c r="AH571" s="4"/>
      <c r="AI571"/>
      <c r="AJ571"/>
      <c r="AK571"/>
      <c r="AL571"/>
      <c r="AM571"/>
      <c r="AN571"/>
      <c r="AO571"/>
      <c r="AP571"/>
    </row>
    <row r="572" spans="1:42" s="52" customFormat="1">
      <c r="A572" s="15"/>
      <c r="B572" s="168"/>
      <c r="C572" s="374"/>
      <c r="D572" s="141"/>
      <c r="E572" s="180"/>
      <c r="F572"/>
      <c r="G572"/>
      <c r="H572"/>
      <c r="I572"/>
      <c r="J572" s="15"/>
      <c r="K572" s="15"/>
      <c r="L572" s="15"/>
      <c r="M572" s="15"/>
      <c r="N572" s="15"/>
      <c r="O572" s="15"/>
      <c r="P572" s="15"/>
      <c r="Q572" s="15"/>
      <c r="R572" s="15"/>
      <c r="S572" s="15"/>
      <c r="T572" s="15"/>
      <c r="U572" s="15"/>
      <c r="V572" s="15"/>
      <c r="W572" s="15"/>
      <c r="X572" s="15"/>
      <c r="Y572" s="15"/>
      <c r="Z572" s="15"/>
      <c r="AA572" s="15"/>
      <c r="AB572" s="15"/>
      <c r="AC572"/>
      <c r="AD572"/>
      <c r="AE572"/>
      <c r="AF572"/>
      <c r="AG572"/>
      <c r="AH572" s="4"/>
      <c r="AI572"/>
      <c r="AJ572"/>
      <c r="AK572"/>
      <c r="AL572"/>
      <c r="AM572"/>
      <c r="AN572"/>
      <c r="AO572"/>
      <c r="AP572"/>
    </row>
    <row r="573" spans="1:42" s="52" customFormat="1">
      <c r="A573" s="15"/>
      <c r="B573" s="168"/>
      <c r="C573" s="374"/>
      <c r="D573" s="141"/>
      <c r="E573" s="180"/>
      <c r="F573"/>
      <c r="G573"/>
      <c r="H573"/>
      <c r="I573"/>
      <c r="J573" s="15"/>
      <c r="K573" s="15"/>
      <c r="L573" s="15"/>
      <c r="M573" s="15"/>
      <c r="N573" s="15"/>
      <c r="O573" s="15"/>
      <c r="P573" s="15"/>
      <c r="Q573" s="15"/>
      <c r="R573" s="15"/>
      <c r="S573" s="15"/>
      <c r="T573" s="15"/>
      <c r="U573" s="15"/>
      <c r="V573" s="15"/>
      <c r="W573" s="15"/>
      <c r="X573" s="15"/>
      <c r="Y573" s="15"/>
      <c r="Z573" s="15"/>
      <c r="AA573" s="15"/>
      <c r="AB573" s="15"/>
      <c r="AC573"/>
      <c r="AD573"/>
      <c r="AE573"/>
      <c r="AF573"/>
      <c r="AG573"/>
      <c r="AH573" s="4"/>
      <c r="AI573"/>
      <c r="AJ573"/>
      <c r="AK573"/>
      <c r="AL573"/>
      <c r="AM573"/>
      <c r="AN573"/>
      <c r="AO573"/>
      <c r="AP573"/>
    </row>
    <row r="574" spans="1:42" s="52" customFormat="1">
      <c r="A574" s="15"/>
      <c r="B574" s="168"/>
      <c r="C574" s="374"/>
      <c r="D574" s="141"/>
      <c r="E574" s="180"/>
      <c r="F574"/>
      <c r="G574"/>
      <c r="H574"/>
      <c r="I574"/>
      <c r="J574" s="15"/>
      <c r="K574" s="15"/>
      <c r="L574" s="15"/>
      <c r="M574" s="15"/>
      <c r="N574" s="15"/>
      <c r="O574" s="15"/>
      <c r="P574" s="15"/>
      <c r="Q574" s="15"/>
      <c r="R574" s="15"/>
      <c r="S574" s="15"/>
      <c r="T574" s="15"/>
      <c r="U574" s="15"/>
      <c r="V574" s="15"/>
      <c r="W574" s="15"/>
      <c r="X574" s="15"/>
      <c r="Y574" s="15"/>
      <c r="Z574" s="15"/>
      <c r="AA574" s="15"/>
      <c r="AB574" s="15"/>
      <c r="AC574"/>
      <c r="AD574"/>
      <c r="AE574"/>
      <c r="AF574"/>
      <c r="AG574"/>
      <c r="AH574" s="4"/>
      <c r="AI574"/>
      <c r="AJ574"/>
      <c r="AK574"/>
      <c r="AL574"/>
      <c r="AM574"/>
      <c r="AN574"/>
      <c r="AO574"/>
      <c r="AP574"/>
    </row>
    <row r="575" spans="1:42" s="52" customFormat="1">
      <c r="A575" s="15"/>
      <c r="B575" s="168"/>
      <c r="C575" s="374"/>
      <c r="D575" s="141"/>
      <c r="E575" s="180"/>
      <c r="F575"/>
      <c r="G575"/>
      <c r="H575"/>
      <c r="I575"/>
      <c r="J575" s="15"/>
      <c r="K575" s="15"/>
      <c r="L575" s="15"/>
      <c r="M575" s="15"/>
      <c r="N575" s="15"/>
      <c r="O575" s="15"/>
      <c r="P575" s="15"/>
      <c r="Q575" s="15"/>
      <c r="R575" s="15"/>
      <c r="S575" s="15"/>
      <c r="T575" s="15"/>
      <c r="U575" s="15"/>
      <c r="V575" s="15"/>
      <c r="W575" s="15"/>
      <c r="X575" s="15"/>
      <c r="Y575" s="15"/>
      <c r="Z575" s="15"/>
      <c r="AA575" s="15"/>
      <c r="AB575" s="15"/>
      <c r="AC575"/>
      <c r="AD575"/>
      <c r="AE575"/>
      <c r="AF575"/>
      <c r="AG575"/>
      <c r="AH575" s="4"/>
      <c r="AI575"/>
      <c r="AJ575"/>
      <c r="AK575"/>
      <c r="AL575"/>
      <c r="AM575"/>
      <c r="AN575"/>
      <c r="AO575"/>
      <c r="AP575"/>
    </row>
    <row r="576" spans="1:42" s="52" customFormat="1">
      <c r="A576" s="15"/>
      <c r="B576" s="168"/>
      <c r="C576" s="374"/>
      <c r="D576" s="141"/>
      <c r="E576" s="180"/>
      <c r="F576"/>
      <c r="G576"/>
      <c r="H576"/>
      <c r="I576"/>
      <c r="J576" s="15"/>
      <c r="K576" s="15"/>
      <c r="L576" s="15"/>
      <c r="M576" s="15"/>
      <c r="N576" s="15"/>
      <c r="O576" s="15"/>
      <c r="P576" s="15"/>
      <c r="Q576" s="15"/>
      <c r="R576" s="15"/>
      <c r="S576" s="15"/>
      <c r="T576" s="15"/>
      <c r="U576" s="15"/>
      <c r="V576" s="15"/>
      <c r="W576" s="15"/>
      <c r="X576" s="15"/>
      <c r="Y576" s="15"/>
      <c r="Z576" s="15"/>
      <c r="AA576" s="15"/>
      <c r="AB576" s="15"/>
      <c r="AC576"/>
      <c r="AD576"/>
      <c r="AE576"/>
      <c r="AF576"/>
      <c r="AG576"/>
      <c r="AH576" s="4"/>
      <c r="AI576"/>
      <c r="AJ576"/>
      <c r="AK576"/>
      <c r="AL576"/>
      <c r="AM576"/>
      <c r="AN576"/>
      <c r="AO576"/>
      <c r="AP576"/>
    </row>
    <row r="577" spans="1:42" s="52" customFormat="1">
      <c r="A577" s="15"/>
      <c r="B577" s="168"/>
      <c r="C577" s="374"/>
      <c r="D577" s="141"/>
      <c r="E577" s="180"/>
      <c r="F577"/>
      <c r="G577"/>
      <c r="H577"/>
      <c r="I577"/>
      <c r="J577" s="15"/>
      <c r="K577" s="15"/>
      <c r="L577" s="15"/>
      <c r="M577" s="15"/>
      <c r="N577" s="15"/>
      <c r="O577" s="15"/>
      <c r="P577" s="15"/>
      <c r="Q577" s="15"/>
      <c r="R577" s="15"/>
      <c r="S577" s="15"/>
      <c r="T577" s="15"/>
      <c r="U577" s="15"/>
      <c r="V577" s="15"/>
      <c r="W577" s="15"/>
      <c r="X577" s="15"/>
      <c r="Y577" s="15"/>
      <c r="Z577" s="15"/>
      <c r="AA577" s="15"/>
      <c r="AB577" s="15"/>
      <c r="AC577"/>
      <c r="AD577"/>
      <c r="AE577"/>
      <c r="AF577"/>
      <c r="AG577"/>
      <c r="AH577" s="4"/>
      <c r="AI577"/>
      <c r="AJ577"/>
      <c r="AK577"/>
      <c r="AL577"/>
      <c r="AM577"/>
      <c r="AN577"/>
      <c r="AO577"/>
      <c r="AP577"/>
    </row>
    <row r="578" spans="1:42" s="52" customFormat="1">
      <c r="A578" s="15"/>
      <c r="B578" s="168"/>
      <c r="C578" s="374"/>
      <c r="D578" s="141"/>
      <c r="E578" s="180"/>
      <c r="F578"/>
      <c r="G578"/>
      <c r="H578"/>
      <c r="I578"/>
      <c r="J578" s="15"/>
      <c r="K578" s="15"/>
      <c r="L578" s="15"/>
      <c r="M578" s="15"/>
      <c r="N578" s="15"/>
      <c r="O578" s="15"/>
      <c r="P578" s="15"/>
      <c r="Q578" s="15"/>
      <c r="R578" s="15"/>
      <c r="S578" s="15"/>
      <c r="T578" s="15"/>
      <c r="U578" s="15"/>
      <c r="V578" s="15"/>
      <c r="W578" s="15"/>
      <c r="X578" s="15"/>
      <c r="Y578" s="15"/>
      <c r="Z578" s="15"/>
      <c r="AA578" s="15"/>
      <c r="AB578" s="15"/>
      <c r="AC578"/>
      <c r="AD578"/>
      <c r="AE578"/>
      <c r="AF578"/>
      <c r="AG578"/>
      <c r="AH578" s="4"/>
      <c r="AI578"/>
      <c r="AJ578"/>
      <c r="AK578"/>
      <c r="AL578"/>
      <c r="AM578"/>
      <c r="AN578"/>
      <c r="AO578"/>
      <c r="AP578"/>
    </row>
    <row r="579" spans="1:42" s="52" customFormat="1">
      <c r="A579" s="15"/>
      <c r="B579" s="168"/>
      <c r="C579" s="374"/>
      <c r="D579" s="141"/>
      <c r="E579" s="180"/>
      <c r="F579"/>
      <c r="G579"/>
      <c r="H579"/>
      <c r="I579"/>
      <c r="J579" s="15"/>
      <c r="K579" s="15"/>
      <c r="L579" s="15"/>
      <c r="M579" s="15"/>
      <c r="N579" s="15"/>
      <c r="O579" s="15"/>
      <c r="P579" s="15"/>
      <c r="Q579" s="15"/>
      <c r="R579" s="15"/>
      <c r="S579" s="15"/>
      <c r="T579" s="15"/>
      <c r="U579" s="15"/>
      <c r="V579" s="15"/>
      <c r="W579" s="15"/>
      <c r="X579" s="15"/>
      <c r="Y579" s="15"/>
      <c r="Z579" s="15"/>
      <c r="AA579" s="15"/>
      <c r="AB579" s="15"/>
      <c r="AC579"/>
      <c r="AD579"/>
      <c r="AE579"/>
      <c r="AF579"/>
      <c r="AG579"/>
      <c r="AH579" s="4"/>
      <c r="AI579"/>
      <c r="AJ579"/>
      <c r="AK579"/>
      <c r="AL579"/>
      <c r="AM579"/>
      <c r="AN579"/>
      <c r="AO579"/>
      <c r="AP579"/>
    </row>
    <row r="580" spans="1:42" s="52" customFormat="1">
      <c r="A580" s="15"/>
      <c r="B580" s="168"/>
      <c r="C580" s="374"/>
      <c r="D580" s="141"/>
      <c r="E580" s="180"/>
      <c r="F580"/>
      <c r="G580"/>
      <c r="H580"/>
      <c r="I580"/>
      <c r="J580" s="15"/>
      <c r="K580" s="15"/>
      <c r="L580" s="15"/>
      <c r="M580" s="15"/>
      <c r="N580" s="15"/>
      <c r="O580" s="15"/>
      <c r="P580" s="15"/>
      <c r="Q580" s="15"/>
      <c r="R580" s="15"/>
      <c r="S580" s="15"/>
      <c r="T580" s="15"/>
      <c r="U580" s="15"/>
      <c r="V580" s="15"/>
      <c r="W580" s="15"/>
      <c r="X580" s="15"/>
      <c r="Y580" s="15"/>
      <c r="Z580" s="15"/>
      <c r="AA580" s="15"/>
      <c r="AB580" s="15"/>
      <c r="AC580"/>
      <c r="AD580"/>
      <c r="AE580"/>
      <c r="AF580"/>
      <c r="AG580"/>
      <c r="AH580" s="4"/>
      <c r="AI580"/>
      <c r="AJ580"/>
      <c r="AK580"/>
      <c r="AL580"/>
      <c r="AM580"/>
      <c r="AN580"/>
      <c r="AO580"/>
      <c r="AP580"/>
    </row>
    <row r="581" spans="1:42" s="52" customFormat="1">
      <c r="A581" s="15"/>
      <c r="B581" s="168"/>
      <c r="C581" s="374"/>
      <c r="D581" s="141"/>
      <c r="E581" s="180"/>
      <c r="F581"/>
      <c r="G581"/>
      <c r="H581"/>
      <c r="I581"/>
      <c r="J581" s="15"/>
      <c r="K581" s="15"/>
      <c r="L581" s="15"/>
      <c r="M581" s="15"/>
      <c r="N581" s="15"/>
      <c r="O581" s="15"/>
      <c r="P581" s="15"/>
      <c r="Q581" s="15"/>
      <c r="R581" s="15"/>
      <c r="S581" s="15"/>
      <c r="T581" s="15"/>
      <c r="U581" s="15"/>
      <c r="V581" s="15"/>
      <c r="W581" s="15"/>
      <c r="X581" s="15"/>
      <c r="Y581" s="15"/>
      <c r="Z581" s="15"/>
      <c r="AA581" s="15"/>
      <c r="AB581" s="15"/>
      <c r="AC581"/>
      <c r="AD581"/>
      <c r="AE581"/>
      <c r="AF581"/>
      <c r="AG581"/>
      <c r="AH581" s="4"/>
      <c r="AI581"/>
      <c r="AJ581"/>
      <c r="AK581"/>
      <c r="AL581"/>
      <c r="AM581"/>
      <c r="AN581"/>
      <c r="AO581"/>
      <c r="AP581"/>
    </row>
    <row r="582" spans="1:42" s="52" customFormat="1">
      <c r="A582" s="15"/>
      <c r="B582" s="168"/>
      <c r="C582" s="374"/>
      <c r="D582" s="141"/>
      <c r="E582" s="180"/>
      <c r="F582"/>
      <c r="G582"/>
      <c r="H582"/>
      <c r="I582"/>
      <c r="J582" s="15"/>
      <c r="K582" s="15"/>
      <c r="L582" s="15"/>
      <c r="M582" s="15"/>
      <c r="N582" s="15"/>
      <c r="O582" s="15"/>
      <c r="P582" s="15"/>
      <c r="Q582" s="15"/>
      <c r="R582" s="15"/>
      <c r="S582" s="15"/>
      <c r="T582" s="15"/>
      <c r="U582" s="15"/>
      <c r="V582" s="15"/>
      <c r="W582" s="15"/>
      <c r="X582" s="15"/>
      <c r="Y582" s="15"/>
      <c r="Z582" s="15"/>
      <c r="AA582" s="15"/>
      <c r="AB582" s="15"/>
      <c r="AC582"/>
      <c r="AD582"/>
      <c r="AE582"/>
      <c r="AF582"/>
      <c r="AG582"/>
      <c r="AH582" s="4"/>
      <c r="AI582"/>
      <c r="AJ582"/>
      <c r="AK582"/>
      <c r="AL582"/>
      <c r="AM582"/>
      <c r="AN582"/>
      <c r="AO582"/>
      <c r="AP582"/>
    </row>
    <row r="583" spans="1:42" s="52" customFormat="1">
      <c r="A583" s="15"/>
      <c r="B583" s="168"/>
      <c r="C583" s="374"/>
      <c r="D583" s="141"/>
      <c r="E583" s="180"/>
      <c r="F583"/>
      <c r="G583"/>
      <c r="H583"/>
      <c r="I583"/>
      <c r="J583" s="15"/>
      <c r="K583" s="15"/>
      <c r="L583" s="15"/>
      <c r="M583" s="15"/>
      <c r="N583" s="15"/>
      <c r="O583" s="15"/>
      <c r="P583" s="15"/>
      <c r="Q583" s="15"/>
      <c r="R583" s="15"/>
      <c r="S583" s="15"/>
      <c r="T583" s="15"/>
      <c r="U583" s="15"/>
      <c r="V583" s="15"/>
      <c r="W583" s="15"/>
      <c r="X583" s="15"/>
      <c r="Y583" s="15"/>
      <c r="Z583" s="15"/>
      <c r="AA583" s="15"/>
      <c r="AB583" s="15"/>
      <c r="AC583"/>
      <c r="AD583"/>
      <c r="AE583"/>
      <c r="AF583"/>
      <c r="AG583"/>
      <c r="AH583" s="4"/>
      <c r="AI583"/>
      <c r="AJ583"/>
      <c r="AK583"/>
      <c r="AL583"/>
      <c r="AM583"/>
      <c r="AN583"/>
      <c r="AO583"/>
      <c r="AP583"/>
    </row>
    <row r="584" spans="1:42" s="52" customFormat="1">
      <c r="A584" s="15"/>
      <c r="B584" s="168"/>
      <c r="C584" s="374"/>
      <c r="D584" s="141"/>
      <c r="E584" s="180"/>
      <c r="F584"/>
      <c r="G584"/>
      <c r="H584"/>
      <c r="I584"/>
      <c r="J584" s="15"/>
      <c r="K584" s="15"/>
      <c r="L584" s="15"/>
      <c r="M584" s="15"/>
      <c r="N584" s="15"/>
      <c r="O584" s="15"/>
      <c r="P584" s="15"/>
      <c r="Q584" s="15"/>
      <c r="R584" s="15"/>
      <c r="S584" s="15"/>
      <c r="T584" s="15"/>
      <c r="U584" s="15"/>
      <c r="V584" s="15"/>
      <c r="W584" s="15"/>
      <c r="X584" s="15"/>
      <c r="Y584" s="15"/>
      <c r="Z584" s="15"/>
      <c r="AA584" s="15"/>
      <c r="AB584" s="15"/>
      <c r="AC584"/>
      <c r="AD584"/>
      <c r="AE584"/>
      <c r="AF584"/>
      <c r="AG584"/>
      <c r="AH584" s="4"/>
      <c r="AI584"/>
      <c r="AJ584"/>
      <c r="AK584"/>
      <c r="AL584"/>
      <c r="AM584"/>
      <c r="AN584"/>
      <c r="AO584"/>
      <c r="AP584"/>
    </row>
    <row r="585" spans="1:42" s="52" customFormat="1">
      <c r="A585" s="15"/>
      <c r="B585" s="168"/>
      <c r="C585" s="374"/>
      <c r="D585" s="141"/>
      <c r="E585" s="180"/>
      <c r="F585"/>
      <c r="G585"/>
      <c r="H585"/>
      <c r="I585"/>
      <c r="J585" s="15"/>
      <c r="K585" s="15"/>
      <c r="L585" s="15"/>
      <c r="M585" s="15"/>
      <c r="N585" s="15"/>
      <c r="O585" s="15"/>
      <c r="P585" s="15"/>
      <c r="Q585" s="15"/>
      <c r="R585" s="15"/>
      <c r="S585" s="15"/>
      <c r="T585" s="15"/>
      <c r="U585" s="15"/>
      <c r="V585" s="15"/>
      <c r="W585" s="15"/>
      <c r="X585" s="15"/>
      <c r="Y585" s="15"/>
      <c r="Z585" s="15"/>
      <c r="AA585" s="15"/>
      <c r="AB585" s="15"/>
      <c r="AC585"/>
      <c r="AD585"/>
      <c r="AE585"/>
      <c r="AF585"/>
      <c r="AG585"/>
      <c r="AH585" s="4"/>
      <c r="AI585"/>
      <c r="AJ585"/>
      <c r="AK585"/>
      <c r="AL585"/>
      <c r="AM585"/>
      <c r="AN585"/>
      <c r="AO585"/>
      <c r="AP585"/>
    </row>
    <row r="586" spans="1:42" s="52" customFormat="1">
      <c r="A586" s="15"/>
      <c r="B586" s="168"/>
      <c r="C586" s="374"/>
      <c r="D586" s="141"/>
      <c r="E586" s="180"/>
      <c r="F586"/>
      <c r="G586"/>
      <c r="H586"/>
      <c r="I586"/>
      <c r="J586" s="15"/>
      <c r="K586" s="15"/>
      <c r="L586" s="15"/>
      <c r="M586" s="15"/>
      <c r="N586" s="15"/>
      <c r="O586" s="15"/>
      <c r="P586" s="15"/>
      <c r="Q586" s="15"/>
      <c r="R586" s="15"/>
      <c r="S586" s="15"/>
      <c r="T586" s="15"/>
      <c r="U586" s="15"/>
      <c r="V586" s="15"/>
      <c r="W586" s="15"/>
      <c r="X586" s="15"/>
      <c r="Y586" s="15"/>
      <c r="Z586" s="15"/>
      <c r="AA586" s="15"/>
      <c r="AB586" s="15"/>
      <c r="AC586"/>
      <c r="AD586"/>
      <c r="AE586"/>
      <c r="AF586"/>
      <c r="AG586"/>
      <c r="AH586" s="4"/>
      <c r="AI586"/>
      <c r="AJ586"/>
      <c r="AK586"/>
      <c r="AL586"/>
      <c r="AM586"/>
      <c r="AN586"/>
      <c r="AO586"/>
      <c r="AP586"/>
    </row>
    <row r="587" spans="1:42" s="52" customFormat="1">
      <c r="A587" s="15"/>
      <c r="B587" s="168"/>
      <c r="C587" s="374"/>
      <c r="D587" s="141"/>
      <c r="E587" s="180"/>
      <c r="F587"/>
      <c r="G587"/>
      <c r="H587"/>
      <c r="I587"/>
      <c r="J587" s="15"/>
      <c r="K587" s="15"/>
      <c r="L587" s="15"/>
      <c r="M587" s="15"/>
      <c r="N587" s="15"/>
      <c r="O587" s="15"/>
      <c r="P587" s="15"/>
      <c r="Q587" s="15"/>
      <c r="R587" s="15"/>
      <c r="S587" s="15"/>
      <c r="T587" s="15"/>
      <c r="U587" s="15"/>
      <c r="V587" s="15"/>
      <c r="W587" s="15"/>
      <c r="X587" s="15"/>
      <c r="Y587" s="15"/>
      <c r="Z587" s="15"/>
      <c r="AA587" s="15"/>
      <c r="AB587" s="15"/>
      <c r="AC587"/>
      <c r="AD587"/>
      <c r="AE587"/>
      <c r="AF587"/>
      <c r="AG587"/>
      <c r="AH587" s="4"/>
      <c r="AI587"/>
      <c r="AJ587"/>
      <c r="AK587"/>
      <c r="AL587"/>
      <c r="AM587"/>
      <c r="AN587"/>
      <c r="AO587"/>
      <c r="AP587"/>
    </row>
    <row r="588" spans="1:42" s="52" customFormat="1">
      <c r="A588" s="15"/>
      <c r="B588" s="168"/>
      <c r="C588" s="374"/>
      <c r="D588" s="141"/>
      <c r="E588" s="180"/>
      <c r="F588"/>
      <c r="G588"/>
      <c r="H588"/>
      <c r="I588"/>
      <c r="J588" s="15"/>
      <c r="K588" s="15"/>
      <c r="L588" s="15"/>
      <c r="M588" s="15"/>
      <c r="N588" s="15"/>
      <c r="O588" s="15"/>
      <c r="P588" s="15"/>
      <c r="Q588" s="15"/>
      <c r="R588" s="15"/>
      <c r="S588" s="15"/>
      <c r="T588" s="15"/>
      <c r="U588" s="15"/>
      <c r="V588" s="15"/>
      <c r="W588" s="15"/>
      <c r="X588" s="15"/>
      <c r="Y588" s="15"/>
      <c r="Z588" s="15"/>
      <c r="AA588" s="15"/>
      <c r="AB588" s="15"/>
      <c r="AC588"/>
      <c r="AD588"/>
      <c r="AE588"/>
      <c r="AF588"/>
      <c r="AG588"/>
      <c r="AH588" s="4"/>
      <c r="AI588"/>
      <c r="AJ588"/>
      <c r="AK588"/>
      <c r="AL588"/>
      <c r="AM588"/>
      <c r="AN588"/>
      <c r="AO588"/>
      <c r="AP588"/>
    </row>
    <row r="589" spans="1:42" s="52" customFormat="1">
      <c r="A589" s="15"/>
      <c r="B589" s="168"/>
      <c r="C589" s="374"/>
      <c r="D589" s="141"/>
      <c r="E589" s="180"/>
      <c r="F589"/>
      <c r="G589"/>
      <c r="H589"/>
      <c r="I589"/>
      <c r="J589" s="15"/>
      <c r="K589" s="15"/>
      <c r="L589" s="15"/>
      <c r="M589" s="15"/>
      <c r="N589" s="15"/>
      <c r="O589" s="15"/>
      <c r="P589" s="15"/>
      <c r="Q589" s="15"/>
      <c r="R589" s="15"/>
      <c r="S589" s="15"/>
      <c r="T589" s="15"/>
      <c r="U589" s="15"/>
      <c r="V589" s="15"/>
      <c r="W589" s="15"/>
      <c r="X589" s="15"/>
      <c r="Y589" s="15"/>
      <c r="Z589" s="15"/>
      <c r="AA589" s="15"/>
      <c r="AB589" s="15"/>
      <c r="AC589"/>
      <c r="AD589"/>
      <c r="AE589"/>
      <c r="AF589"/>
      <c r="AG589"/>
      <c r="AH589" s="4"/>
      <c r="AI589"/>
      <c r="AJ589"/>
      <c r="AK589"/>
      <c r="AL589"/>
      <c r="AM589"/>
      <c r="AN589"/>
      <c r="AO589"/>
      <c r="AP589"/>
    </row>
    <row r="590" spans="1:42" s="52" customFormat="1">
      <c r="A590" s="15"/>
      <c r="B590" s="168"/>
      <c r="C590" s="374"/>
      <c r="D590" s="141"/>
      <c r="E590" s="180"/>
      <c r="F590"/>
      <c r="G590"/>
      <c r="H590"/>
      <c r="I590"/>
      <c r="J590" s="15"/>
      <c r="K590" s="15"/>
      <c r="L590" s="15"/>
      <c r="M590" s="15"/>
      <c r="N590" s="15"/>
      <c r="O590" s="15"/>
      <c r="P590" s="15"/>
      <c r="Q590" s="15"/>
      <c r="R590" s="15"/>
      <c r="S590" s="15"/>
      <c r="T590" s="15"/>
      <c r="U590" s="15"/>
      <c r="V590" s="15"/>
      <c r="W590" s="15"/>
      <c r="X590" s="15"/>
      <c r="Y590" s="15"/>
      <c r="Z590" s="15"/>
      <c r="AA590" s="15"/>
      <c r="AB590" s="15"/>
      <c r="AC590"/>
      <c r="AD590"/>
      <c r="AE590"/>
      <c r="AF590"/>
      <c r="AG590"/>
      <c r="AH590" s="4"/>
      <c r="AI590"/>
      <c r="AJ590"/>
      <c r="AK590"/>
      <c r="AL590"/>
      <c r="AM590"/>
      <c r="AN590"/>
      <c r="AO590"/>
      <c r="AP590"/>
    </row>
    <row r="591" spans="1:42" s="52" customFormat="1">
      <c r="A591" s="15"/>
      <c r="B591" s="168"/>
      <c r="C591" s="374"/>
      <c r="D591" s="141"/>
      <c r="E591" s="180"/>
      <c r="F591"/>
      <c r="G591"/>
      <c r="H591"/>
      <c r="I591"/>
      <c r="J591" s="15"/>
      <c r="K591" s="15"/>
      <c r="L591" s="15"/>
      <c r="M591" s="15"/>
      <c r="N591" s="15"/>
      <c r="O591" s="15"/>
      <c r="P591" s="15"/>
      <c r="Q591" s="15"/>
      <c r="R591" s="15"/>
      <c r="S591" s="15"/>
      <c r="T591" s="15"/>
      <c r="U591" s="15"/>
      <c r="V591" s="15"/>
      <c r="W591" s="15"/>
      <c r="X591" s="15"/>
      <c r="Y591" s="15"/>
      <c r="Z591" s="15"/>
      <c r="AA591" s="15"/>
      <c r="AB591" s="15"/>
      <c r="AC591"/>
      <c r="AD591"/>
      <c r="AE591"/>
      <c r="AF591"/>
      <c r="AG591"/>
      <c r="AH591" s="4"/>
      <c r="AI591"/>
      <c r="AJ591"/>
      <c r="AK591"/>
      <c r="AL591"/>
      <c r="AM591"/>
      <c r="AN591"/>
      <c r="AO591"/>
      <c r="AP591"/>
    </row>
    <row r="592" spans="1:42" s="52" customFormat="1">
      <c r="A592" s="15"/>
      <c r="B592" s="168"/>
      <c r="C592" s="374"/>
      <c r="D592" s="141"/>
      <c r="E592" s="180"/>
      <c r="F592"/>
      <c r="G592"/>
      <c r="H592"/>
      <c r="I592"/>
      <c r="J592" s="15"/>
      <c r="K592" s="15"/>
      <c r="L592" s="15"/>
      <c r="M592" s="15"/>
      <c r="N592" s="15"/>
      <c r="O592" s="15"/>
      <c r="P592" s="15"/>
      <c r="Q592" s="15"/>
      <c r="R592" s="15"/>
      <c r="S592" s="15"/>
      <c r="T592" s="15"/>
      <c r="U592" s="15"/>
      <c r="V592" s="15"/>
      <c r="W592" s="15"/>
      <c r="X592" s="15"/>
      <c r="Y592" s="15"/>
      <c r="Z592" s="15"/>
      <c r="AA592" s="15"/>
      <c r="AB592" s="15"/>
      <c r="AC592"/>
      <c r="AD592"/>
      <c r="AE592"/>
      <c r="AF592"/>
      <c r="AG592"/>
      <c r="AH592" s="4"/>
      <c r="AI592"/>
      <c r="AJ592"/>
      <c r="AK592"/>
      <c r="AL592"/>
      <c r="AM592"/>
      <c r="AN592"/>
      <c r="AO592"/>
      <c r="AP592"/>
    </row>
    <row r="593" spans="1:42" s="52" customFormat="1">
      <c r="A593" s="15"/>
      <c r="B593" s="168"/>
      <c r="C593" s="374"/>
      <c r="D593" s="141"/>
      <c r="E593" s="180"/>
      <c r="F593"/>
      <c r="G593"/>
      <c r="H593"/>
      <c r="I593"/>
      <c r="J593" s="15"/>
      <c r="K593" s="15"/>
      <c r="L593" s="15"/>
      <c r="M593" s="15"/>
      <c r="N593" s="15"/>
      <c r="O593" s="15"/>
      <c r="P593" s="15"/>
      <c r="Q593" s="15"/>
      <c r="R593" s="15"/>
      <c r="S593" s="15"/>
      <c r="T593" s="15"/>
      <c r="U593" s="15"/>
      <c r="V593" s="15"/>
      <c r="W593" s="15"/>
      <c r="X593" s="15"/>
      <c r="Y593" s="15"/>
      <c r="Z593" s="15"/>
      <c r="AA593" s="15"/>
      <c r="AB593" s="15"/>
      <c r="AC593"/>
      <c r="AD593"/>
      <c r="AE593"/>
      <c r="AF593"/>
      <c r="AG593"/>
      <c r="AH593" s="4"/>
      <c r="AI593"/>
      <c r="AJ593"/>
      <c r="AK593"/>
      <c r="AL593"/>
      <c r="AM593"/>
      <c r="AN593"/>
      <c r="AO593"/>
      <c r="AP593"/>
    </row>
    <row r="594" spans="1:42" s="52" customFormat="1">
      <c r="A594" s="15"/>
      <c r="B594" s="168"/>
      <c r="C594" s="374"/>
      <c r="D594" s="141"/>
      <c r="E594" s="180"/>
      <c r="F594"/>
      <c r="G594"/>
      <c r="H594"/>
      <c r="I594"/>
      <c r="J594" s="15"/>
      <c r="K594" s="15"/>
      <c r="L594" s="15"/>
      <c r="M594" s="15"/>
      <c r="N594" s="15"/>
      <c r="O594" s="15"/>
      <c r="P594" s="15"/>
      <c r="Q594" s="15"/>
      <c r="R594" s="15"/>
      <c r="S594" s="15"/>
      <c r="T594" s="15"/>
      <c r="U594" s="15"/>
      <c r="V594" s="15"/>
      <c r="W594" s="15"/>
      <c r="X594" s="15"/>
      <c r="Y594" s="15"/>
      <c r="Z594" s="15"/>
      <c r="AA594" s="15"/>
      <c r="AB594" s="15"/>
      <c r="AC594"/>
      <c r="AD594"/>
      <c r="AE594"/>
      <c r="AF594"/>
      <c r="AG594"/>
      <c r="AH594" s="4"/>
      <c r="AI594"/>
      <c r="AJ594"/>
      <c r="AK594"/>
      <c r="AL594"/>
      <c r="AM594"/>
      <c r="AN594"/>
      <c r="AO594"/>
      <c r="AP594"/>
    </row>
    <row r="595" spans="1:42" s="52" customFormat="1">
      <c r="A595" s="15"/>
      <c r="B595" s="168"/>
      <c r="C595" s="374"/>
      <c r="D595" s="141"/>
      <c r="E595" s="180"/>
      <c r="F595"/>
      <c r="G595"/>
      <c r="H595"/>
      <c r="I595"/>
      <c r="J595" s="15"/>
      <c r="K595" s="15"/>
      <c r="L595" s="15"/>
      <c r="M595" s="15"/>
      <c r="N595" s="15"/>
      <c r="O595" s="15"/>
      <c r="P595" s="15"/>
      <c r="Q595" s="15"/>
      <c r="R595" s="15"/>
      <c r="S595" s="15"/>
      <c r="T595" s="15"/>
      <c r="U595" s="15"/>
      <c r="V595" s="15"/>
      <c r="W595" s="15"/>
      <c r="X595" s="15"/>
      <c r="Y595" s="15"/>
      <c r="Z595" s="15"/>
      <c r="AA595" s="15"/>
      <c r="AB595" s="15"/>
      <c r="AC595"/>
      <c r="AD595"/>
      <c r="AE595"/>
      <c r="AF595"/>
      <c r="AG595"/>
      <c r="AH595" s="4"/>
      <c r="AI595"/>
      <c r="AJ595"/>
      <c r="AK595"/>
      <c r="AL595"/>
      <c r="AM595"/>
      <c r="AN595"/>
      <c r="AO595"/>
      <c r="AP595"/>
    </row>
    <row r="596" spans="1:42" s="52" customFormat="1">
      <c r="A596" s="15"/>
      <c r="B596" s="168"/>
      <c r="C596" s="374"/>
      <c r="D596" s="141"/>
      <c r="E596" s="180"/>
      <c r="F596"/>
      <c r="G596"/>
      <c r="H596"/>
      <c r="I596"/>
      <c r="J596" s="15"/>
      <c r="K596" s="15"/>
      <c r="L596" s="15"/>
      <c r="M596" s="15"/>
      <c r="N596" s="15"/>
      <c r="O596" s="15"/>
      <c r="P596" s="15"/>
      <c r="Q596" s="15"/>
      <c r="R596" s="15"/>
      <c r="S596" s="15"/>
      <c r="T596" s="15"/>
      <c r="U596" s="15"/>
      <c r="V596" s="15"/>
      <c r="W596" s="15"/>
      <c r="X596" s="15"/>
      <c r="Y596" s="15"/>
      <c r="Z596" s="15"/>
      <c r="AA596" s="15"/>
      <c r="AB596" s="15"/>
      <c r="AC596"/>
      <c r="AD596"/>
      <c r="AE596"/>
      <c r="AF596"/>
      <c r="AG596"/>
      <c r="AH596" s="4"/>
      <c r="AI596"/>
      <c r="AJ596"/>
      <c r="AK596"/>
      <c r="AL596"/>
      <c r="AM596"/>
      <c r="AN596"/>
      <c r="AO596"/>
      <c r="AP596"/>
    </row>
    <row r="597" spans="1:42" s="52" customFormat="1">
      <c r="A597" s="15"/>
      <c r="B597" s="168"/>
      <c r="C597" s="374"/>
      <c r="D597" s="141"/>
      <c r="E597" s="180"/>
      <c r="F597"/>
      <c r="G597"/>
      <c r="H597"/>
      <c r="I597"/>
      <c r="J597" s="15"/>
      <c r="K597" s="15"/>
      <c r="L597" s="15"/>
      <c r="M597" s="15"/>
      <c r="N597" s="15"/>
      <c r="O597" s="15"/>
      <c r="P597" s="15"/>
      <c r="Q597" s="15"/>
      <c r="R597" s="15"/>
      <c r="S597" s="15"/>
      <c r="T597" s="15"/>
      <c r="U597" s="15"/>
      <c r="V597" s="15"/>
      <c r="W597" s="15"/>
      <c r="X597" s="15"/>
      <c r="Y597" s="15"/>
      <c r="Z597" s="15"/>
      <c r="AA597" s="15"/>
      <c r="AB597" s="15"/>
      <c r="AC597"/>
      <c r="AD597"/>
      <c r="AE597"/>
      <c r="AF597"/>
      <c r="AG597"/>
      <c r="AH597" s="4"/>
      <c r="AI597"/>
      <c r="AJ597"/>
      <c r="AK597"/>
      <c r="AL597"/>
      <c r="AM597"/>
      <c r="AN597"/>
      <c r="AO597"/>
      <c r="AP597"/>
    </row>
    <row r="598" spans="1:42" s="52" customFormat="1">
      <c r="A598" s="15"/>
      <c r="B598" s="168"/>
      <c r="C598" s="374"/>
      <c r="D598" s="141"/>
      <c r="E598" s="180"/>
      <c r="F598"/>
      <c r="G598"/>
      <c r="H598"/>
      <c r="I598"/>
      <c r="J598" s="15"/>
      <c r="K598" s="15"/>
      <c r="L598" s="15"/>
      <c r="M598" s="15"/>
      <c r="N598" s="15"/>
      <c r="O598" s="15"/>
      <c r="P598" s="15"/>
      <c r="Q598" s="15"/>
      <c r="R598" s="15"/>
      <c r="S598" s="15"/>
      <c r="T598" s="15"/>
      <c r="U598" s="15"/>
      <c r="V598" s="15"/>
      <c r="W598" s="15"/>
      <c r="X598" s="15"/>
      <c r="Y598" s="15"/>
      <c r="Z598" s="15"/>
      <c r="AA598" s="15"/>
      <c r="AB598" s="15"/>
      <c r="AC598"/>
      <c r="AD598"/>
      <c r="AE598"/>
      <c r="AF598"/>
      <c r="AG598"/>
      <c r="AH598" s="4"/>
      <c r="AI598"/>
      <c r="AJ598"/>
      <c r="AK598"/>
      <c r="AL598"/>
      <c r="AM598"/>
      <c r="AN598"/>
      <c r="AO598"/>
      <c r="AP598"/>
    </row>
    <row r="599" spans="1:42" s="52" customFormat="1">
      <c r="A599" s="15"/>
      <c r="B599" s="168"/>
      <c r="C599" s="374"/>
      <c r="D599" s="141"/>
      <c r="E599" s="180"/>
      <c r="F599"/>
      <c r="G599"/>
      <c r="H599"/>
      <c r="I599"/>
      <c r="J599" s="15"/>
      <c r="K599" s="15"/>
      <c r="L599" s="15"/>
      <c r="M599" s="15"/>
      <c r="N599" s="15"/>
      <c r="O599" s="15"/>
      <c r="P599" s="15"/>
      <c r="Q599" s="15"/>
      <c r="R599" s="15"/>
      <c r="S599" s="15"/>
      <c r="T599" s="15"/>
      <c r="U599" s="15"/>
      <c r="V599" s="15"/>
      <c r="W599" s="15"/>
      <c r="X599" s="15"/>
      <c r="Y599" s="15"/>
      <c r="Z599" s="15"/>
      <c r="AA599" s="15"/>
      <c r="AB599" s="15"/>
      <c r="AC599"/>
      <c r="AD599"/>
      <c r="AE599"/>
      <c r="AF599"/>
      <c r="AG599"/>
      <c r="AH599" s="4"/>
      <c r="AI599"/>
      <c r="AJ599"/>
      <c r="AK599"/>
      <c r="AL599"/>
      <c r="AM599"/>
      <c r="AN599"/>
      <c r="AO599"/>
      <c r="AP599"/>
    </row>
    <row r="600" spans="1:42" s="52" customFormat="1">
      <c r="A600" s="15"/>
      <c r="B600" s="168"/>
      <c r="C600" s="374"/>
      <c r="D600" s="141"/>
      <c r="E600" s="180"/>
      <c r="F600"/>
      <c r="G600"/>
      <c r="H600"/>
      <c r="I600"/>
      <c r="J600" s="15"/>
      <c r="K600" s="15"/>
      <c r="L600" s="15"/>
      <c r="M600" s="15"/>
      <c r="N600" s="15"/>
      <c r="O600" s="15"/>
      <c r="P600" s="15"/>
      <c r="Q600" s="15"/>
      <c r="R600" s="15"/>
      <c r="S600" s="15"/>
      <c r="T600" s="15"/>
      <c r="U600" s="15"/>
      <c r="V600" s="15"/>
      <c r="W600" s="15"/>
      <c r="X600" s="15"/>
      <c r="Y600" s="15"/>
      <c r="Z600" s="15"/>
      <c r="AA600" s="15"/>
      <c r="AB600" s="15"/>
      <c r="AC600"/>
      <c r="AD600"/>
      <c r="AE600"/>
      <c r="AF600"/>
      <c r="AG600"/>
      <c r="AH600" s="4"/>
      <c r="AI600"/>
      <c r="AJ600"/>
      <c r="AK600"/>
      <c r="AL600"/>
      <c r="AM600"/>
      <c r="AN600"/>
      <c r="AO600"/>
      <c r="AP600"/>
    </row>
    <row r="601" spans="1:42" s="52" customFormat="1">
      <c r="A601" s="15"/>
      <c r="B601" s="168"/>
      <c r="C601" s="374"/>
      <c r="D601" s="141"/>
      <c r="E601" s="180"/>
      <c r="F601"/>
      <c r="G601"/>
      <c r="H601"/>
      <c r="I601"/>
      <c r="J601" s="15"/>
      <c r="K601" s="15"/>
      <c r="L601" s="15"/>
      <c r="M601" s="15"/>
      <c r="N601" s="15"/>
      <c r="O601" s="15"/>
      <c r="P601" s="15"/>
      <c r="Q601" s="15"/>
      <c r="R601" s="15"/>
      <c r="S601" s="15"/>
      <c r="T601" s="15"/>
      <c r="U601" s="15"/>
      <c r="V601" s="15"/>
      <c r="W601" s="15"/>
      <c r="X601" s="15"/>
      <c r="Y601" s="15"/>
      <c r="Z601" s="15"/>
      <c r="AA601" s="15"/>
      <c r="AB601" s="15"/>
      <c r="AC601"/>
      <c r="AD601"/>
      <c r="AE601"/>
      <c r="AF601"/>
      <c r="AG601"/>
      <c r="AH601" s="4"/>
      <c r="AI601"/>
      <c r="AJ601"/>
      <c r="AK601"/>
      <c r="AL601"/>
      <c r="AM601"/>
      <c r="AN601"/>
      <c r="AO601"/>
      <c r="AP601"/>
    </row>
    <row r="602" spans="1:42" s="52" customFormat="1">
      <c r="A602" s="15"/>
      <c r="B602" s="168"/>
      <c r="C602" s="374"/>
      <c r="D602" s="141"/>
      <c r="E602" s="180"/>
      <c r="F602"/>
      <c r="G602"/>
      <c r="H602"/>
      <c r="I602"/>
      <c r="J602" s="15"/>
      <c r="K602" s="15"/>
      <c r="L602" s="15"/>
      <c r="M602" s="15"/>
      <c r="N602" s="15"/>
      <c r="O602" s="15"/>
      <c r="P602" s="15"/>
      <c r="Q602" s="15"/>
      <c r="R602" s="15"/>
      <c r="S602" s="15"/>
      <c r="T602" s="15"/>
      <c r="U602" s="15"/>
      <c r="V602" s="15"/>
      <c r="W602" s="15"/>
      <c r="X602" s="15"/>
      <c r="Y602" s="15"/>
      <c r="Z602" s="15"/>
      <c r="AA602" s="15"/>
      <c r="AB602" s="15"/>
      <c r="AC602"/>
      <c r="AD602"/>
      <c r="AE602"/>
      <c r="AF602"/>
      <c r="AG602"/>
      <c r="AH602" s="4"/>
      <c r="AI602"/>
      <c r="AJ602"/>
      <c r="AK602"/>
      <c r="AL602"/>
      <c r="AM602"/>
      <c r="AN602"/>
      <c r="AO602"/>
      <c r="AP602"/>
    </row>
    <row r="603" spans="1:42" s="52" customFormat="1">
      <c r="A603" s="15"/>
      <c r="B603" s="168"/>
      <c r="C603" s="374"/>
      <c r="D603" s="141"/>
      <c r="E603" s="180"/>
      <c r="F603"/>
      <c r="G603"/>
      <c r="H603"/>
      <c r="I603"/>
      <c r="J603" s="15"/>
      <c r="K603" s="15"/>
      <c r="L603" s="15"/>
      <c r="M603" s="15"/>
      <c r="N603" s="15"/>
      <c r="O603" s="15"/>
      <c r="P603" s="15"/>
      <c r="Q603" s="15"/>
      <c r="R603" s="15"/>
      <c r="S603" s="15"/>
      <c r="T603" s="15"/>
      <c r="U603" s="15"/>
      <c r="V603" s="15"/>
      <c r="W603" s="15"/>
      <c r="X603" s="15"/>
      <c r="Y603" s="15"/>
      <c r="Z603" s="15"/>
      <c r="AA603" s="15"/>
      <c r="AB603" s="15"/>
      <c r="AC603"/>
      <c r="AD603"/>
      <c r="AE603"/>
      <c r="AF603"/>
      <c r="AG603"/>
      <c r="AH603" s="4"/>
      <c r="AI603"/>
      <c r="AJ603"/>
      <c r="AK603"/>
      <c r="AL603"/>
      <c r="AM603"/>
      <c r="AN603"/>
      <c r="AO603"/>
      <c r="AP603"/>
    </row>
    <row r="604" spans="1:42" s="52" customFormat="1">
      <c r="A604" s="15"/>
      <c r="B604" s="168"/>
      <c r="C604" s="374"/>
      <c r="D604" s="141"/>
      <c r="E604" s="180"/>
      <c r="F604"/>
      <c r="G604"/>
      <c r="H604"/>
      <c r="I604"/>
      <c r="J604" s="15"/>
      <c r="K604" s="15"/>
      <c r="L604" s="15"/>
      <c r="M604" s="15"/>
      <c r="N604" s="15"/>
      <c r="O604" s="15"/>
      <c r="P604" s="15"/>
      <c r="Q604" s="15"/>
      <c r="R604" s="15"/>
      <c r="S604" s="15"/>
      <c r="T604" s="15"/>
      <c r="U604" s="15"/>
      <c r="V604" s="15"/>
      <c r="W604" s="15"/>
      <c r="X604" s="15"/>
      <c r="Y604" s="15"/>
      <c r="Z604" s="15"/>
      <c r="AA604" s="15"/>
      <c r="AB604" s="15"/>
      <c r="AC604"/>
      <c r="AD604"/>
      <c r="AE604"/>
      <c r="AF604"/>
      <c r="AG604"/>
      <c r="AH604" s="4"/>
      <c r="AI604"/>
      <c r="AJ604"/>
      <c r="AK604"/>
      <c r="AL604"/>
      <c r="AM604"/>
      <c r="AN604"/>
      <c r="AO604"/>
      <c r="AP604"/>
    </row>
    <row r="605" spans="1:42" s="52" customFormat="1">
      <c r="A605" s="15"/>
      <c r="B605" s="168"/>
      <c r="C605" s="374"/>
      <c r="D605" s="141"/>
      <c r="E605" s="180"/>
      <c r="F605"/>
      <c r="G605"/>
      <c r="H605"/>
      <c r="I605"/>
      <c r="J605" s="15"/>
      <c r="K605" s="15"/>
      <c r="L605" s="15"/>
      <c r="M605" s="15"/>
      <c r="N605" s="15"/>
      <c r="O605" s="15"/>
      <c r="P605" s="15"/>
      <c r="Q605" s="15"/>
      <c r="R605" s="15"/>
      <c r="S605" s="15"/>
      <c r="T605" s="15"/>
      <c r="U605" s="15"/>
      <c r="V605" s="15"/>
      <c r="W605" s="15"/>
      <c r="X605" s="15"/>
      <c r="Y605" s="15"/>
      <c r="Z605" s="15"/>
      <c r="AA605" s="15"/>
      <c r="AB605" s="15"/>
      <c r="AC605"/>
      <c r="AD605"/>
      <c r="AE605"/>
      <c r="AF605"/>
      <c r="AG605"/>
      <c r="AH605" s="4"/>
      <c r="AI605"/>
      <c r="AJ605"/>
      <c r="AK605"/>
      <c r="AL605"/>
      <c r="AM605"/>
      <c r="AN605"/>
      <c r="AO605"/>
      <c r="AP605"/>
    </row>
    <row r="606" spans="1:42" s="52" customFormat="1">
      <c r="A606" s="15"/>
      <c r="B606" s="168"/>
      <c r="C606" s="374"/>
      <c r="D606" s="141"/>
      <c r="E606" s="180"/>
      <c r="F606"/>
      <c r="G606"/>
      <c r="H606"/>
      <c r="I606"/>
      <c r="J606" s="15"/>
      <c r="K606" s="15"/>
      <c r="L606" s="15"/>
      <c r="M606" s="15"/>
      <c r="N606" s="15"/>
      <c r="O606" s="15"/>
      <c r="P606" s="15"/>
      <c r="Q606" s="15"/>
      <c r="R606" s="15"/>
      <c r="S606" s="15"/>
      <c r="T606" s="15"/>
      <c r="U606" s="15"/>
      <c r="V606" s="15"/>
      <c r="W606" s="15"/>
      <c r="X606" s="15"/>
      <c r="Y606" s="15"/>
      <c r="Z606" s="15"/>
      <c r="AA606" s="15"/>
      <c r="AB606" s="15"/>
      <c r="AC606"/>
      <c r="AD606"/>
      <c r="AE606"/>
      <c r="AF606"/>
      <c r="AG606"/>
      <c r="AH606" s="4"/>
      <c r="AI606"/>
      <c r="AJ606"/>
      <c r="AK606"/>
      <c r="AL606"/>
      <c r="AM606"/>
      <c r="AN606"/>
      <c r="AO606"/>
      <c r="AP606"/>
    </row>
    <row r="607" spans="1:42" s="52" customFormat="1">
      <c r="A607" s="15"/>
      <c r="B607" s="168"/>
      <c r="C607" s="374"/>
      <c r="D607" s="141"/>
      <c r="E607" s="180"/>
      <c r="F607"/>
      <c r="G607"/>
      <c r="H607"/>
      <c r="I607"/>
      <c r="J607" s="15"/>
      <c r="K607" s="15"/>
      <c r="L607" s="15"/>
      <c r="M607" s="15"/>
      <c r="N607" s="15"/>
      <c r="O607" s="15"/>
      <c r="P607" s="15"/>
      <c r="Q607" s="15"/>
      <c r="R607" s="15"/>
      <c r="S607" s="15"/>
      <c r="T607" s="15"/>
      <c r="U607" s="15"/>
      <c r="V607" s="15"/>
      <c r="W607" s="15"/>
      <c r="X607" s="15"/>
      <c r="Y607" s="15"/>
      <c r="Z607" s="15"/>
      <c r="AA607" s="15"/>
      <c r="AB607" s="15"/>
      <c r="AC607"/>
      <c r="AD607"/>
      <c r="AE607"/>
      <c r="AF607"/>
      <c r="AG607"/>
      <c r="AH607" s="4"/>
      <c r="AI607"/>
      <c r="AJ607"/>
      <c r="AK607"/>
      <c r="AL607"/>
      <c r="AM607"/>
      <c r="AN607"/>
      <c r="AO607"/>
      <c r="AP607"/>
    </row>
    <row r="608" spans="1:42" s="52" customFormat="1">
      <c r="A608" s="15"/>
      <c r="B608" s="168"/>
      <c r="C608" s="374"/>
      <c r="D608" s="141"/>
      <c r="E608" s="180"/>
      <c r="F608"/>
      <c r="G608"/>
      <c r="H608"/>
      <c r="I608"/>
      <c r="J608" s="15"/>
      <c r="K608" s="15"/>
      <c r="L608" s="15"/>
      <c r="M608" s="15"/>
      <c r="N608" s="15"/>
      <c r="O608" s="15"/>
      <c r="P608" s="15"/>
      <c r="Q608" s="15"/>
      <c r="R608" s="15"/>
      <c r="S608" s="15"/>
      <c r="T608" s="15"/>
      <c r="U608" s="15"/>
      <c r="V608" s="15"/>
      <c r="W608" s="15"/>
      <c r="X608" s="15"/>
      <c r="Y608" s="15"/>
      <c r="Z608" s="15"/>
      <c r="AA608" s="15"/>
      <c r="AB608" s="15"/>
      <c r="AC608"/>
      <c r="AD608"/>
      <c r="AE608"/>
      <c r="AF608"/>
      <c r="AG608"/>
      <c r="AH608" s="4"/>
      <c r="AI608"/>
      <c r="AJ608"/>
      <c r="AK608"/>
      <c r="AL608"/>
      <c r="AM608"/>
      <c r="AN608"/>
      <c r="AO608"/>
      <c r="AP608"/>
    </row>
    <row r="609" spans="1:42" s="52" customFormat="1">
      <c r="A609" s="15"/>
      <c r="B609" s="168"/>
      <c r="C609" s="374"/>
      <c r="D609" s="141"/>
      <c r="E609" s="180"/>
      <c r="F609"/>
      <c r="G609"/>
      <c r="H609"/>
      <c r="I609"/>
      <c r="J609" s="15"/>
      <c r="K609" s="15"/>
      <c r="L609" s="15"/>
      <c r="M609" s="15"/>
      <c r="N609" s="15"/>
      <c r="O609" s="15"/>
      <c r="P609" s="15"/>
      <c r="Q609" s="15"/>
      <c r="R609" s="15"/>
      <c r="S609" s="15"/>
      <c r="T609" s="15"/>
      <c r="U609" s="15"/>
      <c r="V609" s="15"/>
      <c r="W609" s="15"/>
      <c r="X609" s="15"/>
      <c r="Y609" s="15"/>
      <c r="Z609" s="15"/>
      <c r="AA609" s="15"/>
      <c r="AB609" s="15"/>
      <c r="AC609"/>
      <c r="AD609"/>
      <c r="AE609"/>
      <c r="AF609"/>
      <c r="AG609"/>
      <c r="AH609" s="4"/>
      <c r="AI609"/>
      <c r="AJ609"/>
      <c r="AK609"/>
      <c r="AL609"/>
      <c r="AM609"/>
      <c r="AN609"/>
      <c r="AO609"/>
      <c r="AP609"/>
    </row>
    <row r="610" spans="1:42" s="52" customFormat="1">
      <c r="A610" s="15"/>
      <c r="B610" s="168"/>
      <c r="C610" s="374"/>
      <c r="D610" s="141"/>
      <c r="E610" s="180"/>
      <c r="F610"/>
      <c r="G610"/>
      <c r="H610"/>
      <c r="I610"/>
      <c r="J610" s="15"/>
      <c r="K610" s="15"/>
      <c r="L610" s="15"/>
      <c r="M610" s="15"/>
      <c r="N610" s="15"/>
      <c r="O610" s="15"/>
      <c r="P610" s="15"/>
      <c r="Q610" s="15"/>
      <c r="R610" s="15"/>
      <c r="S610" s="15"/>
      <c r="T610" s="15"/>
      <c r="U610" s="15"/>
      <c r="V610" s="15"/>
      <c r="W610" s="15"/>
      <c r="X610" s="15"/>
      <c r="Y610" s="15"/>
      <c r="Z610" s="15"/>
      <c r="AA610" s="15"/>
      <c r="AB610" s="15"/>
      <c r="AC610"/>
      <c r="AD610"/>
      <c r="AE610"/>
      <c r="AF610"/>
      <c r="AG610"/>
      <c r="AH610" s="4"/>
      <c r="AI610"/>
      <c r="AJ610"/>
      <c r="AK610"/>
      <c r="AL610"/>
      <c r="AM610"/>
      <c r="AN610"/>
      <c r="AO610"/>
      <c r="AP610"/>
    </row>
    <row r="611" spans="1:42" s="52" customFormat="1">
      <c r="A611" s="15"/>
      <c r="B611" s="168"/>
      <c r="C611" s="374"/>
      <c r="D611" s="141"/>
      <c r="E611" s="180"/>
      <c r="F611"/>
      <c r="G611"/>
      <c r="H611"/>
      <c r="I611"/>
      <c r="J611" s="15"/>
      <c r="K611" s="15"/>
      <c r="L611" s="15"/>
      <c r="M611" s="15"/>
      <c r="N611" s="15"/>
      <c r="O611" s="15"/>
      <c r="P611" s="15"/>
      <c r="Q611" s="15"/>
      <c r="R611" s="15"/>
      <c r="S611" s="15"/>
      <c r="T611" s="15"/>
      <c r="U611" s="15"/>
      <c r="V611" s="15"/>
      <c r="W611" s="15"/>
      <c r="X611" s="15"/>
      <c r="Y611" s="15"/>
      <c r="Z611" s="15"/>
      <c r="AA611" s="15"/>
      <c r="AB611" s="15"/>
      <c r="AC611"/>
      <c r="AD611"/>
      <c r="AE611"/>
      <c r="AF611"/>
      <c r="AG611"/>
      <c r="AH611" s="4"/>
      <c r="AI611"/>
      <c r="AJ611"/>
      <c r="AK611"/>
      <c r="AL611"/>
      <c r="AM611"/>
      <c r="AN611"/>
      <c r="AO611"/>
      <c r="AP611"/>
    </row>
    <row r="612" spans="1:42" s="52" customFormat="1">
      <c r="A612" s="15"/>
      <c r="B612" s="168"/>
      <c r="C612" s="374"/>
      <c r="D612" s="141"/>
      <c r="E612" s="180"/>
      <c r="F612"/>
      <c r="G612"/>
      <c r="H612"/>
      <c r="I612"/>
      <c r="J612" s="15"/>
      <c r="K612" s="15"/>
      <c r="L612" s="15"/>
      <c r="M612" s="15"/>
      <c r="N612" s="15"/>
      <c r="O612" s="15"/>
      <c r="P612" s="15"/>
      <c r="Q612" s="15"/>
      <c r="R612" s="15"/>
      <c r="S612" s="15"/>
      <c r="T612" s="15"/>
      <c r="U612" s="15"/>
      <c r="V612" s="15"/>
      <c r="W612" s="15"/>
      <c r="X612" s="15"/>
      <c r="Y612" s="15"/>
      <c r="Z612" s="15"/>
      <c r="AA612" s="15"/>
      <c r="AB612" s="15"/>
      <c r="AC612"/>
      <c r="AD612"/>
      <c r="AE612"/>
      <c r="AF612"/>
      <c r="AG612"/>
      <c r="AH612" s="4"/>
      <c r="AI612"/>
      <c r="AJ612"/>
      <c r="AK612"/>
      <c r="AL612"/>
      <c r="AM612"/>
      <c r="AN612"/>
      <c r="AO612"/>
      <c r="AP612"/>
    </row>
    <row r="613" spans="1:42" s="52" customFormat="1">
      <c r="A613" s="15"/>
      <c r="B613" s="168"/>
      <c r="C613" s="374"/>
      <c r="D613" s="141"/>
      <c r="E613" s="180"/>
      <c r="F613"/>
      <c r="G613"/>
      <c r="H613"/>
      <c r="I613"/>
      <c r="J613" s="15"/>
      <c r="K613" s="15"/>
      <c r="L613" s="15"/>
      <c r="M613" s="15"/>
      <c r="N613" s="15"/>
      <c r="O613" s="15"/>
      <c r="P613" s="15"/>
      <c r="Q613" s="15"/>
      <c r="R613" s="15"/>
      <c r="S613" s="15"/>
      <c r="T613" s="15"/>
      <c r="U613" s="15"/>
      <c r="V613" s="15"/>
      <c r="W613" s="15"/>
      <c r="X613" s="15"/>
      <c r="Y613" s="15"/>
      <c r="Z613" s="15"/>
      <c r="AA613" s="15"/>
      <c r="AB613" s="15"/>
      <c r="AC613"/>
      <c r="AD613"/>
      <c r="AE613"/>
      <c r="AF613"/>
      <c r="AG613"/>
      <c r="AH613" s="4"/>
      <c r="AI613"/>
      <c r="AJ613"/>
      <c r="AK613"/>
      <c r="AL613"/>
      <c r="AM613"/>
      <c r="AN613"/>
      <c r="AO613"/>
      <c r="AP613"/>
    </row>
    <row r="614" spans="1:42" s="52" customFormat="1">
      <c r="A614" s="15"/>
      <c r="B614" s="168"/>
      <c r="C614" s="374"/>
      <c r="D614" s="141"/>
      <c r="E614" s="180"/>
      <c r="F614"/>
      <c r="G614"/>
      <c r="H614"/>
      <c r="I614"/>
      <c r="J614" s="15"/>
      <c r="K614" s="15"/>
      <c r="L614" s="15"/>
      <c r="M614" s="15"/>
      <c r="N614" s="15"/>
      <c r="O614" s="15"/>
      <c r="P614" s="15"/>
      <c r="Q614" s="15"/>
      <c r="R614" s="15"/>
      <c r="S614" s="15"/>
      <c r="T614" s="15"/>
      <c r="U614" s="15"/>
      <c r="V614" s="15"/>
      <c r="W614" s="15"/>
      <c r="X614" s="15"/>
      <c r="Y614" s="15"/>
      <c r="Z614" s="15"/>
      <c r="AA614" s="15"/>
      <c r="AB614" s="15"/>
      <c r="AC614"/>
      <c r="AD614"/>
      <c r="AE614"/>
      <c r="AF614"/>
      <c r="AG614"/>
      <c r="AH614" s="4"/>
      <c r="AI614"/>
      <c r="AJ614"/>
      <c r="AK614"/>
      <c r="AL614"/>
      <c r="AM614"/>
      <c r="AN614"/>
      <c r="AO614"/>
      <c r="AP614"/>
    </row>
    <row r="615" spans="1:42" s="52" customFormat="1">
      <c r="A615" s="15"/>
      <c r="B615" s="168"/>
      <c r="C615" s="374"/>
      <c r="D615" s="141"/>
      <c r="E615" s="180"/>
      <c r="F615"/>
      <c r="G615"/>
      <c r="H615"/>
      <c r="I615"/>
      <c r="J615" s="15"/>
      <c r="K615" s="15"/>
      <c r="L615" s="15"/>
      <c r="M615" s="15"/>
      <c r="N615" s="15"/>
      <c r="O615" s="15"/>
      <c r="P615" s="15"/>
      <c r="Q615" s="15"/>
      <c r="R615" s="15"/>
      <c r="S615" s="15"/>
      <c r="T615" s="15"/>
      <c r="U615" s="15"/>
      <c r="V615" s="15"/>
      <c r="W615" s="15"/>
      <c r="X615" s="15"/>
      <c r="Y615" s="15"/>
      <c r="Z615" s="15"/>
      <c r="AA615" s="15"/>
      <c r="AB615" s="15"/>
      <c r="AC615"/>
      <c r="AD615"/>
      <c r="AE615"/>
      <c r="AF615"/>
      <c r="AG615"/>
      <c r="AH615" s="4"/>
      <c r="AI615"/>
      <c r="AJ615"/>
      <c r="AK615"/>
      <c r="AL615"/>
      <c r="AM615"/>
      <c r="AN615"/>
      <c r="AO615"/>
      <c r="AP615"/>
    </row>
    <row r="616" spans="1:42" s="52" customFormat="1">
      <c r="A616" s="15"/>
      <c r="B616" s="168"/>
      <c r="C616" s="374"/>
      <c r="D616" s="141"/>
      <c r="E616" s="180"/>
      <c r="F616"/>
      <c r="G616"/>
      <c r="H616"/>
      <c r="I616"/>
      <c r="J616" s="15"/>
      <c r="K616" s="15"/>
      <c r="L616" s="15"/>
      <c r="M616" s="15"/>
      <c r="N616" s="15"/>
      <c r="O616" s="15"/>
      <c r="P616" s="15"/>
      <c r="Q616" s="15"/>
      <c r="R616" s="15"/>
      <c r="S616" s="15"/>
      <c r="T616" s="15"/>
      <c r="U616" s="15"/>
      <c r="V616" s="15"/>
      <c r="W616" s="15"/>
      <c r="X616" s="15"/>
      <c r="Y616" s="15"/>
      <c r="Z616" s="15"/>
      <c r="AA616" s="15"/>
      <c r="AB616" s="15"/>
      <c r="AC616"/>
      <c r="AD616"/>
      <c r="AE616"/>
      <c r="AF616"/>
      <c r="AG616"/>
      <c r="AH616" s="4"/>
      <c r="AI616"/>
      <c r="AJ616"/>
      <c r="AK616"/>
      <c r="AL616"/>
      <c r="AM616"/>
      <c r="AN616"/>
      <c r="AO616"/>
      <c r="AP616"/>
    </row>
    <row r="617" spans="1:42" s="52" customFormat="1">
      <c r="A617" s="15"/>
      <c r="B617" s="168"/>
      <c r="C617" s="374"/>
      <c r="D617" s="141"/>
      <c r="E617" s="180"/>
      <c r="F617"/>
      <c r="G617"/>
      <c r="H617"/>
      <c r="I617"/>
      <c r="J617" s="15"/>
      <c r="K617" s="15"/>
      <c r="L617" s="15"/>
      <c r="M617" s="15"/>
      <c r="N617" s="15"/>
      <c r="O617" s="15"/>
      <c r="P617" s="15"/>
      <c r="Q617" s="15"/>
      <c r="R617" s="15"/>
      <c r="S617" s="15"/>
      <c r="T617" s="15"/>
      <c r="U617" s="15"/>
      <c r="V617" s="15"/>
      <c r="W617" s="15"/>
      <c r="X617" s="15"/>
      <c r="Y617" s="15"/>
      <c r="Z617" s="15"/>
      <c r="AA617" s="15"/>
      <c r="AB617" s="15"/>
      <c r="AC617"/>
      <c r="AD617"/>
      <c r="AE617"/>
      <c r="AF617"/>
      <c r="AG617"/>
      <c r="AH617" s="4"/>
      <c r="AI617"/>
      <c r="AJ617"/>
      <c r="AK617"/>
      <c r="AL617"/>
      <c r="AM617"/>
      <c r="AN617"/>
      <c r="AO617"/>
      <c r="AP617"/>
    </row>
    <row r="618" spans="1:42" s="52" customFormat="1">
      <c r="A618" s="15"/>
      <c r="B618" s="168"/>
      <c r="C618" s="374"/>
      <c r="D618" s="141"/>
      <c r="E618" s="180"/>
      <c r="F618"/>
      <c r="G618"/>
      <c r="H618"/>
      <c r="I618"/>
      <c r="J618" s="15"/>
      <c r="K618" s="15"/>
      <c r="L618" s="15"/>
      <c r="M618" s="15"/>
      <c r="N618" s="15"/>
      <c r="O618" s="15"/>
      <c r="P618" s="15"/>
      <c r="Q618" s="15"/>
      <c r="R618" s="15"/>
      <c r="S618" s="15"/>
      <c r="T618" s="15"/>
      <c r="U618" s="15"/>
      <c r="V618" s="15"/>
      <c r="W618" s="15"/>
      <c r="X618" s="15"/>
      <c r="Y618" s="15"/>
      <c r="Z618" s="15"/>
      <c r="AA618" s="15"/>
      <c r="AB618" s="15"/>
      <c r="AC618"/>
      <c r="AD618"/>
      <c r="AE618"/>
      <c r="AF618"/>
      <c r="AG618"/>
      <c r="AH618" s="4"/>
      <c r="AI618"/>
      <c r="AJ618"/>
      <c r="AK618"/>
      <c r="AL618"/>
      <c r="AM618"/>
      <c r="AN618"/>
      <c r="AO618"/>
      <c r="AP618"/>
    </row>
    <row r="619" spans="1:42" s="52" customFormat="1">
      <c r="A619" s="15"/>
      <c r="B619" s="168"/>
      <c r="C619" s="374"/>
      <c r="D619" s="141"/>
      <c r="E619" s="180"/>
      <c r="F619"/>
      <c r="G619"/>
      <c r="H619"/>
      <c r="I619"/>
      <c r="J619" s="15"/>
      <c r="K619" s="15"/>
      <c r="L619" s="15"/>
      <c r="M619" s="15"/>
      <c r="N619" s="15"/>
      <c r="O619" s="15"/>
      <c r="P619" s="15"/>
      <c r="Q619" s="15"/>
      <c r="R619" s="15"/>
      <c r="S619" s="15"/>
      <c r="T619" s="15"/>
      <c r="U619" s="15"/>
      <c r="V619" s="15"/>
      <c r="W619" s="15"/>
      <c r="X619" s="15"/>
      <c r="Y619" s="15"/>
      <c r="Z619" s="15"/>
      <c r="AA619" s="15"/>
      <c r="AB619" s="15"/>
      <c r="AC619"/>
      <c r="AD619"/>
      <c r="AE619"/>
      <c r="AF619"/>
      <c r="AG619"/>
      <c r="AH619" s="4"/>
      <c r="AI619"/>
      <c r="AJ619"/>
      <c r="AK619"/>
      <c r="AL619"/>
      <c r="AM619"/>
      <c r="AN619"/>
      <c r="AO619"/>
      <c r="AP619"/>
    </row>
    <row r="620" spans="1:42" s="52" customFormat="1">
      <c r="A620" s="15"/>
      <c r="B620" s="168"/>
      <c r="C620" s="374"/>
      <c r="D620" s="141"/>
      <c r="E620" s="180"/>
      <c r="F620"/>
      <c r="G620"/>
      <c r="H620"/>
      <c r="I620"/>
      <c r="J620" s="15"/>
      <c r="K620" s="15"/>
      <c r="L620" s="15"/>
      <c r="M620" s="15"/>
      <c r="N620" s="15"/>
      <c r="O620" s="15"/>
      <c r="P620" s="15"/>
      <c r="Q620" s="15"/>
      <c r="R620" s="15"/>
      <c r="S620" s="15"/>
      <c r="T620" s="15"/>
      <c r="U620" s="15"/>
      <c r="V620" s="15"/>
      <c r="W620" s="15"/>
      <c r="X620" s="15"/>
      <c r="Y620" s="15"/>
      <c r="Z620" s="15"/>
      <c r="AA620" s="15"/>
      <c r="AB620" s="15"/>
      <c r="AC620"/>
      <c r="AD620"/>
      <c r="AE620"/>
      <c r="AF620"/>
      <c r="AG620"/>
      <c r="AH620" s="4"/>
      <c r="AI620"/>
      <c r="AJ620"/>
      <c r="AK620"/>
      <c r="AL620"/>
      <c r="AM620"/>
      <c r="AN620"/>
      <c r="AO620"/>
      <c r="AP620"/>
    </row>
    <row r="621" spans="1:42" s="52" customFormat="1">
      <c r="A621" s="15"/>
      <c r="B621" s="168"/>
      <c r="C621" s="374"/>
      <c r="D621" s="141"/>
      <c r="E621" s="180"/>
      <c r="F621"/>
      <c r="G621"/>
      <c r="H621"/>
      <c r="I621"/>
      <c r="J621" s="15"/>
      <c r="K621" s="15"/>
      <c r="L621" s="15"/>
      <c r="M621" s="15"/>
      <c r="N621" s="15"/>
      <c r="O621" s="15"/>
      <c r="P621" s="15"/>
      <c r="Q621" s="15"/>
      <c r="R621" s="15"/>
      <c r="S621" s="15"/>
      <c r="T621" s="15"/>
      <c r="U621" s="15"/>
      <c r="V621" s="15"/>
      <c r="W621" s="15"/>
      <c r="X621" s="15"/>
      <c r="Y621" s="15"/>
      <c r="Z621" s="15"/>
      <c r="AA621" s="15"/>
      <c r="AB621" s="15"/>
      <c r="AC621"/>
      <c r="AD621"/>
      <c r="AE621"/>
      <c r="AF621"/>
      <c r="AG621"/>
      <c r="AH621" s="4"/>
      <c r="AI621"/>
      <c r="AJ621"/>
      <c r="AK621"/>
      <c r="AL621"/>
      <c r="AM621"/>
      <c r="AN621"/>
      <c r="AO621"/>
      <c r="AP621"/>
    </row>
    <row r="622" spans="1:42" s="52" customFormat="1">
      <c r="A622" s="15"/>
      <c r="B622" s="168"/>
      <c r="C622" s="374"/>
      <c r="D622" s="141"/>
      <c r="E622" s="180"/>
      <c r="F622"/>
      <c r="G622"/>
      <c r="H622"/>
      <c r="I622"/>
      <c r="J622" s="15"/>
      <c r="K622" s="15"/>
      <c r="L622" s="15"/>
      <c r="M622" s="15"/>
      <c r="N622" s="15"/>
      <c r="O622" s="15"/>
      <c r="P622" s="15"/>
      <c r="Q622" s="15"/>
      <c r="R622" s="15"/>
      <c r="S622" s="15"/>
      <c r="T622" s="15"/>
      <c r="U622" s="15"/>
      <c r="V622" s="15"/>
      <c r="W622" s="15"/>
      <c r="X622" s="15"/>
      <c r="Y622" s="15"/>
      <c r="Z622" s="15"/>
      <c r="AA622" s="15"/>
      <c r="AB622" s="15"/>
      <c r="AC622"/>
      <c r="AD622"/>
      <c r="AE622"/>
      <c r="AF622"/>
      <c r="AG622"/>
      <c r="AH622" s="4"/>
      <c r="AI622"/>
      <c r="AJ622"/>
      <c r="AK622"/>
      <c r="AL622"/>
      <c r="AM622"/>
      <c r="AN622"/>
      <c r="AO622"/>
      <c r="AP622"/>
    </row>
    <row r="623" spans="1:42" s="52" customFormat="1">
      <c r="A623" s="15"/>
      <c r="B623" s="168"/>
      <c r="C623" s="374"/>
      <c r="D623" s="141"/>
      <c r="E623" s="180"/>
      <c r="F623"/>
      <c r="G623"/>
      <c r="H623"/>
      <c r="I623"/>
      <c r="J623" s="15"/>
      <c r="K623" s="15"/>
      <c r="L623" s="15"/>
      <c r="M623" s="15"/>
      <c r="N623" s="15"/>
      <c r="O623" s="15"/>
      <c r="P623" s="15"/>
      <c r="Q623" s="15"/>
      <c r="R623" s="15"/>
      <c r="S623" s="15"/>
      <c r="T623" s="15"/>
      <c r="U623" s="15"/>
      <c r="V623" s="15"/>
      <c r="W623" s="15"/>
      <c r="X623" s="15"/>
      <c r="Y623" s="15"/>
      <c r="Z623" s="15"/>
      <c r="AA623" s="15"/>
      <c r="AB623" s="15"/>
      <c r="AC623"/>
      <c r="AD623"/>
      <c r="AE623"/>
      <c r="AF623"/>
      <c r="AG623"/>
      <c r="AH623" s="4"/>
      <c r="AI623"/>
      <c r="AJ623"/>
      <c r="AK623"/>
      <c r="AL623"/>
      <c r="AM623"/>
      <c r="AN623"/>
      <c r="AO623"/>
      <c r="AP623"/>
    </row>
    <row r="624" spans="1:42" s="52" customFormat="1">
      <c r="A624" s="15"/>
      <c r="B624" s="168"/>
      <c r="C624" s="374"/>
      <c r="D624" s="141"/>
      <c r="E624" s="180"/>
      <c r="F624"/>
      <c r="G624"/>
      <c r="H624"/>
      <c r="I624"/>
      <c r="J624" s="15"/>
      <c r="K624" s="15"/>
      <c r="L624" s="15"/>
      <c r="M624" s="15"/>
      <c r="N624" s="15"/>
      <c r="O624" s="15"/>
      <c r="P624" s="15"/>
      <c r="Q624" s="15"/>
      <c r="R624" s="15"/>
      <c r="S624" s="15"/>
      <c r="T624" s="15"/>
      <c r="U624" s="15"/>
      <c r="V624" s="15"/>
      <c r="W624" s="15"/>
      <c r="X624" s="15"/>
      <c r="Y624" s="15"/>
      <c r="Z624" s="15"/>
      <c r="AA624" s="15"/>
      <c r="AB624" s="15"/>
      <c r="AC624"/>
      <c r="AD624"/>
      <c r="AE624"/>
      <c r="AF624"/>
      <c r="AG624"/>
      <c r="AH624" s="4"/>
      <c r="AI624"/>
      <c r="AJ624"/>
      <c r="AK624"/>
      <c r="AL624"/>
      <c r="AM624"/>
      <c r="AN624"/>
      <c r="AO624"/>
      <c r="AP624"/>
    </row>
    <row r="625" spans="1:42" s="52" customFormat="1">
      <c r="A625" s="15"/>
      <c r="B625" s="168"/>
      <c r="C625" s="374"/>
      <c r="D625" s="141"/>
      <c r="E625" s="180"/>
      <c r="F625"/>
      <c r="G625"/>
      <c r="H625"/>
      <c r="I625"/>
      <c r="J625" s="15"/>
      <c r="K625" s="15"/>
      <c r="L625" s="15"/>
      <c r="M625" s="15"/>
      <c r="N625" s="15"/>
      <c r="O625" s="15"/>
      <c r="P625" s="15"/>
      <c r="Q625" s="15"/>
      <c r="R625" s="15"/>
      <c r="S625" s="15"/>
      <c r="T625" s="15"/>
      <c r="U625" s="15"/>
      <c r="V625" s="15"/>
      <c r="W625" s="15"/>
      <c r="X625" s="15"/>
      <c r="Y625" s="15"/>
      <c r="Z625" s="15"/>
      <c r="AA625" s="15"/>
      <c r="AB625" s="15"/>
      <c r="AC625"/>
      <c r="AD625"/>
      <c r="AE625"/>
      <c r="AF625"/>
      <c r="AG625"/>
      <c r="AH625" s="4"/>
      <c r="AI625"/>
      <c r="AJ625"/>
      <c r="AK625"/>
      <c r="AL625"/>
      <c r="AM625"/>
      <c r="AN625"/>
      <c r="AO625"/>
      <c r="AP625"/>
    </row>
    <row r="626" spans="1:42" s="52" customFormat="1">
      <c r="A626" s="15"/>
      <c r="B626" s="168"/>
      <c r="C626" s="374"/>
      <c r="D626" s="141"/>
      <c r="E626" s="180"/>
      <c r="F626"/>
      <c r="G626"/>
      <c r="H626"/>
      <c r="I626"/>
      <c r="J626" s="15"/>
      <c r="K626" s="15"/>
      <c r="L626" s="15"/>
      <c r="M626" s="15"/>
      <c r="N626" s="15"/>
      <c r="O626" s="15"/>
      <c r="P626" s="15"/>
      <c r="Q626" s="15"/>
      <c r="R626" s="15"/>
      <c r="S626" s="15"/>
      <c r="T626" s="15"/>
      <c r="U626" s="15"/>
      <c r="V626" s="15"/>
      <c r="W626" s="15"/>
      <c r="X626" s="15"/>
      <c r="Y626" s="15"/>
      <c r="Z626" s="15"/>
      <c r="AA626" s="15"/>
      <c r="AB626" s="15"/>
      <c r="AC626"/>
      <c r="AD626"/>
      <c r="AE626"/>
      <c r="AF626"/>
      <c r="AG626"/>
      <c r="AH626" s="4"/>
      <c r="AI626"/>
      <c r="AJ626"/>
      <c r="AK626"/>
      <c r="AL626"/>
      <c r="AM626"/>
      <c r="AN626"/>
      <c r="AO626"/>
      <c r="AP626"/>
    </row>
    <row r="627" spans="1:42" s="52" customFormat="1">
      <c r="A627" s="15"/>
      <c r="B627" s="168"/>
      <c r="C627" s="374"/>
      <c r="D627" s="141"/>
      <c r="E627" s="180"/>
      <c r="F627"/>
      <c r="G627"/>
      <c r="H627"/>
      <c r="I627"/>
      <c r="J627" s="15"/>
      <c r="K627" s="15"/>
      <c r="L627" s="15"/>
      <c r="M627" s="15"/>
      <c r="N627" s="15"/>
      <c r="O627" s="15"/>
      <c r="P627" s="15"/>
      <c r="Q627" s="15"/>
      <c r="R627" s="15"/>
      <c r="S627" s="15"/>
      <c r="T627" s="15"/>
      <c r="U627" s="15"/>
      <c r="V627" s="15"/>
      <c r="W627" s="15"/>
      <c r="X627" s="15"/>
      <c r="Y627" s="15"/>
      <c r="Z627" s="15"/>
      <c r="AA627" s="15"/>
      <c r="AB627" s="15"/>
      <c r="AC627"/>
      <c r="AD627"/>
      <c r="AE627"/>
      <c r="AF627"/>
      <c r="AG627"/>
      <c r="AH627" s="4"/>
      <c r="AI627"/>
      <c r="AJ627"/>
      <c r="AK627"/>
      <c r="AL627"/>
      <c r="AM627"/>
      <c r="AN627"/>
      <c r="AO627"/>
      <c r="AP627"/>
    </row>
    <row r="628" spans="1:42" s="52" customFormat="1">
      <c r="A628" s="15"/>
      <c r="B628" s="168"/>
      <c r="C628" s="374"/>
      <c r="D628" s="141"/>
      <c r="E628" s="180"/>
      <c r="F628"/>
      <c r="G628"/>
      <c r="H628"/>
      <c r="I628"/>
      <c r="J628" s="15"/>
      <c r="K628" s="15"/>
      <c r="L628" s="15"/>
      <c r="M628" s="15"/>
      <c r="N628" s="15"/>
      <c r="O628" s="15"/>
      <c r="P628" s="15"/>
      <c r="Q628" s="15"/>
      <c r="R628" s="15"/>
      <c r="S628" s="15"/>
      <c r="T628" s="15"/>
      <c r="U628" s="15"/>
      <c r="V628" s="15"/>
      <c r="W628" s="15"/>
      <c r="X628" s="15"/>
      <c r="Y628" s="15"/>
      <c r="Z628" s="15"/>
      <c r="AA628" s="15"/>
      <c r="AB628" s="15"/>
      <c r="AC628"/>
      <c r="AD628"/>
      <c r="AE628"/>
      <c r="AF628"/>
      <c r="AG628"/>
      <c r="AH628" s="4"/>
      <c r="AI628"/>
      <c r="AJ628"/>
      <c r="AK628"/>
      <c r="AL628"/>
      <c r="AM628"/>
      <c r="AN628"/>
      <c r="AO628"/>
      <c r="AP628"/>
    </row>
    <row r="629" spans="1:42" s="52" customFormat="1">
      <c r="A629" s="15"/>
      <c r="B629" s="168"/>
      <c r="C629" s="374"/>
      <c r="D629" s="141"/>
      <c r="E629" s="180"/>
      <c r="F629"/>
      <c r="G629"/>
      <c r="H629"/>
      <c r="I629"/>
      <c r="J629" s="15"/>
      <c r="K629" s="15"/>
      <c r="L629" s="15"/>
      <c r="M629" s="15"/>
      <c r="N629" s="15"/>
      <c r="O629" s="15"/>
      <c r="P629" s="15"/>
      <c r="Q629" s="15"/>
      <c r="R629" s="15"/>
      <c r="S629" s="15"/>
      <c r="T629" s="15"/>
      <c r="U629" s="15"/>
      <c r="V629" s="15"/>
      <c r="W629" s="15"/>
      <c r="X629" s="15"/>
      <c r="Y629" s="15"/>
      <c r="Z629" s="15"/>
      <c r="AA629" s="15"/>
      <c r="AB629" s="15"/>
      <c r="AC629"/>
      <c r="AD629"/>
      <c r="AE629"/>
      <c r="AF629"/>
      <c r="AG629"/>
      <c r="AH629" s="4"/>
      <c r="AI629"/>
      <c r="AJ629"/>
      <c r="AK629"/>
      <c r="AL629"/>
      <c r="AM629"/>
      <c r="AN629"/>
      <c r="AO629"/>
      <c r="AP629"/>
    </row>
    <row r="630" spans="1:42" s="52" customFormat="1">
      <c r="A630" s="15"/>
      <c r="B630" s="168"/>
      <c r="C630" s="374"/>
      <c r="D630" s="141"/>
      <c r="E630" s="180"/>
      <c r="F630"/>
      <c r="G630"/>
      <c r="H630"/>
      <c r="I630"/>
      <c r="J630" s="15"/>
      <c r="K630" s="15"/>
      <c r="L630" s="15"/>
      <c r="M630" s="15"/>
      <c r="N630" s="15"/>
      <c r="O630" s="15"/>
      <c r="P630" s="15"/>
      <c r="Q630" s="15"/>
      <c r="R630" s="15"/>
      <c r="S630" s="15"/>
      <c r="T630" s="15"/>
      <c r="U630" s="15"/>
      <c r="V630" s="15"/>
      <c r="W630" s="15"/>
      <c r="X630" s="15"/>
      <c r="Y630" s="15"/>
      <c r="Z630" s="15"/>
      <c r="AA630" s="15"/>
      <c r="AB630" s="15"/>
      <c r="AC630"/>
      <c r="AD630"/>
      <c r="AE630"/>
      <c r="AF630"/>
      <c r="AG630"/>
      <c r="AH630" s="4"/>
      <c r="AI630"/>
      <c r="AJ630"/>
      <c r="AK630"/>
      <c r="AL630"/>
      <c r="AM630"/>
      <c r="AN630"/>
      <c r="AO630"/>
      <c r="AP630"/>
    </row>
    <row r="631" spans="1:42" s="52" customFormat="1">
      <c r="A631" s="15"/>
      <c r="B631" s="168"/>
      <c r="C631" s="374"/>
      <c r="D631" s="141"/>
      <c r="E631" s="180"/>
      <c r="F631"/>
      <c r="G631"/>
      <c r="H631"/>
      <c r="I631"/>
      <c r="J631" s="15"/>
      <c r="K631" s="15"/>
      <c r="L631" s="15"/>
      <c r="M631" s="15"/>
      <c r="N631" s="15"/>
      <c r="O631" s="15"/>
      <c r="P631" s="15"/>
      <c r="Q631" s="15"/>
      <c r="R631" s="15"/>
      <c r="S631" s="15"/>
      <c r="T631" s="15"/>
      <c r="U631" s="15"/>
      <c r="V631" s="15"/>
      <c r="W631" s="15"/>
      <c r="X631" s="15"/>
      <c r="Y631" s="15"/>
      <c r="Z631" s="15"/>
      <c r="AA631" s="15"/>
      <c r="AB631" s="15"/>
      <c r="AC631"/>
      <c r="AD631"/>
      <c r="AE631"/>
      <c r="AF631"/>
      <c r="AG631"/>
      <c r="AH631" s="4"/>
      <c r="AI631"/>
      <c r="AJ631"/>
      <c r="AK631"/>
      <c r="AL631"/>
      <c r="AM631"/>
      <c r="AN631"/>
      <c r="AO631"/>
      <c r="AP631"/>
    </row>
    <row r="632" spans="1:42" s="52" customFormat="1">
      <c r="A632" s="15"/>
      <c r="B632" s="168"/>
      <c r="C632" s="374"/>
      <c r="D632" s="141"/>
      <c r="E632" s="180"/>
      <c r="F632"/>
      <c r="G632"/>
      <c r="H632"/>
      <c r="I632"/>
      <c r="J632" s="15"/>
      <c r="K632" s="15"/>
      <c r="L632" s="15"/>
      <c r="M632" s="15"/>
      <c r="N632" s="15"/>
      <c r="O632" s="15"/>
      <c r="P632" s="15"/>
      <c r="Q632" s="15"/>
      <c r="R632" s="15"/>
      <c r="S632" s="15"/>
      <c r="T632" s="15"/>
      <c r="U632" s="15"/>
      <c r="V632" s="15"/>
      <c r="W632" s="15"/>
      <c r="X632" s="15"/>
      <c r="Y632" s="15"/>
      <c r="Z632" s="15"/>
      <c r="AA632" s="15"/>
      <c r="AB632" s="15"/>
      <c r="AC632"/>
      <c r="AD632"/>
      <c r="AE632"/>
      <c r="AF632"/>
      <c r="AG632"/>
      <c r="AH632" s="4"/>
      <c r="AI632"/>
      <c r="AJ632"/>
      <c r="AK632"/>
      <c r="AL632"/>
      <c r="AM632"/>
      <c r="AN632"/>
      <c r="AO632"/>
      <c r="AP632"/>
    </row>
    <row r="633" spans="1:42" s="52" customFormat="1">
      <c r="A633" s="15"/>
      <c r="B633" s="168"/>
      <c r="C633" s="374"/>
      <c r="D633" s="141"/>
      <c r="E633" s="180"/>
      <c r="F633"/>
      <c r="G633"/>
      <c r="H633"/>
      <c r="I633"/>
      <c r="J633" s="15"/>
      <c r="K633" s="15"/>
      <c r="L633" s="15"/>
      <c r="M633" s="15"/>
      <c r="N633" s="15"/>
      <c r="O633" s="15"/>
      <c r="P633" s="15"/>
      <c r="Q633" s="15"/>
      <c r="R633" s="15"/>
      <c r="S633" s="15"/>
      <c r="T633" s="15"/>
      <c r="U633" s="15"/>
      <c r="V633" s="15"/>
      <c r="W633" s="15"/>
      <c r="X633" s="15"/>
      <c r="Y633" s="15"/>
      <c r="Z633" s="15"/>
      <c r="AA633" s="15"/>
      <c r="AB633" s="15"/>
      <c r="AC633"/>
      <c r="AD633"/>
      <c r="AE633"/>
      <c r="AF633"/>
      <c r="AG633"/>
      <c r="AH633" s="4"/>
      <c r="AI633"/>
      <c r="AJ633"/>
      <c r="AK633"/>
      <c r="AL633"/>
      <c r="AM633"/>
      <c r="AN633"/>
      <c r="AO633"/>
      <c r="AP633"/>
    </row>
    <row r="634" spans="1:42" s="52" customFormat="1">
      <c r="A634" s="15"/>
      <c r="B634" s="168"/>
      <c r="C634" s="374"/>
      <c r="D634" s="141"/>
      <c r="E634" s="180"/>
      <c r="F634"/>
      <c r="G634"/>
      <c r="H634"/>
      <c r="I634"/>
      <c r="J634" s="15"/>
      <c r="K634" s="15"/>
      <c r="L634" s="15"/>
      <c r="M634" s="15"/>
      <c r="N634" s="15"/>
      <c r="O634" s="15"/>
      <c r="P634" s="15"/>
      <c r="Q634" s="15"/>
      <c r="R634" s="15"/>
      <c r="S634" s="15"/>
      <c r="T634" s="15"/>
      <c r="U634" s="15"/>
      <c r="V634" s="15"/>
      <c r="W634" s="15"/>
      <c r="X634" s="15"/>
      <c r="Y634" s="15"/>
      <c r="Z634" s="15"/>
      <c r="AA634" s="15"/>
      <c r="AB634" s="15"/>
      <c r="AC634"/>
      <c r="AD634"/>
      <c r="AE634"/>
      <c r="AF634"/>
      <c r="AG634"/>
      <c r="AH634" s="4"/>
      <c r="AI634"/>
      <c r="AJ634"/>
      <c r="AK634"/>
      <c r="AL634"/>
      <c r="AM634"/>
      <c r="AN634"/>
      <c r="AO634"/>
      <c r="AP634"/>
    </row>
    <row r="635" spans="1:42" s="52" customFormat="1">
      <c r="A635" s="15"/>
      <c r="B635" s="168"/>
      <c r="C635" s="374"/>
      <c r="D635" s="141"/>
      <c r="E635" s="180"/>
      <c r="F635"/>
      <c r="G635"/>
      <c r="H635"/>
      <c r="I635"/>
      <c r="J635" s="15"/>
      <c r="K635" s="15"/>
      <c r="L635" s="15"/>
      <c r="M635" s="15"/>
      <c r="N635" s="15"/>
      <c r="O635" s="15"/>
      <c r="P635" s="15"/>
      <c r="Q635" s="15"/>
      <c r="R635" s="15"/>
      <c r="S635" s="15"/>
      <c r="T635" s="15"/>
      <c r="U635" s="15"/>
      <c r="V635" s="15"/>
      <c r="W635" s="15"/>
      <c r="X635" s="15"/>
      <c r="Y635" s="15"/>
      <c r="Z635" s="15"/>
      <c r="AA635" s="15"/>
      <c r="AB635" s="15"/>
      <c r="AC635"/>
      <c r="AD635"/>
      <c r="AE635"/>
      <c r="AF635"/>
      <c r="AG635"/>
      <c r="AH635" s="4"/>
      <c r="AI635"/>
      <c r="AJ635"/>
      <c r="AK635"/>
      <c r="AL635"/>
      <c r="AM635"/>
      <c r="AN635"/>
      <c r="AO635"/>
      <c r="AP635"/>
    </row>
    <row r="636" spans="1:42" s="52" customFormat="1">
      <c r="A636" s="15"/>
      <c r="B636" s="168"/>
      <c r="C636" s="374"/>
      <c r="D636" s="141"/>
      <c r="E636" s="180"/>
      <c r="F636"/>
      <c r="G636"/>
      <c r="H636"/>
      <c r="I636"/>
      <c r="J636" s="15"/>
      <c r="K636" s="15"/>
      <c r="L636" s="15"/>
      <c r="M636" s="15"/>
      <c r="N636" s="15"/>
      <c r="O636" s="15"/>
      <c r="P636" s="15"/>
      <c r="Q636" s="15"/>
      <c r="R636" s="15"/>
      <c r="S636" s="15"/>
      <c r="T636" s="15"/>
      <c r="U636" s="15"/>
      <c r="V636" s="15"/>
      <c r="W636" s="15"/>
      <c r="X636" s="15"/>
      <c r="Y636" s="15"/>
      <c r="Z636" s="15"/>
      <c r="AA636" s="15"/>
      <c r="AB636" s="15"/>
      <c r="AC636"/>
      <c r="AD636"/>
      <c r="AE636"/>
      <c r="AF636"/>
      <c r="AG636"/>
      <c r="AH636" s="4"/>
      <c r="AI636"/>
      <c r="AJ636"/>
      <c r="AK636"/>
      <c r="AL636"/>
      <c r="AM636"/>
      <c r="AN636"/>
      <c r="AO636"/>
      <c r="AP636"/>
    </row>
    <row r="637" spans="1:42" s="52" customFormat="1">
      <c r="A637" s="15"/>
      <c r="B637" s="168"/>
      <c r="C637" s="374"/>
      <c r="D637" s="141"/>
      <c r="E637" s="180"/>
      <c r="F637"/>
      <c r="G637"/>
      <c r="H637"/>
      <c r="I637"/>
      <c r="J637" s="15"/>
      <c r="K637" s="15"/>
      <c r="L637" s="15"/>
      <c r="M637" s="15"/>
      <c r="N637" s="15"/>
      <c r="O637" s="15"/>
      <c r="P637" s="15"/>
      <c r="Q637" s="15"/>
      <c r="R637" s="15"/>
      <c r="S637" s="15"/>
      <c r="T637" s="15"/>
      <c r="U637" s="15"/>
      <c r="V637" s="15"/>
      <c r="W637" s="15"/>
      <c r="X637" s="15"/>
      <c r="Y637" s="15"/>
      <c r="Z637" s="15"/>
      <c r="AA637" s="15"/>
      <c r="AB637" s="15"/>
      <c r="AC637"/>
      <c r="AD637"/>
      <c r="AE637"/>
      <c r="AF637"/>
      <c r="AG637"/>
      <c r="AH637" s="4"/>
      <c r="AI637"/>
      <c r="AJ637"/>
      <c r="AK637"/>
      <c r="AL637"/>
      <c r="AM637"/>
      <c r="AN637"/>
      <c r="AO637"/>
      <c r="AP637"/>
    </row>
    <row r="638" spans="1:42" s="52" customFormat="1">
      <c r="A638" s="15"/>
      <c r="B638" s="168"/>
      <c r="C638" s="374"/>
      <c r="D638" s="141"/>
      <c r="E638" s="180"/>
      <c r="F638"/>
      <c r="G638"/>
      <c r="H638"/>
      <c r="I638"/>
      <c r="J638" s="15"/>
      <c r="K638" s="15"/>
      <c r="L638" s="15"/>
      <c r="M638" s="15"/>
      <c r="N638" s="15"/>
      <c r="O638" s="15"/>
      <c r="P638" s="15"/>
      <c r="Q638" s="15"/>
      <c r="R638" s="15"/>
      <c r="S638" s="15"/>
      <c r="T638" s="15"/>
      <c r="U638" s="15"/>
      <c r="V638" s="15"/>
      <c r="W638" s="15"/>
      <c r="X638" s="15"/>
      <c r="Y638" s="15"/>
      <c r="Z638" s="15"/>
      <c r="AA638" s="15"/>
      <c r="AB638" s="15"/>
      <c r="AC638"/>
      <c r="AD638"/>
      <c r="AE638"/>
      <c r="AF638"/>
      <c r="AG638"/>
      <c r="AH638" s="4"/>
      <c r="AI638"/>
      <c r="AJ638"/>
      <c r="AK638"/>
      <c r="AL638"/>
      <c r="AM638"/>
      <c r="AN638"/>
      <c r="AO638"/>
      <c r="AP638"/>
    </row>
    <row r="639" spans="1:42" s="52" customFormat="1">
      <c r="A639" s="15"/>
      <c r="B639" s="168"/>
      <c r="C639" s="374"/>
      <c r="D639" s="141"/>
      <c r="E639" s="180"/>
      <c r="F639"/>
      <c r="G639"/>
      <c r="H639"/>
      <c r="I639"/>
      <c r="J639" s="15"/>
      <c r="K639" s="15"/>
      <c r="L639" s="15"/>
      <c r="M639" s="15"/>
      <c r="N639" s="15"/>
      <c r="O639" s="15"/>
      <c r="P639" s="15"/>
      <c r="Q639" s="15"/>
      <c r="R639" s="15"/>
      <c r="S639" s="15"/>
      <c r="T639" s="15"/>
      <c r="U639" s="15"/>
      <c r="V639" s="15"/>
      <c r="W639" s="15"/>
      <c r="X639" s="15"/>
      <c r="Y639" s="15"/>
      <c r="Z639" s="15"/>
      <c r="AA639" s="15"/>
      <c r="AB639" s="15"/>
      <c r="AC639"/>
      <c r="AD639"/>
      <c r="AE639"/>
      <c r="AF639"/>
      <c r="AG639"/>
      <c r="AH639" s="4"/>
      <c r="AI639"/>
      <c r="AJ639"/>
      <c r="AK639"/>
      <c r="AL639"/>
      <c r="AM639"/>
      <c r="AN639"/>
      <c r="AO639"/>
      <c r="AP639"/>
    </row>
    <row r="640" spans="1:42" s="52" customFormat="1">
      <c r="A640" s="15"/>
      <c r="B640" s="168"/>
      <c r="C640" s="374"/>
      <c r="D640" s="141"/>
      <c r="E640" s="180"/>
      <c r="F640"/>
      <c r="G640"/>
      <c r="H640"/>
      <c r="I640"/>
      <c r="J640" s="15"/>
      <c r="K640" s="15"/>
      <c r="L640" s="15"/>
      <c r="M640" s="15"/>
      <c r="N640" s="15"/>
      <c r="O640" s="15"/>
      <c r="P640" s="15"/>
      <c r="Q640" s="15"/>
      <c r="R640" s="15"/>
      <c r="S640" s="15"/>
      <c r="T640" s="15"/>
      <c r="U640" s="15"/>
      <c r="V640" s="15"/>
      <c r="W640" s="15"/>
      <c r="X640" s="15"/>
      <c r="Y640" s="15"/>
      <c r="Z640" s="15"/>
      <c r="AA640" s="15"/>
      <c r="AB640" s="15"/>
      <c r="AC640"/>
      <c r="AD640"/>
      <c r="AE640"/>
      <c r="AF640"/>
      <c r="AG640"/>
      <c r="AH640" s="4"/>
      <c r="AI640"/>
      <c r="AJ640"/>
      <c r="AK640"/>
      <c r="AL640"/>
      <c r="AM640"/>
      <c r="AN640"/>
      <c r="AO640"/>
      <c r="AP640"/>
    </row>
    <row r="641" spans="1:42" s="52" customFormat="1">
      <c r="A641" s="15"/>
      <c r="B641" s="168"/>
      <c r="C641" s="374"/>
      <c r="D641" s="141"/>
      <c r="E641" s="180"/>
      <c r="F641"/>
      <c r="G641"/>
      <c r="H641"/>
      <c r="I641"/>
      <c r="J641" s="15"/>
      <c r="K641" s="15"/>
      <c r="L641" s="15"/>
      <c r="M641" s="15"/>
      <c r="N641" s="15"/>
      <c r="O641" s="15"/>
      <c r="P641" s="15"/>
      <c r="Q641" s="15"/>
      <c r="R641" s="15"/>
      <c r="S641" s="15"/>
      <c r="T641" s="15"/>
      <c r="U641" s="15"/>
      <c r="V641" s="15"/>
      <c r="W641" s="15"/>
      <c r="X641" s="15"/>
      <c r="Y641" s="15"/>
      <c r="Z641" s="15"/>
      <c r="AA641" s="15"/>
      <c r="AB641" s="15"/>
      <c r="AC641"/>
      <c r="AD641"/>
      <c r="AE641"/>
      <c r="AF641"/>
      <c r="AG641"/>
      <c r="AH641" s="4"/>
      <c r="AI641"/>
      <c r="AJ641"/>
      <c r="AK641"/>
      <c r="AL641"/>
      <c r="AM641"/>
      <c r="AN641"/>
      <c r="AO641"/>
      <c r="AP641"/>
    </row>
    <row r="642" spans="1:42" s="52" customFormat="1">
      <c r="A642" s="15"/>
      <c r="B642" s="168"/>
      <c r="C642" s="374"/>
      <c r="D642" s="141"/>
      <c r="E642" s="180"/>
      <c r="F642"/>
      <c r="G642"/>
      <c r="H642"/>
      <c r="I642"/>
      <c r="J642" s="15"/>
      <c r="K642" s="15"/>
      <c r="L642" s="15"/>
      <c r="M642" s="15"/>
      <c r="N642" s="15"/>
      <c r="O642" s="15"/>
      <c r="P642" s="15"/>
      <c r="Q642" s="15"/>
      <c r="R642" s="15"/>
      <c r="S642" s="15"/>
      <c r="T642" s="15"/>
      <c r="U642" s="15"/>
      <c r="V642" s="15"/>
      <c r="W642" s="15"/>
      <c r="X642" s="15"/>
      <c r="Y642" s="15"/>
      <c r="Z642" s="15"/>
      <c r="AA642" s="15"/>
      <c r="AB642" s="15"/>
      <c r="AC642"/>
      <c r="AD642"/>
      <c r="AE642"/>
      <c r="AF642"/>
      <c r="AG642"/>
      <c r="AH642" s="4"/>
      <c r="AI642"/>
      <c r="AJ642"/>
      <c r="AK642"/>
      <c r="AL642"/>
      <c r="AM642"/>
      <c r="AN642"/>
      <c r="AO642"/>
      <c r="AP642"/>
    </row>
    <row r="643" spans="1:42" s="52" customFormat="1">
      <c r="A643" s="15"/>
      <c r="B643" s="168"/>
      <c r="C643" s="374"/>
      <c r="D643" s="141"/>
      <c r="E643" s="180"/>
      <c r="F643"/>
      <c r="G643"/>
      <c r="H643"/>
      <c r="I643"/>
      <c r="J643" s="15"/>
      <c r="K643" s="15"/>
      <c r="L643" s="15"/>
      <c r="M643" s="15"/>
      <c r="N643" s="15"/>
      <c r="O643" s="15"/>
      <c r="P643" s="15"/>
      <c r="Q643" s="15"/>
      <c r="R643" s="15"/>
      <c r="S643" s="15"/>
      <c r="T643" s="15"/>
      <c r="U643" s="15"/>
      <c r="V643" s="15"/>
      <c r="W643" s="15"/>
      <c r="X643" s="15"/>
      <c r="Y643" s="15"/>
      <c r="Z643" s="15"/>
      <c r="AA643" s="15"/>
      <c r="AB643" s="15"/>
      <c r="AC643"/>
      <c r="AD643"/>
      <c r="AE643"/>
      <c r="AF643"/>
      <c r="AG643"/>
      <c r="AH643" s="4"/>
      <c r="AI643"/>
      <c r="AJ643"/>
      <c r="AK643"/>
      <c r="AL643"/>
      <c r="AM643"/>
      <c r="AN643"/>
      <c r="AO643"/>
      <c r="AP643"/>
    </row>
    <row r="644" spans="1:42" s="52" customFormat="1">
      <c r="A644" s="15"/>
      <c r="B644" s="168"/>
      <c r="C644" s="374"/>
      <c r="D644" s="141"/>
      <c r="E644" s="180"/>
      <c r="F644"/>
      <c r="G644"/>
      <c r="H644"/>
      <c r="I644"/>
      <c r="J644" s="15"/>
      <c r="K644" s="15"/>
      <c r="L644" s="15"/>
      <c r="M644" s="15"/>
      <c r="N644" s="15"/>
      <c r="O644" s="15"/>
      <c r="P644" s="15"/>
      <c r="Q644" s="15"/>
      <c r="R644" s="15"/>
      <c r="S644" s="15"/>
      <c r="T644" s="15"/>
      <c r="U644" s="15"/>
      <c r="V644" s="15"/>
      <c r="W644" s="15"/>
      <c r="X644" s="15"/>
      <c r="Y644" s="15"/>
      <c r="Z644" s="15"/>
      <c r="AA644" s="15"/>
      <c r="AB644" s="15"/>
      <c r="AC644"/>
      <c r="AD644"/>
      <c r="AE644"/>
      <c r="AF644"/>
      <c r="AG644"/>
      <c r="AH644" s="4"/>
      <c r="AI644"/>
      <c r="AJ644"/>
      <c r="AK644"/>
      <c r="AL644"/>
      <c r="AM644"/>
      <c r="AN644"/>
      <c r="AO644"/>
      <c r="AP644"/>
    </row>
    <row r="645" spans="1:42" s="52" customFormat="1">
      <c r="A645" s="15"/>
      <c r="B645" s="168"/>
      <c r="C645" s="374"/>
      <c r="D645" s="141"/>
      <c r="E645" s="180"/>
      <c r="F645"/>
      <c r="G645"/>
      <c r="H645"/>
      <c r="I645"/>
      <c r="J645" s="15"/>
      <c r="K645" s="15"/>
      <c r="L645" s="15"/>
      <c r="M645" s="15"/>
      <c r="N645" s="15"/>
      <c r="O645" s="15"/>
      <c r="P645" s="15"/>
      <c r="Q645" s="15"/>
      <c r="R645" s="15"/>
      <c r="S645" s="15"/>
      <c r="T645" s="15"/>
      <c r="U645" s="15"/>
      <c r="V645" s="15"/>
      <c r="W645" s="15"/>
      <c r="X645" s="15"/>
      <c r="Y645" s="15"/>
      <c r="Z645" s="15"/>
      <c r="AA645" s="15"/>
      <c r="AB645" s="15"/>
      <c r="AC645"/>
      <c r="AD645"/>
      <c r="AE645"/>
      <c r="AF645"/>
      <c r="AG645"/>
      <c r="AH645" s="4"/>
      <c r="AI645"/>
      <c r="AJ645"/>
      <c r="AK645"/>
      <c r="AL645"/>
      <c r="AM645"/>
      <c r="AN645"/>
      <c r="AO645"/>
      <c r="AP645"/>
    </row>
    <row r="646" spans="1:42" s="52" customFormat="1">
      <c r="A646" s="15"/>
      <c r="B646" s="168"/>
      <c r="C646" s="374"/>
      <c r="D646" s="141"/>
      <c r="E646" s="180"/>
      <c r="F646"/>
      <c r="G646"/>
      <c r="H646"/>
      <c r="I646"/>
      <c r="J646" s="15"/>
      <c r="K646" s="15"/>
      <c r="L646" s="15"/>
      <c r="M646" s="15"/>
      <c r="N646" s="15"/>
      <c r="O646" s="15"/>
      <c r="P646" s="15"/>
      <c r="Q646" s="15"/>
      <c r="R646" s="15"/>
      <c r="S646" s="15"/>
      <c r="T646" s="15"/>
      <c r="U646" s="15"/>
      <c r="V646" s="15"/>
      <c r="W646" s="15"/>
      <c r="X646" s="15"/>
      <c r="Y646" s="15"/>
      <c r="Z646" s="15"/>
      <c r="AA646" s="15"/>
      <c r="AB646" s="15"/>
      <c r="AC646"/>
      <c r="AD646"/>
      <c r="AE646"/>
      <c r="AF646"/>
      <c r="AG646"/>
      <c r="AH646" s="4"/>
      <c r="AI646"/>
      <c r="AJ646"/>
      <c r="AK646"/>
      <c r="AL646"/>
      <c r="AM646"/>
      <c r="AN646"/>
      <c r="AO646"/>
      <c r="AP646"/>
    </row>
    <row r="647" spans="1:42" s="52" customFormat="1">
      <c r="A647" s="15"/>
      <c r="B647" s="168"/>
      <c r="C647" s="374"/>
      <c r="D647" s="141"/>
      <c r="E647" s="180"/>
      <c r="F647"/>
      <c r="G647"/>
      <c r="H647"/>
      <c r="I647"/>
      <c r="J647" s="15"/>
      <c r="K647" s="15"/>
      <c r="L647" s="15"/>
      <c r="M647" s="15"/>
      <c r="N647" s="15"/>
      <c r="O647" s="15"/>
      <c r="P647" s="15"/>
      <c r="Q647" s="15"/>
      <c r="R647" s="15"/>
      <c r="S647" s="15"/>
      <c r="T647" s="15"/>
      <c r="U647" s="15"/>
      <c r="V647" s="15"/>
      <c r="W647" s="15"/>
      <c r="X647" s="15"/>
      <c r="Y647" s="15"/>
      <c r="Z647" s="15"/>
      <c r="AA647" s="15"/>
      <c r="AB647" s="15"/>
      <c r="AC647"/>
      <c r="AD647"/>
      <c r="AE647"/>
      <c r="AF647"/>
      <c r="AG647"/>
      <c r="AH647" s="4"/>
      <c r="AI647"/>
      <c r="AJ647"/>
      <c r="AK647"/>
      <c r="AL647"/>
      <c r="AM647"/>
      <c r="AN647"/>
      <c r="AO647"/>
      <c r="AP647"/>
    </row>
    <row r="648" spans="1:42" s="52" customFormat="1">
      <c r="A648" s="15"/>
      <c r="B648" s="168"/>
      <c r="C648" s="374"/>
      <c r="D648" s="141"/>
      <c r="E648" s="180"/>
      <c r="F648"/>
      <c r="G648"/>
      <c r="H648"/>
      <c r="I648"/>
      <c r="J648" s="15"/>
      <c r="K648" s="15"/>
      <c r="L648" s="15"/>
      <c r="M648" s="15"/>
      <c r="N648" s="15"/>
      <c r="O648" s="15"/>
      <c r="P648" s="15"/>
      <c r="Q648" s="15"/>
      <c r="R648" s="15"/>
      <c r="S648" s="15"/>
      <c r="T648" s="15"/>
      <c r="U648" s="15"/>
      <c r="V648" s="15"/>
      <c r="W648" s="15"/>
      <c r="X648" s="15"/>
      <c r="Y648" s="15"/>
      <c r="Z648" s="15"/>
      <c r="AA648" s="15"/>
      <c r="AB648" s="15"/>
      <c r="AC648"/>
      <c r="AD648"/>
      <c r="AE648"/>
      <c r="AF648"/>
      <c r="AG648"/>
      <c r="AH648" s="4"/>
      <c r="AI648"/>
      <c r="AJ648"/>
      <c r="AK648"/>
      <c r="AL648"/>
      <c r="AM648"/>
      <c r="AN648"/>
      <c r="AO648"/>
      <c r="AP648"/>
    </row>
    <row r="649" spans="1:42" s="52" customFormat="1">
      <c r="A649" s="15"/>
      <c r="B649" s="168"/>
      <c r="C649" s="374"/>
      <c r="D649" s="141"/>
      <c r="E649" s="180"/>
      <c r="F649"/>
      <c r="G649"/>
      <c r="H649"/>
      <c r="I649"/>
      <c r="J649" s="15"/>
      <c r="K649" s="15"/>
      <c r="L649" s="15"/>
      <c r="M649" s="15"/>
      <c r="N649" s="15"/>
      <c r="O649" s="15"/>
      <c r="P649" s="15"/>
      <c r="Q649" s="15"/>
      <c r="R649" s="15"/>
      <c r="S649" s="15"/>
      <c r="T649" s="15"/>
      <c r="U649" s="15"/>
      <c r="V649" s="15"/>
      <c r="W649" s="15"/>
      <c r="X649" s="15"/>
      <c r="Y649" s="15"/>
      <c r="Z649" s="15"/>
      <c r="AA649" s="15"/>
      <c r="AB649" s="15"/>
      <c r="AC649"/>
      <c r="AD649"/>
      <c r="AE649"/>
      <c r="AF649"/>
      <c r="AG649"/>
      <c r="AH649" s="4"/>
      <c r="AI649"/>
      <c r="AJ649"/>
      <c r="AK649"/>
      <c r="AL649"/>
      <c r="AM649"/>
      <c r="AN649"/>
      <c r="AO649"/>
      <c r="AP649"/>
    </row>
    <row r="650" spans="1:42" s="52" customFormat="1">
      <c r="A650" s="15"/>
      <c r="B650" s="168"/>
      <c r="C650" s="374"/>
      <c r="D650" s="141"/>
      <c r="E650" s="180"/>
      <c r="F650"/>
      <c r="G650"/>
      <c r="H650"/>
      <c r="I650"/>
      <c r="J650" s="15"/>
      <c r="K650" s="15"/>
      <c r="L650" s="15"/>
      <c r="M650" s="15"/>
      <c r="N650" s="15"/>
      <c r="O650" s="15"/>
      <c r="P650" s="15"/>
      <c r="Q650" s="15"/>
      <c r="R650" s="15"/>
      <c r="S650" s="15"/>
      <c r="T650" s="15"/>
      <c r="U650" s="15"/>
      <c r="V650" s="15"/>
      <c r="W650" s="15"/>
      <c r="X650" s="15"/>
      <c r="Y650" s="15"/>
      <c r="Z650" s="15"/>
      <c r="AA650" s="15"/>
      <c r="AB650" s="15"/>
      <c r="AC650"/>
      <c r="AD650"/>
      <c r="AE650"/>
      <c r="AF650"/>
      <c r="AG650"/>
      <c r="AH650" s="4"/>
      <c r="AI650"/>
      <c r="AJ650"/>
      <c r="AK650"/>
      <c r="AL650"/>
      <c r="AM650"/>
      <c r="AN650"/>
      <c r="AO650"/>
      <c r="AP650"/>
    </row>
    <row r="651" spans="1:42" s="52" customFormat="1">
      <c r="A651" s="15"/>
      <c r="B651" s="168"/>
      <c r="C651" s="374"/>
      <c r="D651" s="141"/>
      <c r="E651" s="180"/>
      <c r="F651"/>
      <c r="G651"/>
      <c r="H651"/>
      <c r="I651"/>
      <c r="J651" s="15"/>
      <c r="K651" s="15"/>
      <c r="L651" s="15"/>
      <c r="M651" s="15"/>
      <c r="N651" s="15"/>
      <c r="O651" s="15"/>
      <c r="P651" s="15"/>
      <c r="Q651" s="15"/>
      <c r="R651" s="15"/>
      <c r="S651" s="15"/>
      <c r="T651" s="15"/>
      <c r="U651" s="15"/>
      <c r="V651" s="15"/>
      <c r="W651" s="15"/>
      <c r="X651" s="15"/>
      <c r="Y651" s="15"/>
      <c r="Z651" s="15"/>
      <c r="AA651" s="15"/>
      <c r="AB651" s="15"/>
      <c r="AC651"/>
      <c r="AD651"/>
      <c r="AE651"/>
      <c r="AF651"/>
      <c r="AG651"/>
      <c r="AH651" s="4"/>
      <c r="AI651"/>
      <c r="AJ651"/>
      <c r="AK651"/>
      <c r="AL651"/>
      <c r="AM651"/>
      <c r="AN651"/>
      <c r="AO651"/>
      <c r="AP651"/>
    </row>
    <row r="652" spans="1:42" s="52" customFormat="1">
      <c r="A652" s="15"/>
      <c r="B652" s="168"/>
      <c r="C652" s="374"/>
      <c r="D652" s="141"/>
      <c r="E652" s="180"/>
      <c r="F652"/>
      <c r="G652"/>
      <c r="H652"/>
      <c r="I652"/>
      <c r="J652" s="15"/>
      <c r="K652" s="15"/>
      <c r="L652" s="15"/>
      <c r="M652" s="15"/>
      <c r="N652" s="15"/>
      <c r="O652" s="15"/>
      <c r="P652" s="15"/>
      <c r="Q652" s="15"/>
      <c r="R652" s="15"/>
      <c r="S652" s="15"/>
      <c r="T652" s="15"/>
      <c r="U652" s="15"/>
      <c r="V652" s="15"/>
      <c r="W652" s="15"/>
      <c r="X652" s="15"/>
      <c r="Y652" s="15"/>
      <c r="Z652" s="15"/>
      <c r="AA652" s="15"/>
      <c r="AB652" s="15"/>
      <c r="AC652"/>
      <c r="AD652"/>
      <c r="AE652"/>
      <c r="AF652"/>
      <c r="AG652"/>
      <c r="AH652" s="4"/>
      <c r="AI652"/>
      <c r="AJ652"/>
      <c r="AK652"/>
      <c r="AL652"/>
      <c r="AM652"/>
      <c r="AN652"/>
      <c r="AO652"/>
      <c r="AP652"/>
    </row>
    <row r="653" spans="1:42" s="52" customFormat="1">
      <c r="A653" s="15"/>
      <c r="B653" s="168"/>
      <c r="C653" s="374"/>
      <c r="D653" s="141"/>
      <c r="E653" s="180"/>
      <c r="F653"/>
      <c r="G653"/>
      <c r="H653"/>
      <c r="I653"/>
      <c r="J653" s="15"/>
      <c r="K653" s="15"/>
      <c r="L653" s="15"/>
      <c r="M653" s="15"/>
      <c r="N653" s="15"/>
      <c r="O653" s="15"/>
      <c r="P653" s="15"/>
      <c r="Q653" s="15"/>
      <c r="R653" s="15"/>
      <c r="S653" s="15"/>
      <c r="T653" s="15"/>
      <c r="U653" s="15"/>
      <c r="V653" s="15"/>
      <c r="W653" s="15"/>
      <c r="X653" s="15"/>
      <c r="Y653" s="15"/>
      <c r="Z653" s="15"/>
      <c r="AA653" s="15"/>
      <c r="AB653" s="15"/>
      <c r="AC653"/>
      <c r="AD653"/>
      <c r="AE653"/>
      <c r="AF653"/>
      <c r="AG653"/>
      <c r="AH653" s="4"/>
      <c r="AI653"/>
      <c r="AJ653"/>
      <c r="AK653"/>
      <c r="AL653"/>
      <c r="AM653"/>
      <c r="AN653"/>
      <c r="AO653"/>
      <c r="AP653"/>
    </row>
    <row r="654" spans="1:42" s="52" customFormat="1">
      <c r="A654" s="15"/>
      <c r="B654" s="168"/>
      <c r="C654" s="374"/>
      <c r="D654" s="141"/>
      <c r="E654" s="180"/>
      <c r="F654"/>
      <c r="G654"/>
      <c r="H654"/>
      <c r="I654"/>
      <c r="J654" s="15"/>
      <c r="K654" s="15"/>
      <c r="L654" s="15"/>
      <c r="M654" s="15"/>
      <c r="N654" s="15"/>
      <c r="O654" s="15"/>
      <c r="P654" s="15"/>
      <c r="Q654" s="15"/>
      <c r="R654" s="15"/>
      <c r="S654" s="15"/>
      <c r="T654" s="15"/>
      <c r="U654" s="15"/>
      <c r="V654" s="15"/>
      <c r="W654" s="15"/>
      <c r="X654" s="15"/>
      <c r="Y654" s="15"/>
      <c r="Z654" s="15"/>
      <c r="AA654" s="15"/>
      <c r="AB654" s="15"/>
      <c r="AC654"/>
      <c r="AD654"/>
      <c r="AE654"/>
      <c r="AF654"/>
      <c r="AG654"/>
      <c r="AH654" s="4"/>
      <c r="AI654"/>
      <c r="AJ654"/>
      <c r="AK654"/>
      <c r="AL654"/>
      <c r="AM654"/>
      <c r="AN654"/>
      <c r="AO654"/>
      <c r="AP654"/>
    </row>
    <row r="655" spans="1:42" s="52" customFormat="1">
      <c r="A655" s="15"/>
      <c r="B655" s="168"/>
      <c r="C655" s="374"/>
      <c r="D655" s="141"/>
      <c r="E655" s="180"/>
      <c r="F655"/>
      <c r="G655"/>
      <c r="H655"/>
      <c r="I655"/>
      <c r="J655" s="15"/>
      <c r="K655" s="15"/>
      <c r="L655" s="15"/>
      <c r="M655" s="15"/>
      <c r="N655" s="15"/>
      <c r="O655" s="15"/>
      <c r="P655" s="15"/>
      <c r="Q655" s="15"/>
      <c r="R655" s="15"/>
      <c r="S655" s="15"/>
      <c r="T655" s="15"/>
      <c r="U655" s="15"/>
      <c r="V655" s="15"/>
      <c r="W655" s="15"/>
      <c r="X655" s="15"/>
      <c r="Y655" s="15"/>
      <c r="Z655" s="15"/>
      <c r="AA655" s="15"/>
      <c r="AB655" s="15"/>
      <c r="AC655"/>
      <c r="AD655"/>
      <c r="AE655"/>
      <c r="AF655"/>
      <c r="AG655"/>
      <c r="AH655" s="4"/>
      <c r="AI655"/>
      <c r="AJ655"/>
      <c r="AK655"/>
      <c r="AL655"/>
      <c r="AM655"/>
      <c r="AN655"/>
      <c r="AO655"/>
      <c r="AP655"/>
    </row>
    <row r="656" spans="1:42" s="52" customFormat="1">
      <c r="A656" s="15"/>
      <c r="B656" s="168"/>
      <c r="C656" s="374"/>
      <c r="D656" s="141"/>
      <c r="E656" s="180"/>
      <c r="F656"/>
      <c r="G656"/>
      <c r="H656"/>
      <c r="I656"/>
      <c r="J656" s="15"/>
      <c r="K656" s="15"/>
      <c r="L656" s="15"/>
      <c r="M656" s="15"/>
      <c r="N656" s="15"/>
      <c r="O656" s="15"/>
      <c r="P656" s="15"/>
      <c r="Q656" s="15"/>
      <c r="R656" s="15"/>
      <c r="S656" s="15"/>
      <c r="T656" s="15"/>
      <c r="U656" s="15"/>
      <c r="V656" s="15"/>
      <c r="W656" s="15"/>
      <c r="X656" s="15"/>
      <c r="Y656" s="15"/>
      <c r="Z656" s="15"/>
      <c r="AA656" s="15"/>
      <c r="AB656" s="15"/>
      <c r="AC656"/>
      <c r="AD656"/>
      <c r="AE656"/>
      <c r="AF656"/>
      <c r="AG656"/>
      <c r="AH656" s="4"/>
      <c r="AI656"/>
      <c r="AJ656"/>
      <c r="AK656"/>
      <c r="AL656"/>
      <c r="AM656"/>
      <c r="AN656"/>
      <c r="AO656"/>
      <c r="AP656"/>
    </row>
    <row r="657" spans="1:42" s="52" customFormat="1">
      <c r="A657" s="15"/>
      <c r="B657" s="168"/>
      <c r="C657" s="374"/>
      <c r="D657" s="141"/>
      <c r="E657" s="180"/>
      <c r="F657"/>
      <c r="G657"/>
      <c r="H657"/>
      <c r="I657"/>
      <c r="J657" s="15"/>
      <c r="K657" s="15"/>
      <c r="L657" s="15"/>
      <c r="M657" s="15"/>
      <c r="N657" s="15"/>
      <c r="O657" s="15"/>
      <c r="P657" s="15"/>
      <c r="Q657" s="15"/>
      <c r="R657" s="15"/>
      <c r="S657" s="15"/>
      <c r="T657" s="15"/>
      <c r="U657" s="15"/>
      <c r="V657" s="15"/>
      <c r="W657" s="15"/>
      <c r="X657" s="15"/>
      <c r="Y657" s="15"/>
      <c r="Z657" s="15"/>
      <c r="AA657" s="15"/>
      <c r="AB657" s="15"/>
      <c r="AC657"/>
      <c r="AD657"/>
      <c r="AE657"/>
      <c r="AF657"/>
      <c r="AG657"/>
      <c r="AH657" s="4"/>
      <c r="AI657"/>
      <c r="AJ657"/>
      <c r="AK657"/>
      <c r="AL657"/>
      <c r="AM657"/>
      <c r="AN657"/>
      <c r="AO657"/>
      <c r="AP657"/>
    </row>
    <row r="658" spans="1:42" s="52" customFormat="1">
      <c r="A658" s="15"/>
      <c r="B658" s="168"/>
      <c r="C658" s="374"/>
      <c r="D658" s="141"/>
      <c r="E658" s="180"/>
      <c r="F658"/>
      <c r="G658"/>
      <c r="H658"/>
      <c r="I658"/>
      <c r="J658" s="15"/>
      <c r="K658" s="15"/>
      <c r="L658" s="15"/>
      <c r="M658" s="15"/>
      <c r="N658" s="15"/>
      <c r="O658" s="15"/>
      <c r="P658" s="15"/>
      <c r="Q658" s="15"/>
      <c r="R658" s="15"/>
      <c r="S658" s="15"/>
      <c r="T658" s="15"/>
      <c r="U658" s="15"/>
      <c r="V658" s="15"/>
      <c r="W658" s="15"/>
      <c r="X658" s="15"/>
      <c r="Y658" s="15"/>
      <c r="Z658" s="15"/>
      <c r="AA658" s="15"/>
      <c r="AB658" s="15"/>
      <c r="AC658"/>
      <c r="AD658"/>
      <c r="AE658"/>
      <c r="AF658"/>
      <c r="AG658"/>
      <c r="AH658" s="4"/>
      <c r="AI658"/>
      <c r="AJ658"/>
      <c r="AK658"/>
      <c r="AL658"/>
      <c r="AM658"/>
      <c r="AN658"/>
      <c r="AO658"/>
      <c r="AP658"/>
    </row>
    <row r="659" spans="1:42" s="52" customFormat="1">
      <c r="A659" s="15"/>
      <c r="B659" s="168"/>
      <c r="C659" s="374"/>
      <c r="D659" s="141"/>
      <c r="E659" s="180"/>
      <c r="F659"/>
      <c r="G659"/>
      <c r="H659"/>
      <c r="I659"/>
      <c r="J659" s="15"/>
      <c r="K659" s="15"/>
      <c r="L659" s="15"/>
      <c r="M659" s="15"/>
      <c r="N659" s="15"/>
      <c r="O659" s="15"/>
      <c r="P659" s="15"/>
      <c r="Q659" s="15"/>
      <c r="R659" s="15"/>
      <c r="S659" s="15"/>
      <c r="T659" s="15"/>
      <c r="U659" s="15"/>
      <c r="V659" s="15"/>
      <c r="W659" s="15"/>
      <c r="X659" s="15"/>
      <c r="Y659" s="15"/>
      <c r="Z659" s="15"/>
      <c r="AA659" s="15"/>
      <c r="AB659" s="15"/>
      <c r="AC659"/>
      <c r="AD659"/>
      <c r="AE659"/>
      <c r="AF659"/>
      <c r="AG659"/>
      <c r="AH659" s="4"/>
      <c r="AI659"/>
      <c r="AJ659"/>
      <c r="AK659"/>
      <c r="AL659"/>
      <c r="AM659"/>
      <c r="AN659"/>
      <c r="AO659"/>
      <c r="AP659"/>
    </row>
    <row r="660" spans="1:42" s="52" customFormat="1">
      <c r="A660" s="15"/>
      <c r="B660" s="168"/>
      <c r="C660" s="374"/>
      <c r="D660" s="141"/>
      <c r="E660" s="180"/>
      <c r="F660"/>
      <c r="G660"/>
      <c r="H660"/>
      <c r="I660"/>
      <c r="J660" s="15"/>
      <c r="K660" s="15"/>
      <c r="L660" s="15"/>
      <c r="M660" s="15"/>
      <c r="N660" s="15"/>
      <c r="O660" s="15"/>
      <c r="P660" s="15"/>
      <c r="Q660" s="15"/>
      <c r="R660" s="15"/>
      <c r="S660" s="15"/>
      <c r="T660" s="15"/>
      <c r="U660" s="15"/>
      <c r="V660" s="15"/>
      <c r="W660" s="15"/>
      <c r="X660" s="15"/>
      <c r="Y660" s="15"/>
      <c r="Z660" s="15"/>
      <c r="AA660" s="15"/>
      <c r="AB660" s="15"/>
      <c r="AC660"/>
      <c r="AD660"/>
      <c r="AE660"/>
      <c r="AF660"/>
      <c r="AG660"/>
      <c r="AH660" s="4"/>
      <c r="AI660"/>
      <c r="AJ660"/>
      <c r="AK660"/>
      <c r="AL660"/>
      <c r="AM660"/>
      <c r="AN660"/>
      <c r="AO660"/>
      <c r="AP660"/>
    </row>
    <row r="661" spans="1:42" s="52" customFormat="1">
      <c r="A661" s="15"/>
      <c r="B661" s="168"/>
      <c r="C661" s="374"/>
      <c r="D661" s="141"/>
      <c r="E661" s="180"/>
      <c r="F661"/>
      <c r="G661"/>
      <c r="H661"/>
      <c r="I661"/>
      <c r="J661" s="15"/>
      <c r="K661" s="15"/>
      <c r="L661" s="15"/>
      <c r="M661" s="15"/>
      <c r="N661" s="15"/>
      <c r="O661" s="15"/>
      <c r="P661" s="15"/>
      <c r="Q661" s="15"/>
      <c r="R661" s="15"/>
      <c r="S661" s="15"/>
      <c r="T661" s="15"/>
      <c r="U661" s="15"/>
      <c r="V661" s="15"/>
      <c r="W661" s="15"/>
      <c r="X661" s="15"/>
      <c r="Y661" s="15"/>
      <c r="Z661" s="15"/>
      <c r="AA661" s="15"/>
      <c r="AB661" s="15"/>
      <c r="AC661"/>
      <c r="AD661"/>
      <c r="AE661"/>
      <c r="AF661"/>
      <c r="AG661"/>
      <c r="AH661" s="4"/>
      <c r="AI661"/>
      <c r="AJ661"/>
      <c r="AK661"/>
      <c r="AL661"/>
      <c r="AM661"/>
      <c r="AN661"/>
      <c r="AO661"/>
      <c r="AP661"/>
    </row>
    <row r="662" spans="1:42" s="52" customFormat="1">
      <c r="A662" s="15"/>
      <c r="B662" s="168"/>
      <c r="C662" s="374"/>
      <c r="D662" s="141"/>
      <c r="E662" s="180"/>
      <c r="F662"/>
      <c r="G662"/>
      <c r="H662"/>
      <c r="I662"/>
      <c r="J662" s="15"/>
      <c r="K662" s="15"/>
      <c r="L662" s="15"/>
      <c r="M662" s="15"/>
      <c r="N662" s="15"/>
      <c r="O662" s="15"/>
      <c r="P662" s="15"/>
      <c r="Q662" s="15"/>
      <c r="R662" s="15"/>
      <c r="S662" s="15"/>
      <c r="T662" s="15"/>
      <c r="U662" s="15"/>
      <c r="V662" s="15"/>
      <c r="W662" s="15"/>
      <c r="X662" s="15"/>
      <c r="Y662" s="15"/>
      <c r="Z662" s="15"/>
      <c r="AA662" s="15"/>
      <c r="AB662" s="15"/>
      <c r="AC662"/>
      <c r="AD662"/>
      <c r="AE662"/>
      <c r="AF662"/>
      <c r="AG662"/>
      <c r="AH662" s="4"/>
      <c r="AI662"/>
      <c r="AJ662"/>
      <c r="AK662"/>
      <c r="AL662"/>
      <c r="AM662"/>
      <c r="AN662"/>
      <c r="AO662"/>
      <c r="AP662"/>
    </row>
    <row r="663" spans="1:42" s="52" customFormat="1">
      <c r="A663" s="15"/>
      <c r="B663" s="168"/>
      <c r="C663" s="374"/>
      <c r="D663" s="141"/>
      <c r="E663" s="180"/>
      <c r="F663"/>
      <c r="G663"/>
      <c r="H663"/>
      <c r="I663"/>
      <c r="J663" s="15"/>
      <c r="K663" s="15"/>
      <c r="L663" s="15"/>
      <c r="M663" s="15"/>
      <c r="N663" s="15"/>
      <c r="O663" s="15"/>
      <c r="P663" s="15"/>
      <c r="Q663" s="15"/>
      <c r="R663" s="15"/>
      <c r="S663" s="15"/>
      <c r="T663" s="15"/>
      <c r="U663" s="15"/>
      <c r="V663" s="15"/>
      <c r="W663" s="15"/>
      <c r="X663" s="15"/>
      <c r="Y663" s="15"/>
      <c r="Z663" s="15"/>
      <c r="AA663" s="15"/>
      <c r="AB663" s="15"/>
      <c r="AC663"/>
      <c r="AD663"/>
      <c r="AE663"/>
      <c r="AF663"/>
      <c r="AG663"/>
      <c r="AH663" s="4"/>
      <c r="AI663"/>
      <c r="AJ663"/>
      <c r="AK663"/>
      <c r="AL663"/>
      <c r="AM663"/>
      <c r="AN663"/>
      <c r="AO663"/>
      <c r="AP663"/>
    </row>
    <row r="664" spans="1:42" s="52" customFormat="1">
      <c r="A664" s="15"/>
      <c r="B664" s="168"/>
      <c r="C664" s="374"/>
      <c r="D664" s="141"/>
      <c r="E664" s="180"/>
      <c r="F664"/>
      <c r="G664"/>
      <c r="H664"/>
      <c r="I664"/>
      <c r="J664" s="15"/>
      <c r="K664" s="15"/>
      <c r="L664" s="15"/>
      <c r="M664" s="15"/>
      <c r="N664" s="15"/>
      <c r="O664" s="15"/>
      <c r="P664" s="15"/>
      <c r="Q664" s="15"/>
      <c r="R664" s="15"/>
      <c r="S664" s="15"/>
      <c r="T664" s="15"/>
      <c r="U664" s="15"/>
      <c r="V664" s="15"/>
      <c r="W664" s="15"/>
      <c r="X664" s="15"/>
      <c r="Y664" s="15"/>
      <c r="Z664" s="15"/>
      <c r="AA664" s="15"/>
      <c r="AB664" s="15"/>
      <c r="AC664"/>
      <c r="AD664"/>
      <c r="AE664"/>
      <c r="AF664"/>
      <c r="AG664"/>
      <c r="AH664" s="4"/>
      <c r="AI664"/>
      <c r="AJ664"/>
      <c r="AK664"/>
      <c r="AL664"/>
      <c r="AM664"/>
      <c r="AN664"/>
      <c r="AO664"/>
      <c r="AP664"/>
    </row>
    <row r="665" spans="1:42" s="52" customFormat="1">
      <c r="A665" s="15"/>
      <c r="B665" s="168"/>
      <c r="C665" s="374"/>
      <c r="D665" s="141"/>
      <c r="E665" s="180"/>
      <c r="F665"/>
      <c r="G665"/>
      <c r="H665"/>
      <c r="I665"/>
      <c r="J665" s="15"/>
      <c r="K665" s="15"/>
      <c r="L665" s="15"/>
      <c r="M665" s="15"/>
      <c r="N665" s="15"/>
      <c r="O665" s="15"/>
      <c r="P665" s="15"/>
      <c r="Q665" s="15"/>
      <c r="R665" s="15"/>
      <c r="S665" s="15"/>
      <c r="T665" s="15"/>
      <c r="U665" s="15"/>
      <c r="V665" s="15"/>
      <c r="W665" s="15"/>
      <c r="X665" s="15"/>
      <c r="Y665" s="15"/>
      <c r="Z665" s="15"/>
      <c r="AA665" s="15"/>
      <c r="AB665" s="15"/>
      <c r="AC665"/>
      <c r="AD665"/>
      <c r="AE665"/>
      <c r="AF665"/>
      <c r="AG665"/>
      <c r="AH665" s="4"/>
      <c r="AI665"/>
      <c r="AJ665"/>
      <c r="AK665"/>
      <c r="AL665"/>
      <c r="AM665"/>
      <c r="AN665"/>
      <c r="AO665"/>
      <c r="AP665"/>
    </row>
    <row r="666" spans="1:42" s="52" customFormat="1">
      <c r="A666" s="15"/>
      <c r="B666" s="168"/>
      <c r="C666" s="374"/>
      <c r="D666" s="141"/>
      <c r="E666" s="180"/>
      <c r="F666"/>
      <c r="G666"/>
      <c r="H666"/>
      <c r="I666"/>
      <c r="J666" s="15"/>
      <c r="K666" s="15"/>
      <c r="L666" s="15"/>
      <c r="M666" s="15"/>
      <c r="N666" s="15"/>
      <c r="O666" s="15"/>
      <c r="P666" s="15"/>
      <c r="Q666" s="15"/>
      <c r="R666" s="15"/>
      <c r="S666" s="15"/>
      <c r="T666" s="15"/>
      <c r="U666" s="15"/>
      <c r="V666" s="15"/>
      <c r="W666" s="15"/>
      <c r="X666" s="15"/>
      <c r="Y666" s="15"/>
      <c r="Z666" s="15"/>
      <c r="AA666" s="15"/>
      <c r="AB666" s="15"/>
      <c r="AC666"/>
      <c r="AD666"/>
      <c r="AE666"/>
      <c r="AF666"/>
      <c r="AG666"/>
      <c r="AH666" s="4"/>
      <c r="AI666"/>
      <c r="AJ666"/>
      <c r="AK666"/>
      <c r="AL666"/>
      <c r="AM666"/>
      <c r="AN666"/>
      <c r="AO666"/>
      <c r="AP666"/>
    </row>
    <row r="667" spans="1:42" s="52" customFormat="1">
      <c r="A667" s="15"/>
      <c r="B667" s="168"/>
      <c r="C667" s="374"/>
      <c r="D667" s="141"/>
      <c r="E667" s="180"/>
      <c r="F667"/>
      <c r="G667"/>
      <c r="H667"/>
      <c r="I667"/>
      <c r="J667" s="15"/>
      <c r="K667" s="15"/>
      <c r="L667" s="15"/>
      <c r="M667" s="15"/>
      <c r="N667" s="15"/>
      <c r="O667" s="15"/>
      <c r="P667" s="15"/>
      <c r="Q667" s="15"/>
      <c r="R667" s="15"/>
      <c r="S667" s="15"/>
      <c r="T667" s="15"/>
      <c r="U667" s="15"/>
      <c r="V667" s="15"/>
      <c r="W667" s="15"/>
      <c r="X667" s="15"/>
      <c r="Y667" s="15"/>
      <c r="Z667" s="15"/>
      <c r="AA667" s="15"/>
      <c r="AB667" s="15"/>
      <c r="AC667"/>
      <c r="AD667"/>
      <c r="AE667"/>
      <c r="AF667"/>
      <c r="AG667"/>
      <c r="AH667" s="4"/>
      <c r="AI667"/>
      <c r="AJ667"/>
      <c r="AK667"/>
      <c r="AL667"/>
      <c r="AM667"/>
      <c r="AN667"/>
      <c r="AO667"/>
      <c r="AP667"/>
    </row>
    <row r="668" spans="1:42" s="52" customFormat="1">
      <c r="A668" s="15"/>
      <c r="B668" s="168"/>
      <c r="C668" s="374"/>
      <c r="D668" s="141"/>
      <c r="E668" s="180"/>
      <c r="F668"/>
      <c r="G668"/>
      <c r="H668"/>
      <c r="I668"/>
      <c r="J668" s="15"/>
      <c r="K668" s="15"/>
      <c r="L668" s="15"/>
      <c r="M668" s="15"/>
      <c r="N668" s="15"/>
      <c r="O668" s="15"/>
      <c r="P668" s="15"/>
      <c r="Q668" s="15"/>
      <c r="R668" s="15"/>
      <c r="S668" s="15"/>
      <c r="T668" s="15"/>
      <c r="U668" s="15"/>
      <c r="V668" s="15"/>
      <c r="W668" s="15"/>
      <c r="X668" s="15"/>
      <c r="Y668" s="15"/>
      <c r="Z668" s="15"/>
      <c r="AA668" s="15"/>
      <c r="AB668" s="15"/>
      <c r="AC668"/>
      <c r="AD668"/>
      <c r="AE668"/>
      <c r="AF668"/>
      <c r="AG668"/>
      <c r="AH668" s="4"/>
      <c r="AI668"/>
      <c r="AJ668"/>
      <c r="AK668"/>
      <c r="AL668"/>
      <c r="AM668"/>
      <c r="AN668"/>
      <c r="AO668"/>
      <c r="AP668"/>
    </row>
    <row r="669" spans="1:42" s="52" customFormat="1">
      <c r="A669" s="15"/>
      <c r="B669" s="168"/>
      <c r="C669" s="374"/>
      <c r="D669" s="141"/>
      <c r="E669" s="180"/>
      <c r="F669"/>
      <c r="G669"/>
      <c r="H669"/>
      <c r="I669"/>
      <c r="J669" s="15"/>
      <c r="K669" s="15"/>
      <c r="L669" s="15"/>
      <c r="M669" s="15"/>
      <c r="N669" s="15"/>
      <c r="O669" s="15"/>
      <c r="P669" s="15"/>
      <c r="Q669" s="15"/>
      <c r="R669" s="15"/>
      <c r="S669" s="15"/>
      <c r="T669" s="15"/>
      <c r="U669" s="15"/>
      <c r="V669" s="15"/>
      <c r="W669" s="15"/>
      <c r="X669" s="15"/>
      <c r="Y669" s="15"/>
      <c r="Z669" s="15"/>
      <c r="AA669" s="15"/>
      <c r="AB669" s="15"/>
      <c r="AC669"/>
      <c r="AD669"/>
      <c r="AE669"/>
      <c r="AF669"/>
      <c r="AG669"/>
      <c r="AH669" s="4"/>
      <c r="AI669"/>
      <c r="AJ669"/>
      <c r="AK669"/>
      <c r="AL669"/>
      <c r="AM669"/>
      <c r="AN669"/>
      <c r="AO669"/>
      <c r="AP669"/>
    </row>
    <row r="670" spans="1:42" s="52" customFormat="1">
      <c r="A670" s="15"/>
      <c r="B670" s="168"/>
      <c r="C670" s="374"/>
      <c r="D670" s="141"/>
      <c r="E670" s="180"/>
      <c r="F670"/>
      <c r="G670"/>
      <c r="H670"/>
      <c r="I670"/>
      <c r="J670" s="15"/>
      <c r="K670" s="15"/>
      <c r="L670" s="15"/>
      <c r="M670" s="15"/>
      <c r="N670" s="15"/>
      <c r="O670" s="15"/>
      <c r="P670" s="15"/>
      <c r="Q670" s="15"/>
      <c r="R670" s="15"/>
      <c r="S670" s="15"/>
      <c r="T670" s="15"/>
      <c r="U670" s="15"/>
      <c r="V670" s="15"/>
      <c r="W670" s="15"/>
      <c r="X670" s="15"/>
      <c r="Y670" s="15"/>
      <c r="Z670" s="15"/>
      <c r="AA670" s="15"/>
      <c r="AB670" s="15"/>
      <c r="AC670"/>
      <c r="AD670"/>
      <c r="AE670"/>
      <c r="AF670"/>
      <c r="AG670"/>
      <c r="AH670" s="4"/>
      <c r="AI670"/>
      <c r="AJ670"/>
      <c r="AK670"/>
      <c r="AL670"/>
      <c r="AM670"/>
      <c r="AN670"/>
      <c r="AO670"/>
      <c r="AP670"/>
    </row>
    <row r="671" spans="1:42" s="52" customFormat="1">
      <c r="A671" s="15"/>
      <c r="B671" s="168"/>
      <c r="C671" s="374"/>
      <c r="D671" s="141"/>
      <c r="E671" s="180"/>
      <c r="F671"/>
      <c r="G671"/>
      <c r="H671"/>
      <c r="I671"/>
      <c r="J671" s="15"/>
      <c r="K671" s="15"/>
      <c r="L671" s="15"/>
      <c r="M671" s="15"/>
      <c r="N671" s="15"/>
      <c r="O671" s="15"/>
      <c r="P671" s="15"/>
      <c r="Q671" s="15"/>
      <c r="R671" s="15"/>
      <c r="S671" s="15"/>
      <c r="T671" s="15"/>
      <c r="U671" s="15"/>
      <c r="V671" s="15"/>
      <c r="W671" s="15"/>
      <c r="X671" s="15"/>
      <c r="Y671" s="15"/>
      <c r="Z671" s="15"/>
      <c r="AA671" s="15"/>
      <c r="AB671" s="15"/>
      <c r="AC671"/>
      <c r="AD671"/>
      <c r="AE671"/>
      <c r="AF671"/>
      <c r="AG671"/>
      <c r="AH671" s="4"/>
      <c r="AI671"/>
      <c r="AJ671"/>
      <c r="AK671"/>
      <c r="AL671"/>
      <c r="AM671"/>
      <c r="AN671"/>
      <c r="AO671"/>
      <c r="AP671"/>
    </row>
    <row r="672" spans="1:42" s="52" customFormat="1">
      <c r="A672" s="15"/>
      <c r="B672" s="168"/>
      <c r="C672" s="374"/>
      <c r="D672" s="141"/>
      <c r="E672" s="180"/>
      <c r="F672"/>
      <c r="G672"/>
      <c r="H672"/>
      <c r="I672"/>
      <c r="J672" s="15"/>
      <c r="K672" s="15"/>
      <c r="L672" s="15"/>
      <c r="M672" s="15"/>
      <c r="N672" s="15"/>
      <c r="O672" s="15"/>
      <c r="P672" s="15"/>
      <c r="Q672" s="15"/>
      <c r="R672" s="15"/>
      <c r="S672" s="15"/>
      <c r="T672" s="15"/>
      <c r="U672" s="15"/>
      <c r="V672" s="15"/>
      <c r="W672" s="15"/>
      <c r="X672" s="15"/>
      <c r="Y672" s="15"/>
      <c r="Z672" s="15"/>
      <c r="AA672" s="15"/>
      <c r="AB672" s="15"/>
      <c r="AC672"/>
      <c r="AD672"/>
      <c r="AE672"/>
      <c r="AF672"/>
      <c r="AG672"/>
      <c r="AH672" s="4"/>
      <c r="AI672"/>
      <c r="AJ672"/>
      <c r="AK672"/>
      <c r="AL672"/>
      <c r="AM672"/>
      <c r="AN672"/>
      <c r="AO672"/>
      <c r="AP672"/>
    </row>
    <row r="673" spans="1:42" s="52" customFormat="1">
      <c r="A673" s="15"/>
      <c r="B673" s="168"/>
      <c r="C673" s="374"/>
      <c r="D673" s="141"/>
      <c r="E673" s="180"/>
      <c r="F673"/>
      <c r="G673"/>
      <c r="H673"/>
      <c r="I673"/>
      <c r="J673" s="15"/>
      <c r="K673" s="15"/>
      <c r="L673" s="15"/>
      <c r="M673" s="15"/>
      <c r="N673" s="15"/>
      <c r="O673" s="15"/>
      <c r="P673" s="15"/>
      <c r="Q673" s="15"/>
      <c r="R673" s="15"/>
      <c r="S673" s="15"/>
      <c r="T673" s="15"/>
      <c r="U673" s="15"/>
      <c r="V673" s="15"/>
      <c r="W673" s="15"/>
      <c r="X673" s="15"/>
      <c r="Y673" s="15"/>
      <c r="Z673" s="15"/>
      <c r="AA673" s="15"/>
      <c r="AB673" s="15"/>
      <c r="AC673"/>
      <c r="AD673"/>
      <c r="AE673"/>
      <c r="AF673"/>
      <c r="AG673"/>
      <c r="AH673" s="4"/>
      <c r="AI673"/>
      <c r="AJ673"/>
      <c r="AK673"/>
      <c r="AL673"/>
      <c r="AM673"/>
      <c r="AN673"/>
      <c r="AO673"/>
      <c r="AP673"/>
    </row>
    <row r="674" spans="1:42" s="52" customFormat="1">
      <c r="A674" s="15"/>
      <c r="B674" s="168"/>
      <c r="C674" s="374"/>
      <c r="D674" s="141"/>
      <c r="E674" s="180"/>
      <c r="F674"/>
      <c r="G674"/>
      <c r="H674"/>
      <c r="I674"/>
      <c r="J674" s="15"/>
      <c r="K674" s="15"/>
      <c r="L674" s="15"/>
      <c r="M674" s="15"/>
      <c r="N674" s="15"/>
      <c r="O674" s="15"/>
      <c r="P674" s="15"/>
      <c r="Q674" s="15"/>
      <c r="R674" s="15"/>
      <c r="S674" s="15"/>
      <c r="T674" s="15"/>
      <c r="U674" s="15"/>
      <c r="V674" s="15"/>
      <c r="W674" s="15"/>
      <c r="X674" s="15"/>
      <c r="Y674" s="15"/>
      <c r="Z674" s="15"/>
      <c r="AA674" s="15"/>
      <c r="AB674" s="15"/>
      <c r="AC674"/>
      <c r="AD674"/>
      <c r="AE674"/>
      <c r="AF674"/>
      <c r="AG674"/>
      <c r="AH674" s="4"/>
      <c r="AI674"/>
      <c r="AJ674"/>
      <c r="AK674"/>
      <c r="AL674"/>
      <c r="AM674"/>
      <c r="AN674"/>
      <c r="AO674"/>
      <c r="AP674"/>
    </row>
    <row r="675" spans="1:42" s="52" customFormat="1">
      <c r="A675" s="15"/>
      <c r="B675" s="168"/>
      <c r="C675" s="374"/>
      <c r="D675" s="141"/>
      <c r="E675" s="180"/>
      <c r="F675"/>
      <c r="G675"/>
      <c r="H675"/>
      <c r="I675"/>
      <c r="J675" s="15"/>
      <c r="K675" s="15"/>
      <c r="L675" s="15"/>
      <c r="M675" s="15"/>
      <c r="N675" s="15"/>
      <c r="O675" s="15"/>
      <c r="P675" s="15"/>
      <c r="Q675" s="15"/>
      <c r="R675" s="15"/>
      <c r="S675" s="15"/>
      <c r="T675" s="15"/>
      <c r="U675" s="15"/>
      <c r="V675" s="15"/>
      <c r="W675" s="15"/>
      <c r="X675" s="15"/>
      <c r="Y675" s="15"/>
      <c r="Z675" s="15"/>
      <c r="AA675" s="15"/>
      <c r="AB675" s="15"/>
      <c r="AC675"/>
      <c r="AD675"/>
      <c r="AE675"/>
      <c r="AF675"/>
      <c r="AG675"/>
      <c r="AH675" s="4"/>
      <c r="AI675"/>
      <c r="AJ675"/>
      <c r="AK675"/>
      <c r="AL675"/>
      <c r="AM675"/>
      <c r="AN675"/>
      <c r="AO675"/>
      <c r="AP675"/>
    </row>
    <row r="676" spans="1:42" s="52" customFormat="1">
      <c r="A676" s="15"/>
      <c r="B676" s="168"/>
      <c r="C676" s="374"/>
      <c r="D676" s="141"/>
      <c r="E676" s="180"/>
      <c r="F676"/>
      <c r="G676"/>
      <c r="H676"/>
      <c r="I676"/>
      <c r="J676" s="15"/>
      <c r="K676" s="15"/>
      <c r="L676" s="15"/>
      <c r="M676" s="15"/>
      <c r="N676" s="15"/>
      <c r="O676" s="15"/>
      <c r="P676" s="15"/>
      <c r="Q676" s="15"/>
      <c r="R676" s="15"/>
      <c r="S676" s="15"/>
      <c r="T676" s="15"/>
      <c r="U676" s="15"/>
      <c r="V676" s="15"/>
      <c r="W676" s="15"/>
      <c r="X676" s="15"/>
      <c r="Y676" s="15"/>
      <c r="Z676" s="15"/>
      <c r="AA676" s="15"/>
      <c r="AB676" s="15"/>
      <c r="AC676"/>
      <c r="AD676"/>
      <c r="AE676"/>
      <c r="AF676"/>
      <c r="AG676"/>
      <c r="AH676" s="4"/>
      <c r="AI676"/>
      <c r="AJ676"/>
      <c r="AK676"/>
      <c r="AL676"/>
      <c r="AM676"/>
      <c r="AN676"/>
      <c r="AO676"/>
      <c r="AP676"/>
    </row>
    <row r="677" spans="1:42" s="52" customFormat="1">
      <c r="A677" s="15"/>
      <c r="B677" s="168"/>
      <c r="C677" s="374"/>
      <c r="D677" s="141"/>
      <c r="E677" s="180"/>
      <c r="F677"/>
      <c r="G677"/>
      <c r="H677"/>
      <c r="I677"/>
      <c r="J677" s="15"/>
      <c r="K677" s="15"/>
      <c r="L677" s="15"/>
      <c r="M677" s="15"/>
      <c r="N677" s="15"/>
      <c r="O677" s="15"/>
      <c r="P677" s="15"/>
      <c r="Q677" s="15"/>
      <c r="R677" s="15"/>
      <c r="S677" s="15"/>
      <c r="T677" s="15"/>
      <c r="U677" s="15"/>
      <c r="V677" s="15"/>
      <c r="W677" s="15"/>
      <c r="X677" s="15"/>
      <c r="Y677" s="15"/>
      <c r="Z677" s="15"/>
      <c r="AA677" s="15"/>
      <c r="AB677" s="15"/>
      <c r="AC677"/>
      <c r="AD677"/>
      <c r="AE677"/>
      <c r="AF677"/>
      <c r="AG677"/>
      <c r="AH677" s="4"/>
      <c r="AI677"/>
      <c r="AJ677"/>
      <c r="AK677"/>
      <c r="AL677"/>
      <c r="AM677"/>
      <c r="AN677"/>
      <c r="AO677"/>
      <c r="AP677"/>
    </row>
    <row r="678" spans="1:42" s="52" customFormat="1">
      <c r="A678" s="15"/>
      <c r="B678" s="168"/>
      <c r="C678" s="374"/>
      <c r="D678" s="141"/>
      <c r="E678" s="180"/>
      <c r="F678"/>
      <c r="G678"/>
      <c r="H678"/>
      <c r="I678"/>
      <c r="J678" s="15"/>
      <c r="K678" s="15"/>
      <c r="L678" s="15"/>
      <c r="M678" s="15"/>
      <c r="N678" s="15"/>
      <c r="O678" s="15"/>
      <c r="P678" s="15"/>
      <c r="Q678" s="15"/>
      <c r="R678" s="15"/>
      <c r="S678" s="15"/>
      <c r="T678" s="15"/>
      <c r="U678" s="15"/>
      <c r="V678" s="15"/>
      <c r="W678" s="15"/>
      <c r="X678" s="15"/>
      <c r="Y678" s="15"/>
      <c r="Z678" s="15"/>
      <c r="AA678" s="15"/>
      <c r="AB678" s="15"/>
      <c r="AC678"/>
      <c r="AD678"/>
      <c r="AE678"/>
      <c r="AF678"/>
      <c r="AG678"/>
      <c r="AH678" s="4"/>
      <c r="AI678"/>
      <c r="AJ678"/>
      <c r="AK678"/>
      <c r="AL678"/>
      <c r="AM678"/>
      <c r="AN678"/>
      <c r="AO678"/>
      <c r="AP678"/>
    </row>
    <row r="679" spans="1:42" s="52" customFormat="1">
      <c r="A679" s="15"/>
      <c r="B679" s="168"/>
      <c r="C679" s="374"/>
      <c r="D679" s="141"/>
      <c r="E679" s="180"/>
      <c r="F679"/>
      <c r="G679"/>
      <c r="H679"/>
      <c r="I679"/>
      <c r="J679" s="15"/>
      <c r="K679" s="15"/>
      <c r="L679" s="15"/>
      <c r="M679" s="15"/>
      <c r="N679" s="15"/>
      <c r="O679" s="15"/>
      <c r="P679" s="15"/>
      <c r="Q679" s="15"/>
      <c r="R679" s="15"/>
      <c r="S679" s="15"/>
      <c r="T679" s="15"/>
      <c r="U679" s="15"/>
      <c r="V679" s="15"/>
      <c r="W679" s="15"/>
      <c r="X679" s="15"/>
      <c r="Y679" s="15"/>
      <c r="Z679" s="15"/>
      <c r="AA679" s="15"/>
      <c r="AB679" s="15"/>
      <c r="AC679"/>
      <c r="AD679"/>
      <c r="AE679"/>
      <c r="AF679"/>
      <c r="AG679"/>
      <c r="AH679" s="4"/>
      <c r="AI679"/>
      <c r="AJ679"/>
      <c r="AK679"/>
      <c r="AL679"/>
      <c r="AM679"/>
      <c r="AN679"/>
      <c r="AO679"/>
      <c r="AP679"/>
    </row>
    <row r="680" spans="1:42" s="52" customFormat="1">
      <c r="A680" s="15"/>
      <c r="B680" s="168"/>
      <c r="C680" s="374"/>
      <c r="D680" s="141"/>
      <c r="E680" s="180"/>
      <c r="F680"/>
      <c r="G680"/>
      <c r="H680"/>
      <c r="I680"/>
      <c r="J680" s="15"/>
      <c r="K680" s="15"/>
      <c r="L680" s="15"/>
      <c r="M680" s="15"/>
      <c r="N680" s="15"/>
      <c r="O680" s="15"/>
      <c r="P680" s="15"/>
      <c r="Q680" s="15"/>
      <c r="R680" s="15"/>
      <c r="S680" s="15"/>
      <c r="T680" s="15"/>
      <c r="U680" s="15"/>
      <c r="V680" s="15"/>
      <c r="W680" s="15"/>
      <c r="X680" s="15"/>
      <c r="Y680" s="15"/>
      <c r="Z680" s="15"/>
      <c r="AA680" s="15"/>
      <c r="AB680" s="15"/>
      <c r="AC680"/>
      <c r="AD680"/>
      <c r="AE680"/>
      <c r="AF680"/>
      <c r="AG680"/>
      <c r="AH680" s="4"/>
      <c r="AI680"/>
      <c r="AJ680"/>
      <c r="AK680"/>
      <c r="AL680"/>
      <c r="AM680"/>
      <c r="AN680"/>
      <c r="AO680"/>
      <c r="AP680"/>
    </row>
    <row r="681" spans="1:42" s="52" customFormat="1">
      <c r="A681" s="15"/>
      <c r="B681" s="168"/>
      <c r="C681" s="374"/>
      <c r="D681" s="141"/>
      <c r="E681" s="180"/>
      <c r="F681"/>
      <c r="G681"/>
      <c r="H681"/>
      <c r="I681"/>
      <c r="J681" s="15"/>
      <c r="K681" s="15"/>
      <c r="L681" s="15"/>
      <c r="M681" s="15"/>
      <c r="N681" s="15"/>
      <c r="O681" s="15"/>
      <c r="P681" s="15"/>
      <c r="Q681" s="15"/>
      <c r="R681" s="15"/>
      <c r="S681" s="15"/>
      <c r="T681" s="15"/>
      <c r="U681" s="15"/>
      <c r="V681" s="15"/>
      <c r="W681" s="15"/>
      <c r="X681" s="15"/>
      <c r="Y681" s="15"/>
      <c r="Z681" s="15"/>
      <c r="AA681" s="15"/>
      <c r="AB681" s="15"/>
      <c r="AC681"/>
      <c r="AD681"/>
      <c r="AE681"/>
      <c r="AF681"/>
      <c r="AG681"/>
      <c r="AH681" s="4"/>
      <c r="AI681"/>
      <c r="AJ681"/>
      <c r="AK681"/>
      <c r="AL681"/>
      <c r="AM681"/>
      <c r="AN681"/>
      <c r="AO681"/>
      <c r="AP681"/>
    </row>
    <row r="682" spans="1:42" s="52" customFormat="1">
      <c r="A682" s="15"/>
      <c r="B682" s="168"/>
      <c r="C682" s="374"/>
      <c r="D682" s="141"/>
      <c r="E682" s="180"/>
      <c r="F682"/>
      <c r="G682"/>
      <c r="H682"/>
      <c r="I682"/>
      <c r="J682" s="15"/>
      <c r="K682" s="15"/>
      <c r="L682" s="15"/>
      <c r="M682" s="15"/>
      <c r="N682" s="15"/>
      <c r="O682" s="15"/>
      <c r="P682" s="15"/>
      <c r="Q682" s="15"/>
      <c r="R682" s="15"/>
      <c r="S682" s="15"/>
      <c r="T682" s="15"/>
      <c r="U682" s="15"/>
      <c r="V682" s="15"/>
      <c r="W682" s="15"/>
      <c r="X682" s="15"/>
      <c r="Y682" s="15"/>
      <c r="Z682" s="15"/>
      <c r="AA682" s="15"/>
      <c r="AB682" s="15"/>
      <c r="AC682"/>
      <c r="AD682"/>
      <c r="AE682"/>
      <c r="AF682"/>
      <c r="AG682"/>
      <c r="AH682" s="4"/>
      <c r="AI682"/>
      <c r="AJ682"/>
      <c r="AK682"/>
      <c r="AL682"/>
      <c r="AM682"/>
      <c r="AN682"/>
      <c r="AO682"/>
      <c r="AP682"/>
    </row>
    <row r="683" spans="1:42" s="52" customFormat="1">
      <c r="A683" s="15"/>
      <c r="B683" s="168"/>
      <c r="C683" s="374"/>
      <c r="D683" s="141"/>
      <c r="E683" s="180"/>
      <c r="F683"/>
      <c r="G683"/>
      <c r="H683"/>
      <c r="I683"/>
      <c r="J683" s="15"/>
      <c r="K683" s="15"/>
      <c r="L683" s="15"/>
      <c r="M683" s="15"/>
      <c r="N683" s="15"/>
      <c r="O683" s="15"/>
      <c r="P683" s="15"/>
      <c r="Q683" s="15"/>
      <c r="R683" s="15"/>
      <c r="S683" s="15"/>
      <c r="T683" s="15"/>
      <c r="U683" s="15"/>
      <c r="V683" s="15"/>
      <c r="W683" s="15"/>
      <c r="X683" s="15"/>
      <c r="Y683" s="15"/>
      <c r="Z683" s="15"/>
      <c r="AA683" s="15"/>
      <c r="AB683" s="15"/>
      <c r="AC683"/>
      <c r="AD683"/>
      <c r="AE683"/>
      <c r="AF683"/>
      <c r="AG683"/>
      <c r="AH683" s="4"/>
      <c r="AI683"/>
      <c r="AJ683"/>
      <c r="AK683"/>
      <c r="AL683"/>
      <c r="AM683"/>
      <c r="AN683"/>
      <c r="AO683"/>
      <c r="AP683"/>
    </row>
    <row r="684" spans="1:42" s="52" customFormat="1">
      <c r="A684" s="15"/>
      <c r="B684" s="168"/>
      <c r="C684" s="374"/>
      <c r="D684" s="141"/>
      <c r="E684" s="180"/>
      <c r="F684"/>
      <c r="G684"/>
      <c r="H684"/>
      <c r="I684"/>
      <c r="J684" s="15"/>
      <c r="K684" s="15"/>
      <c r="L684" s="15"/>
      <c r="M684" s="15"/>
      <c r="N684" s="15"/>
      <c r="O684" s="15"/>
      <c r="P684" s="15"/>
      <c r="Q684" s="15"/>
      <c r="R684" s="15"/>
      <c r="S684" s="15"/>
      <c r="T684" s="15"/>
      <c r="U684" s="15"/>
      <c r="V684" s="15"/>
      <c r="W684" s="15"/>
      <c r="X684" s="15"/>
      <c r="Y684" s="15"/>
      <c r="Z684" s="15"/>
      <c r="AA684" s="15"/>
      <c r="AB684" s="15"/>
      <c r="AC684"/>
      <c r="AD684"/>
      <c r="AE684"/>
      <c r="AF684"/>
      <c r="AG684"/>
      <c r="AH684" s="4"/>
      <c r="AI684"/>
      <c r="AJ684"/>
      <c r="AK684"/>
      <c r="AL684"/>
      <c r="AM684"/>
      <c r="AN684"/>
      <c r="AO684"/>
      <c r="AP684"/>
    </row>
    <row r="685" spans="1:42" s="52" customFormat="1">
      <c r="A685" s="15"/>
      <c r="B685" s="168"/>
      <c r="C685" s="374"/>
      <c r="D685" s="141"/>
      <c r="E685" s="180"/>
      <c r="F685"/>
      <c r="G685"/>
      <c r="H685"/>
      <c r="I685"/>
      <c r="J685" s="15"/>
      <c r="K685" s="15"/>
      <c r="L685" s="15"/>
      <c r="M685" s="15"/>
      <c r="N685" s="15"/>
      <c r="O685" s="15"/>
      <c r="P685" s="15"/>
      <c r="Q685" s="15"/>
      <c r="R685" s="15"/>
      <c r="S685" s="15"/>
      <c r="T685" s="15"/>
      <c r="U685" s="15"/>
      <c r="V685" s="15"/>
      <c r="W685" s="15"/>
      <c r="X685" s="15"/>
      <c r="Y685" s="15"/>
      <c r="Z685" s="15"/>
      <c r="AA685" s="15"/>
      <c r="AB685" s="15"/>
      <c r="AC685"/>
      <c r="AD685"/>
      <c r="AE685"/>
      <c r="AF685"/>
      <c r="AG685"/>
      <c r="AH685" s="4"/>
      <c r="AI685"/>
      <c r="AJ685"/>
      <c r="AK685"/>
      <c r="AL685"/>
      <c r="AM685"/>
      <c r="AN685"/>
      <c r="AO685"/>
      <c r="AP685"/>
    </row>
    <row r="686" spans="1:42" s="52" customFormat="1">
      <c r="A686" s="15"/>
      <c r="B686" s="168"/>
      <c r="C686" s="374"/>
      <c r="D686" s="141"/>
      <c r="E686" s="180"/>
      <c r="F686"/>
      <c r="G686"/>
      <c r="H686"/>
      <c r="I686"/>
      <c r="J686" s="15"/>
      <c r="K686" s="15"/>
      <c r="L686" s="15"/>
      <c r="M686" s="15"/>
      <c r="N686" s="15"/>
      <c r="O686" s="15"/>
      <c r="P686" s="15"/>
      <c r="Q686" s="15"/>
      <c r="R686" s="15"/>
      <c r="S686" s="15"/>
      <c r="T686" s="15"/>
      <c r="U686" s="15"/>
      <c r="V686" s="15"/>
      <c r="W686" s="15"/>
      <c r="X686" s="15"/>
      <c r="Y686" s="15"/>
      <c r="Z686" s="15"/>
      <c r="AA686" s="15"/>
      <c r="AB686" s="15"/>
      <c r="AC686"/>
      <c r="AD686"/>
      <c r="AE686"/>
      <c r="AF686"/>
      <c r="AG686"/>
      <c r="AH686" s="4"/>
      <c r="AI686"/>
      <c r="AJ686"/>
      <c r="AK686"/>
      <c r="AL686"/>
      <c r="AM686"/>
      <c r="AN686"/>
      <c r="AO686"/>
      <c r="AP686"/>
    </row>
    <row r="687" spans="1:42" s="52" customFormat="1">
      <c r="A687" s="15"/>
      <c r="B687" s="168"/>
      <c r="C687" s="374"/>
      <c r="D687" s="141"/>
      <c r="E687" s="180"/>
      <c r="F687"/>
      <c r="G687"/>
      <c r="H687"/>
      <c r="I687"/>
      <c r="J687" s="15"/>
      <c r="K687" s="15"/>
      <c r="L687" s="15"/>
      <c r="M687" s="15"/>
      <c r="N687" s="15"/>
      <c r="O687" s="15"/>
      <c r="P687" s="15"/>
      <c r="Q687" s="15"/>
      <c r="R687" s="15"/>
      <c r="S687" s="15"/>
      <c r="T687" s="15"/>
      <c r="U687" s="15"/>
      <c r="V687" s="15"/>
      <c r="W687" s="15"/>
      <c r="X687" s="15"/>
      <c r="Y687" s="15"/>
      <c r="Z687" s="15"/>
      <c r="AA687" s="15"/>
      <c r="AB687" s="15"/>
      <c r="AC687"/>
      <c r="AD687"/>
      <c r="AE687"/>
      <c r="AF687"/>
      <c r="AG687"/>
      <c r="AH687" s="4"/>
      <c r="AI687"/>
      <c r="AJ687"/>
      <c r="AK687"/>
      <c r="AL687"/>
      <c r="AM687"/>
      <c r="AN687"/>
      <c r="AO687"/>
      <c r="AP687"/>
    </row>
    <row r="688" spans="1:42" s="52" customFormat="1">
      <c r="A688" s="15"/>
      <c r="B688" s="168"/>
      <c r="C688" s="374"/>
      <c r="D688" s="141"/>
      <c r="E688" s="180"/>
      <c r="F688"/>
      <c r="G688"/>
      <c r="H688"/>
      <c r="I688"/>
      <c r="J688" s="15"/>
      <c r="K688" s="15"/>
      <c r="L688" s="15"/>
      <c r="M688" s="15"/>
      <c r="N688" s="15"/>
      <c r="O688" s="15"/>
      <c r="P688" s="15"/>
      <c r="Q688" s="15"/>
      <c r="R688" s="15"/>
      <c r="S688" s="15"/>
      <c r="T688" s="15"/>
      <c r="U688" s="15"/>
      <c r="V688" s="15"/>
      <c r="W688" s="15"/>
      <c r="X688" s="15"/>
      <c r="Y688" s="15"/>
      <c r="Z688" s="15"/>
      <c r="AA688" s="15"/>
      <c r="AB688" s="15"/>
      <c r="AC688"/>
      <c r="AD688"/>
      <c r="AE688"/>
      <c r="AF688"/>
      <c r="AG688"/>
      <c r="AH688" s="4"/>
      <c r="AI688"/>
      <c r="AJ688"/>
      <c r="AK688"/>
      <c r="AL688"/>
      <c r="AM688"/>
      <c r="AN688"/>
      <c r="AO688"/>
      <c r="AP688"/>
    </row>
    <row r="689" spans="1:42" s="52" customFormat="1">
      <c r="A689" s="15"/>
      <c r="B689" s="168"/>
      <c r="C689" s="374"/>
      <c r="D689" s="141"/>
      <c r="E689" s="180"/>
      <c r="F689"/>
      <c r="G689"/>
      <c r="H689"/>
      <c r="I689"/>
      <c r="J689" s="15"/>
      <c r="K689" s="15"/>
      <c r="L689" s="15"/>
      <c r="M689" s="15"/>
      <c r="N689" s="15"/>
      <c r="O689" s="15"/>
      <c r="P689" s="15"/>
      <c r="Q689" s="15"/>
      <c r="R689" s="15"/>
      <c r="S689" s="15"/>
      <c r="T689" s="15"/>
      <c r="U689" s="15"/>
      <c r="V689" s="15"/>
      <c r="W689" s="15"/>
      <c r="X689" s="15"/>
      <c r="Y689" s="15"/>
      <c r="Z689" s="15"/>
      <c r="AA689" s="15"/>
      <c r="AB689" s="15"/>
      <c r="AC689"/>
      <c r="AD689"/>
      <c r="AE689"/>
      <c r="AF689"/>
      <c r="AG689"/>
      <c r="AH689" s="4"/>
      <c r="AI689"/>
      <c r="AJ689"/>
      <c r="AK689"/>
      <c r="AL689"/>
      <c r="AM689"/>
      <c r="AN689"/>
      <c r="AO689"/>
      <c r="AP689"/>
    </row>
    <row r="690" spans="1:42" s="52" customFormat="1">
      <c r="A690" s="15"/>
      <c r="B690" s="168"/>
      <c r="C690" s="374"/>
      <c r="D690" s="141"/>
      <c r="E690" s="180"/>
      <c r="F690"/>
      <c r="G690"/>
      <c r="H690"/>
      <c r="I690"/>
      <c r="J690" s="15"/>
      <c r="K690" s="15"/>
      <c r="L690" s="15"/>
      <c r="M690" s="15"/>
      <c r="N690" s="15"/>
      <c r="O690" s="15"/>
      <c r="P690" s="15"/>
      <c r="Q690" s="15"/>
      <c r="R690" s="15"/>
      <c r="S690" s="15"/>
      <c r="T690" s="15"/>
      <c r="U690" s="15"/>
      <c r="V690" s="15"/>
      <c r="W690" s="15"/>
      <c r="X690" s="15"/>
      <c r="Y690" s="15"/>
      <c r="Z690" s="15"/>
      <c r="AA690" s="15"/>
      <c r="AB690" s="15"/>
      <c r="AC690"/>
      <c r="AD690"/>
      <c r="AE690"/>
      <c r="AF690"/>
      <c r="AG690"/>
      <c r="AH690" s="4"/>
      <c r="AI690"/>
      <c r="AJ690"/>
      <c r="AK690"/>
      <c r="AL690"/>
      <c r="AM690"/>
      <c r="AN690"/>
      <c r="AO690"/>
      <c r="AP690"/>
    </row>
    <row r="691" spans="1:42" s="52" customFormat="1">
      <c r="A691" s="15"/>
      <c r="B691" s="168"/>
      <c r="C691" s="374"/>
      <c r="D691" s="141"/>
      <c r="E691" s="180"/>
      <c r="F691"/>
      <c r="G691"/>
      <c r="H691"/>
      <c r="I691"/>
      <c r="J691" s="15"/>
      <c r="K691" s="15"/>
      <c r="L691" s="15"/>
      <c r="M691" s="15"/>
      <c r="N691" s="15"/>
      <c r="O691" s="15"/>
      <c r="P691" s="15"/>
      <c r="Q691" s="15"/>
      <c r="R691" s="15"/>
      <c r="S691" s="15"/>
      <c r="T691" s="15"/>
      <c r="U691" s="15"/>
      <c r="V691" s="15"/>
      <c r="W691" s="15"/>
      <c r="X691" s="15"/>
      <c r="Y691" s="15"/>
      <c r="Z691" s="15"/>
      <c r="AA691" s="15"/>
      <c r="AB691" s="15"/>
      <c r="AC691"/>
      <c r="AD691"/>
      <c r="AE691"/>
      <c r="AF691"/>
      <c r="AG691"/>
      <c r="AH691" s="4"/>
      <c r="AI691"/>
      <c r="AJ691"/>
      <c r="AK691"/>
      <c r="AL691"/>
      <c r="AM691"/>
      <c r="AN691"/>
      <c r="AO691"/>
      <c r="AP691"/>
    </row>
    <row r="692" spans="1:42" s="52" customFormat="1">
      <c r="A692" s="15"/>
      <c r="B692" s="168"/>
      <c r="C692" s="374"/>
      <c r="D692" s="141"/>
      <c r="E692" s="180"/>
      <c r="F692"/>
      <c r="G692"/>
      <c r="H692"/>
      <c r="I692"/>
      <c r="J692" s="15"/>
      <c r="K692" s="15"/>
      <c r="L692" s="15"/>
      <c r="M692" s="15"/>
      <c r="N692" s="15"/>
      <c r="O692" s="15"/>
      <c r="P692" s="15"/>
      <c r="Q692" s="15"/>
      <c r="R692" s="15"/>
      <c r="S692" s="15"/>
      <c r="T692" s="15"/>
      <c r="U692" s="15"/>
      <c r="V692" s="15"/>
      <c r="W692" s="15"/>
      <c r="X692" s="15"/>
      <c r="Y692" s="15"/>
      <c r="Z692" s="15"/>
      <c r="AA692" s="15"/>
      <c r="AB692" s="15"/>
      <c r="AC692"/>
      <c r="AD692"/>
      <c r="AE692"/>
      <c r="AF692"/>
      <c r="AG692"/>
      <c r="AH692" s="4"/>
      <c r="AI692"/>
      <c r="AJ692"/>
      <c r="AK692"/>
      <c r="AL692"/>
      <c r="AM692"/>
      <c r="AN692"/>
      <c r="AO692"/>
      <c r="AP692"/>
    </row>
    <row r="693" spans="1:42" s="52" customFormat="1">
      <c r="A693" s="15"/>
      <c r="B693" s="168"/>
      <c r="C693" s="374"/>
      <c r="D693" s="141"/>
      <c r="E693" s="180"/>
      <c r="F693"/>
      <c r="G693"/>
      <c r="H693"/>
      <c r="I693"/>
      <c r="J693" s="15"/>
      <c r="K693" s="15"/>
      <c r="L693" s="15"/>
      <c r="M693" s="15"/>
      <c r="N693" s="15"/>
      <c r="O693" s="15"/>
      <c r="P693" s="15"/>
      <c r="Q693" s="15"/>
      <c r="R693" s="15"/>
      <c r="S693" s="15"/>
      <c r="T693" s="15"/>
      <c r="U693" s="15"/>
      <c r="V693" s="15"/>
      <c r="W693" s="15"/>
      <c r="X693" s="15"/>
      <c r="Y693" s="15"/>
      <c r="Z693" s="15"/>
      <c r="AA693" s="15"/>
      <c r="AB693" s="15"/>
      <c r="AC693"/>
      <c r="AD693"/>
      <c r="AE693"/>
      <c r="AF693"/>
      <c r="AG693"/>
      <c r="AH693" s="4"/>
      <c r="AI693"/>
      <c r="AJ693"/>
      <c r="AK693"/>
      <c r="AL693"/>
      <c r="AM693"/>
      <c r="AN693"/>
      <c r="AO693"/>
      <c r="AP693"/>
    </row>
    <row r="694" spans="1:42" s="52" customFormat="1">
      <c r="A694" s="15"/>
      <c r="B694" s="168"/>
      <c r="C694" s="374"/>
      <c r="D694" s="141"/>
      <c r="E694" s="180"/>
      <c r="F694"/>
      <c r="G694"/>
      <c r="H694"/>
      <c r="I694"/>
      <c r="J694" s="15"/>
      <c r="K694" s="15"/>
      <c r="L694" s="15"/>
      <c r="M694" s="15"/>
      <c r="N694" s="15"/>
      <c r="O694" s="15"/>
      <c r="P694" s="15"/>
      <c r="Q694" s="15"/>
      <c r="R694" s="15"/>
      <c r="S694" s="15"/>
      <c r="T694" s="15"/>
      <c r="U694" s="15"/>
      <c r="V694" s="15"/>
      <c r="W694" s="15"/>
      <c r="X694" s="15"/>
      <c r="Y694" s="15"/>
      <c r="Z694" s="15"/>
      <c r="AA694" s="15"/>
      <c r="AB694" s="15"/>
      <c r="AC694"/>
      <c r="AD694"/>
      <c r="AE694"/>
      <c r="AF694"/>
      <c r="AG694"/>
      <c r="AH694" s="4"/>
      <c r="AI694"/>
      <c r="AJ694"/>
      <c r="AK694"/>
      <c r="AL694"/>
      <c r="AM694"/>
      <c r="AN694"/>
      <c r="AO694"/>
      <c r="AP694"/>
    </row>
    <row r="695" spans="1:42" s="52" customFormat="1">
      <c r="A695" s="15"/>
      <c r="B695" s="168"/>
      <c r="C695" s="374"/>
      <c r="D695" s="141"/>
      <c r="E695" s="180"/>
      <c r="F695"/>
      <c r="G695"/>
      <c r="H695"/>
      <c r="I695"/>
      <c r="J695" s="15"/>
      <c r="K695" s="15"/>
      <c r="L695" s="15"/>
      <c r="M695" s="15"/>
      <c r="N695" s="15"/>
      <c r="O695" s="15"/>
      <c r="P695" s="15"/>
      <c r="Q695" s="15"/>
      <c r="R695" s="15"/>
      <c r="S695" s="15"/>
      <c r="T695" s="15"/>
      <c r="U695" s="15"/>
      <c r="V695" s="15"/>
      <c r="W695" s="15"/>
      <c r="X695" s="15"/>
      <c r="Y695" s="15"/>
      <c r="Z695" s="15"/>
      <c r="AA695" s="15"/>
      <c r="AB695" s="15"/>
      <c r="AC695"/>
      <c r="AD695"/>
      <c r="AE695"/>
      <c r="AF695"/>
      <c r="AG695"/>
      <c r="AH695" s="4"/>
      <c r="AI695"/>
      <c r="AJ695"/>
      <c r="AK695"/>
      <c r="AL695"/>
      <c r="AM695"/>
      <c r="AN695"/>
      <c r="AO695"/>
      <c r="AP695"/>
    </row>
    <row r="696" spans="1:42" s="52" customFormat="1">
      <c r="A696" s="15"/>
      <c r="B696" s="168"/>
      <c r="C696" s="374"/>
      <c r="D696" s="141"/>
      <c r="E696" s="180"/>
      <c r="F696"/>
      <c r="G696"/>
      <c r="H696"/>
      <c r="I696"/>
      <c r="J696" s="15"/>
      <c r="K696" s="15"/>
      <c r="L696" s="15"/>
      <c r="M696" s="15"/>
      <c r="N696" s="15"/>
      <c r="O696" s="15"/>
      <c r="P696" s="15"/>
      <c r="Q696" s="15"/>
      <c r="R696" s="15"/>
      <c r="S696" s="15"/>
      <c r="T696" s="15"/>
      <c r="U696" s="15"/>
      <c r="V696" s="15"/>
      <c r="W696" s="15"/>
      <c r="X696" s="15"/>
      <c r="Y696" s="15"/>
      <c r="Z696" s="15"/>
      <c r="AA696" s="15"/>
      <c r="AB696" s="15"/>
      <c r="AC696"/>
      <c r="AD696"/>
      <c r="AE696"/>
      <c r="AF696"/>
      <c r="AG696"/>
      <c r="AH696" s="4"/>
      <c r="AI696"/>
      <c r="AJ696"/>
      <c r="AK696"/>
      <c r="AL696"/>
      <c r="AM696"/>
      <c r="AN696"/>
      <c r="AO696"/>
      <c r="AP696"/>
    </row>
    <row r="697" spans="1:42" s="52" customFormat="1">
      <c r="A697" s="15"/>
      <c r="B697" s="168"/>
      <c r="C697" s="374"/>
      <c r="D697" s="141"/>
      <c r="E697" s="180"/>
      <c r="F697"/>
      <c r="G697"/>
      <c r="H697"/>
      <c r="I697"/>
      <c r="J697" s="15"/>
      <c r="K697" s="15"/>
      <c r="L697" s="15"/>
      <c r="M697" s="15"/>
      <c r="N697" s="15"/>
      <c r="O697" s="15"/>
      <c r="P697" s="15"/>
      <c r="Q697" s="15"/>
      <c r="R697" s="15"/>
      <c r="S697" s="15"/>
      <c r="T697" s="15"/>
      <c r="U697" s="15"/>
      <c r="V697" s="15"/>
      <c r="W697" s="15"/>
      <c r="X697" s="15"/>
      <c r="Y697" s="15"/>
      <c r="Z697" s="15"/>
      <c r="AA697" s="15"/>
      <c r="AB697" s="15"/>
      <c r="AC697"/>
      <c r="AD697"/>
      <c r="AE697"/>
      <c r="AF697"/>
      <c r="AG697"/>
      <c r="AH697" s="4"/>
      <c r="AI697"/>
      <c r="AJ697"/>
      <c r="AK697"/>
      <c r="AL697"/>
      <c r="AM697"/>
      <c r="AN697"/>
      <c r="AO697"/>
      <c r="AP697"/>
    </row>
    <row r="698" spans="1:42" s="52" customFormat="1">
      <c r="A698" s="15"/>
      <c r="B698" s="168"/>
      <c r="C698" s="374"/>
      <c r="D698" s="141"/>
      <c r="E698" s="180"/>
      <c r="F698"/>
      <c r="G698"/>
      <c r="H698"/>
      <c r="I698"/>
      <c r="J698" s="15"/>
      <c r="K698" s="15"/>
      <c r="L698" s="15"/>
      <c r="M698" s="15"/>
      <c r="N698" s="15"/>
      <c r="O698" s="15"/>
      <c r="P698" s="15"/>
      <c r="Q698" s="15"/>
      <c r="R698" s="15"/>
      <c r="S698" s="15"/>
      <c r="T698" s="15"/>
      <c r="U698" s="15"/>
      <c r="V698" s="15"/>
      <c r="W698" s="15"/>
      <c r="X698" s="15"/>
      <c r="Y698" s="15"/>
      <c r="Z698" s="15"/>
      <c r="AA698" s="15"/>
      <c r="AB698" s="15"/>
      <c r="AC698"/>
      <c r="AD698"/>
      <c r="AE698"/>
      <c r="AF698"/>
      <c r="AG698"/>
      <c r="AH698" s="4"/>
      <c r="AI698"/>
      <c r="AJ698"/>
      <c r="AK698"/>
      <c r="AL698"/>
      <c r="AM698"/>
      <c r="AN698"/>
      <c r="AO698"/>
      <c r="AP698"/>
    </row>
    <row r="699" spans="1:42" s="52" customFormat="1">
      <c r="A699" s="15"/>
      <c r="B699" s="168"/>
      <c r="C699" s="374"/>
      <c r="D699" s="141"/>
      <c r="E699" s="180"/>
      <c r="F699"/>
      <c r="G699"/>
      <c r="H699"/>
      <c r="I699"/>
      <c r="J699" s="15"/>
      <c r="K699" s="15"/>
      <c r="L699" s="15"/>
      <c r="M699" s="15"/>
      <c r="N699" s="15"/>
      <c r="O699" s="15"/>
      <c r="P699" s="15"/>
      <c r="Q699" s="15"/>
      <c r="R699" s="15"/>
      <c r="S699" s="15"/>
      <c r="T699" s="15"/>
      <c r="U699" s="15"/>
      <c r="V699" s="15"/>
      <c r="W699" s="15"/>
      <c r="X699" s="15"/>
      <c r="Y699" s="15"/>
      <c r="Z699" s="15"/>
      <c r="AA699" s="15"/>
      <c r="AB699" s="15"/>
      <c r="AC699"/>
      <c r="AD699"/>
      <c r="AE699"/>
      <c r="AF699"/>
      <c r="AG699"/>
      <c r="AH699" s="4"/>
      <c r="AI699"/>
      <c r="AJ699"/>
      <c r="AK699"/>
      <c r="AL699"/>
      <c r="AM699"/>
      <c r="AN699"/>
      <c r="AO699"/>
      <c r="AP699"/>
    </row>
    <row r="700" spans="1:42" s="52" customFormat="1">
      <c r="A700" s="15"/>
      <c r="B700" s="168"/>
      <c r="C700" s="374"/>
      <c r="D700" s="141"/>
      <c r="E700" s="180"/>
      <c r="F700"/>
      <c r="G700"/>
      <c r="H700"/>
      <c r="I700"/>
      <c r="J700" s="15"/>
      <c r="K700" s="15"/>
      <c r="L700" s="15"/>
      <c r="M700" s="15"/>
      <c r="N700" s="15"/>
      <c r="O700" s="15"/>
      <c r="P700" s="15"/>
      <c r="Q700" s="15"/>
      <c r="R700" s="15"/>
      <c r="S700" s="15"/>
      <c r="T700" s="15"/>
      <c r="U700" s="15"/>
      <c r="V700" s="15"/>
      <c r="W700" s="15"/>
      <c r="X700" s="15"/>
      <c r="Y700" s="15"/>
      <c r="Z700" s="15"/>
      <c r="AA700" s="15"/>
      <c r="AB700" s="15"/>
      <c r="AC700"/>
      <c r="AD700"/>
      <c r="AE700"/>
      <c r="AF700"/>
      <c r="AG700"/>
      <c r="AH700" s="4"/>
      <c r="AI700"/>
      <c r="AJ700"/>
      <c r="AK700"/>
      <c r="AL700"/>
      <c r="AM700"/>
      <c r="AN700"/>
      <c r="AO700"/>
      <c r="AP700"/>
    </row>
    <row r="701" spans="1:42" s="52" customFormat="1">
      <c r="A701" s="15"/>
      <c r="B701" s="168"/>
      <c r="C701" s="374"/>
      <c r="D701" s="141"/>
      <c r="E701" s="180"/>
      <c r="F701"/>
      <c r="G701"/>
      <c r="H701"/>
      <c r="I701"/>
      <c r="J701" s="15"/>
      <c r="K701" s="15"/>
      <c r="L701" s="15"/>
      <c r="M701" s="15"/>
      <c r="N701" s="15"/>
      <c r="O701" s="15"/>
      <c r="P701" s="15"/>
      <c r="Q701" s="15"/>
      <c r="R701" s="15"/>
      <c r="S701" s="15"/>
      <c r="T701" s="15"/>
      <c r="U701" s="15"/>
      <c r="V701" s="15"/>
      <c r="W701" s="15"/>
      <c r="X701" s="15"/>
      <c r="Y701" s="15"/>
      <c r="Z701" s="15"/>
      <c r="AA701" s="15"/>
      <c r="AB701" s="15"/>
      <c r="AC701"/>
      <c r="AD701"/>
      <c r="AE701"/>
      <c r="AF701"/>
      <c r="AG701"/>
      <c r="AH701" s="4"/>
      <c r="AI701"/>
      <c r="AJ701"/>
      <c r="AK701"/>
      <c r="AL701"/>
      <c r="AM701"/>
      <c r="AN701"/>
      <c r="AO701"/>
      <c r="AP701"/>
    </row>
    <row r="702" spans="1:42" s="52" customFormat="1">
      <c r="A702" s="15"/>
      <c r="B702" s="168"/>
      <c r="C702" s="374"/>
      <c r="D702" s="141"/>
      <c r="E702" s="180"/>
      <c r="F702"/>
      <c r="G702"/>
      <c r="H702"/>
      <c r="I702"/>
      <c r="J702" s="15"/>
      <c r="K702" s="15"/>
      <c r="L702" s="15"/>
      <c r="M702" s="15"/>
      <c r="N702" s="15"/>
      <c r="O702" s="15"/>
      <c r="P702" s="15"/>
      <c r="Q702" s="15"/>
      <c r="R702" s="15"/>
      <c r="S702" s="15"/>
      <c r="T702" s="15"/>
      <c r="U702" s="15"/>
      <c r="V702" s="15"/>
      <c r="W702" s="15"/>
      <c r="X702" s="15"/>
      <c r="Y702" s="15"/>
      <c r="Z702" s="15"/>
      <c r="AA702" s="15"/>
      <c r="AB702" s="15"/>
      <c r="AC702"/>
      <c r="AD702"/>
      <c r="AE702"/>
      <c r="AF702"/>
      <c r="AG702"/>
      <c r="AH702" s="4"/>
      <c r="AI702"/>
      <c r="AJ702"/>
      <c r="AK702"/>
      <c r="AL702"/>
      <c r="AM702"/>
      <c r="AN702"/>
      <c r="AO702"/>
      <c r="AP702"/>
    </row>
    <row r="703" spans="1:42" s="52" customFormat="1">
      <c r="A703" s="15"/>
      <c r="B703" s="168"/>
      <c r="C703" s="374"/>
      <c r="D703" s="141"/>
      <c r="E703" s="180"/>
      <c r="F703"/>
      <c r="G703"/>
      <c r="H703"/>
      <c r="I703"/>
      <c r="J703" s="15"/>
      <c r="K703" s="15"/>
      <c r="L703" s="15"/>
      <c r="M703" s="15"/>
      <c r="N703" s="15"/>
      <c r="O703" s="15"/>
      <c r="P703" s="15"/>
      <c r="Q703" s="15"/>
      <c r="R703" s="15"/>
      <c r="S703" s="15"/>
      <c r="T703" s="15"/>
      <c r="U703" s="15"/>
      <c r="V703" s="15"/>
      <c r="W703" s="15"/>
      <c r="X703" s="15"/>
      <c r="Y703" s="15"/>
      <c r="Z703" s="15"/>
      <c r="AA703" s="15"/>
      <c r="AB703" s="15"/>
      <c r="AC703"/>
      <c r="AD703"/>
      <c r="AE703"/>
      <c r="AF703"/>
      <c r="AG703"/>
      <c r="AH703" s="4"/>
      <c r="AI703"/>
      <c r="AJ703"/>
      <c r="AK703"/>
      <c r="AL703"/>
      <c r="AM703"/>
      <c r="AN703"/>
      <c r="AO703"/>
      <c r="AP703"/>
    </row>
    <row r="704" spans="1:42" s="52" customFormat="1">
      <c r="A704" s="15"/>
      <c r="B704" s="168"/>
      <c r="C704" s="374"/>
      <c r="D704" s="141"/>
      <c r="E704" s="180"/>
      <c r="F704"/>
      <c r="G704"/>
      <c r="H704"/>
      <c r="I704"/>
      <c r="J704" s="15"/>
      <c r="K704" s="15"/>
      <c r="L704" s="15"/>
      <c r="M704" s="15"/>
      <c r="N704" s="15"/>
      <c r="O704" s="15"/>
      <c r="P704" s="15"/>
      <c r="Q704" s="15"/>
      <c r="R704" s="15"/>
      <c r="S704" s="15"/>
      <c r="T704" s="15"/>
      <c r="U704" s="15"/>
      <c r="V704" s="15"/>
      <c r="W704" s="15"/>
      <c r="X704" s="15"/>
      <c r="Y704" s="15"/>
      <c r="Z704" s="15"/>
      <c r="AA704" s="15"/>
      <c r="AB704" s="15"/>
      <c r="AC704"/>
      <c r="AD704"/>
      <c r="AE704"/>
      <c r="AF704"/>
      <c r="AG704"/>
      <c r="AH704" s="4"/>
      <c r="AI704"/>
      <c r="AJ704"/>
      <c r="AK704"/>
      <c r="AL704"/>
      <c r="AM704"/>
      <c r="AN704"/>
      <c r="AO704"/>
      <c r="AP704"/>
    </row>
    <row r="705" spans="1:42" s="52" customFormat="1">
      <c r="A705" s="15"/>
      <c r="B705" s="168"/>
      <c r="C705" s="374"/>
      <c r="D705" s="141"/>
      <c r="E705" s="180"/>
      <c r="F705"/>
      <c r="G705"/>
      <c r="H705"/>
      <c r="I705"/>
      <c r="J705" s="15"/>
      <c r="K705" s="15"/>
      <c r="L705" s="15"/>
      <c r="M705" s="15"/>
      <c r="N705" s="15"/>
      <c r="O705" s="15"/>
      <c r="P705" s="15"/>
      <c r="Q705" s="15"/>
      <c r="R705" s="15"/>
      <c r="S705" s="15"/>
      <c r="T705" s="15"/>
      <c r="U705" s="15"/>
      <c r="V705" s="15"/>
      <c r="W705" s="15"/>
      <c r="X705" s="15"/>
      <c r="Y705" s="15"/>
      <c r="Z705" s="15"/>
      <c r="AA705" s="15"/>
      <c r="AB705" s="15"/>
      <c r="AC705"/>
      <c r="AD705"/>
      <c r="AE705"/>
      <c r="AF705"/>
      <c r="AG705"/>
      <c r="AH705" s="4"/>
      <c r="AI705"/>
      <c r="AJ705"/>
      <c r="AK705"/>
      <c r="AL705"/>
      <c r="AM705"/>
      <c r="AN705"/>
      <c r="AO705"/>
      <c r="AP705"/>
    </row>
    <row r="706" spans="1:42" s="52" customFormat="1">
      <c r="A706" s="15"/>
      <c r="B706" s="168"/>
      <c r="C706" s="374"/>
      <c r="D706" s="141"/>
      <c r="E706" s="180"/>
      <c r="F706"/>
      <c r="G706"/>
      <c r="H706"/>
      <c r="I706"/>
      <c r="J706" s="15"/>
      <c r="K706" s="15"/>
      <c r="L706" s="15"/>
      <c r="M706" s="15"/>
      <c r="N706" s="15"/>
      <c r="O706" s="15"/>
      <c r="P706" s="15"/>
      <c r="Q706" s="15"/>
      <c r="R706" s="15"/>
      <c r="S706" s="15"/>
      <c r="T706" s="15"/>
      <c r="U706" s="15"/>
      <c r="V706" s="15"/>
      <c r="W706" s="15"/>
      <c r="X706" s="15"/>
      <c r="Y706" s="15"/>
      <c r="Z706" s="15"/>
      <c r="AA706" s="15"/>
      <c r="AB706" s="15"/>
      <c r="AC706"/>
      <c r="AD706"/>
      <c r="AE706"/>
      <c r="AF706"/>
      <c r="AG706"/>
      <c r="AH706" s="4"/>
      <c r="AI706"/>
      <c r="AJ706"/>
      <c r="AK706"/>
      <c r="AL706"/>
      <c r="AM706"/>
      <c r="AN706"/>
      <c r="AO706"/>
      <c r="AP706"/>
    </row>
    <row r="707" spans="1:42" s="52" customFormat="1">
      <c r="A707" s="15"/>
      <c r="B707" s="168"/>
      <c r="C707" s="374"/>
      <c r="D707" s="141"/>
      <c r="E707" s="180"/>
      <c r="F707"/>
      <c r="G707"/>
      <c r="H707"/>
      <c r="I707"/>
      <c r="J707" s="15"/>
      <c r="K707" s="15"/>
      <c r="L707" s="15"/>
      <c r="M707" s="15"/>
      <c r="N707" s="15"/>
      <c r="O707" s="15"/>
      <c r="P707" s="15"/>
      <c r="Q707" s="15"/>
      <c r="R707" s="15"/>
      <c r="S707" s="15"/>
      <c r="T707" s="15"/>
      <c r="U707" s="15"/>
      <c r="V707" s="15"/>
      <c r="W707" s="15"/>
      <c r="X707" s="15"/>
      <c r="Y707" s="15"/>
      <c r="Z707" s="15"/>
      <c r="AA707" s="15"/>
      <c r="AB707" s="15"/>
      <c r="AC707"/>
      <c r="AD707"/>
      <c r="AE707"/>
      <c r="AF707"/>
      <c r="AG707"/>
      <c r="AH707" s="4"/>
      <c r="AI707"/>
      <c r="AJ707"/>
      <c r="AK707"/>
      <c r="AL707"/>
      <c r="AM707"/>
      <c r="AN707"/>
      <c r="AO707"/>
      <c r="AP707"/>
    </row>
    <row r="708" spans="1:42" s="52" customFormat="1">
      <c r="A708" s="15"/>
      <c r="B708" s="168"/>
      <c r="C708" s="374"/>
      <c r="D708" s="141"/>
      <c r="E708" s="180"/>
      <c r="F708"/>
      <c r="G708"/>
      <c r="H708"/>
      <c r="I708"/>
      <c r="J708" s="15"/>
      <c r="K708" s="15"/>
      <c r="L708" s="15"/>
      <c r="M708" s="15"/>
      <c r="N708" s="15"/>
      <c r="O708" s="15"/>
      <c r="P708" s="15"/>
      <c r="Q708" s="15"/>
      <c r="R708" s="15"/>
      <c r="S708" s="15"/>
      <c r="T708" s="15"/>
      <c r="U708" s="15"/>
      <c r="V708" s="15"/>
      <c r="W708" s="15"/>
      <c r="X708" s="15"/>
      <c r="Y708" s="15"/>
      <c r="Z708" s="15"/>
      <c r="AA708" s="15"/>
      <c r="AB708" s="15"/>
      <c r="AC708"/>
      <c r="AD708"/>
      <c r="AE708"/>
      <c r="AF708"/>
      <c r="AG708"/>
      <c r="AH708" s="4"/>
      <c r="AI708"/>
      <c r="AJ708"/>
      <c r="AK708"/>
      <c r="AL708"/>
      <c r="AM708"/>
      <c r="AN708"/>
      <c r="AO708"/>
      <c r="AP708"/>
    </row>
    <row r="709" spans="1:42" s="52" customFormat="1">
      <c r="A709" s="15"/>
      <c r="B709" s="168"/>
      <c r="C709" s="374"/>
      <c r="D709" s="141"/>
      <c r="E709" s="180"/>
      <c r="F709"/>
      <c r="G709"/>
      <c r="H709"/>
      <c r="I709"/>
      <c r="J709" s="15"/>
      <c r="K709" s="15"/>
      <c r="L709" s="15"/>
      <c r="M709" s="15"/>
      <c r="N709" s="15"/>
      <c r="O709" s="15"/>
      <c r="P709" s="15"/>
      <c r="Q709" s="15"/>
      <c r="R709" s="15"/>
      <c r="S709" s="15"/>
      <c r="T709" s="15"/>
      <c r="U709" s="15"/>
      <c r="V709" s="15"/>
      <c r="W709" s="15"/>
      <c r="X709" s="15"/>
      <c r="Y709" s="15"/>
      <c r="Z709" s="15"/>
      <c r="AA709" s="15"/>
      <c r="AB709" s="15"/>
      <c r="AC709"/>
      <c r="AD709"/>
      <c r="AE709"/>
      <c r="AF709"/>
      <c r="AG709"/>
      <c r="AH709" s="4"/>
      <c r="AI709"/>
      <c r="AJ709"/>
      <c r="AK709"/>
      <c r="AL709"/>
      <c r="AM709"/>
      <c r="AN709"/>
      <c r="AO709"/>
      <c r="AP709"/>
    </row>
    <row r="710" spans="1:42" s="52" customFormat="1">
      <c r="A710" s="15"/>
      <c r="B710" s="168"/>
      <c r="C710" s="374"/>
      <c r="D710" s="141"/>
      <c r="E710" s="180"/>
      <c r="F710"/>
      <c r="G710"/>
      <c r="H710"/>
      <c r="I710"/>
      <c r="J710" s="15"/>
      <c r="K710" s="15"/>
      <c r="L710" s="15"/>
      <c r="M710" s="15"/>
      <c r="N710" s="15"/>
      <c r="O710" s="15"/>
      <c r="P710" s="15"/>
      <c r="Q710" s="15"/>
      <c r="R710" s="15"/>
      <c r="S710" s="15"/>
      <c r="T710" s="15"/>
      <c r="U710" s="15"/>
      <c r="V710" s="15"/>
      <c r="W710" s="15"/>
      <c r="X710" s="15"/>
      <c r="Y710" s="15"/>
      <c r="Z710" s="15"/>
      <c r="AA710" s="15"/>
      <c r="AB710" s="15"/>
      <c r="AC710"/>
      <c r="AD710"/>
      <c r="AE710"/>
      <c r="AF710"/>
      <c r="AG710"/>
      <c r="AH710" s="4"/>
      <c r="AI710"/>
      <c r="AJ710"/>
      <c r="AK710"/>
      <c r="AL710"/>
      <c r="AM710"/>
      <c r="AN710"/>
      <c r="AO710"/>
      <c r="AP710"/>
    </row>
    <row r="711" spans="1:42" s="52" customFormat="1">
      <c r="A711" s="15"/>
      <c r="B711" s="168"/>
      <c r="C711" s="374"/>
      <c r="D711" s="141"/>
      <c r="E711" s="180"/>
      <c r="F711"/>
      <c r="G711"/>
      <c r="H711"/>
      <c r="I711"/>
      <c r="J711" s="15"/>
      <c r="K711" s="15"/>
      <c r="L711" s="15"/>
      <c r="M711" s="15"/>
      <c r="N711" s="15"/>
      <c r="O711" s="15"/>
      <c r="P711" s="15"/>
      <c r="Q711" s="15"/>
      <c r="R711" s="15"/>
      <c r="S711" s="15"/>
      <c r="T711" s="15"/>
      <c r="U711" s="15"/>
      <c r="V711" s="15"/>
      <c r="W711" s="15"/>
      <c r="X711" s="15"/>
      <c r="Y711" s="15"/>
      <c r="Z711" s="15"/>
      <c r="AA711" s="15"/>
      <c r="AB711" s="15"/>
      <c r="AC711"/>
      <c r="AD711"/>
      <c r="AE711"/>
      <c r="AF711"/>
      <c r="AG711"/>
      <c r="AH711" s="4"/>
      <c r="AI711"/>
      <c r="AJ711"/>
      <c r="AK711"/>
      <c r="AL711"/>
      <c r="AM711"/>
      <c r="AN711"/>
      <c r="AO711"/>
      <c r="AP711"/>
    </row>
    <row r="712" spans="1:42" s="52" customFormat="1">
      <c r="A712" s="15"/>
      <c r="B712" s="168"/>
      <c r="C712" s="374"/>
      <c r="D712" s="141"/>
      <c r="E712" s="180"/>
      <c r="F712"/>
      <c r="G712"/>
      <c r="H712"/>
      <c r="I712"/>
      <c r="J712" s="15"/>
      <c r="K712" s="15"/>
      <c r="L712" s="15"/>
      <c r="M712" s="15"/>
      <c r="N712" s="15"/>
      <c r="O712" s="15"/>
      <c r="P712" s="15"/>
      <c r="Q712" s="15"/>
      <c r="R712" s="15"/>
      <c r="S712" s="15"/>
      <c r="T712" s="15"/>
      <c r="U712" s="15"/>
      <c r="V712" s="15"/>
      <c r="W712" s="15"/>
      <c r="X712" s="15"/>
      <c r="Y712" s="15"/>
      <c r="Z712" s="15"/>
      <c r="AA712" s="15"/>
      <c r="AB712" s="15"/>
      <c r="AC712"/>
      <c r="AD712"/>
      <c r="AE712"/>
      <c r="AF712"/>
      <c r="AG712"/>
      <c r="AH712" s="4"/>
      <c r="AI712"/>
      <c r="AJ712"/>
      <c r="AK712"/>
      <c r="AL712"/>
      <c r="AM712"/>
      <c r="AN712"/>
      <c r="AO712"/>
      <c r="AP712"/>
    </row>
    <row r="713" spans="1:42" s="52" customFormat="1">
      <c r="A713" s="15"/>
      <c r="B713" s="168"/>
      <c r="C713" s="374"/>
      <c r="D713" s="141"/>
      <c r="E713" s="180"/>
      <c r="F713"/>
      <c r="G713"/>
      <c r="H713"/>
      <c r="I713"/>
      <c r="J713" s="15"/>
      <c r="K713" s="15"/>
      <c r="L713" s="15"/>
      <c r="M713" s="15"/>
      <c r="N713" s="15"/>
      <c r="O713" s="15"/>
      <c r="P713" s="15"/>
      <c r="Q713" s="15"/>
      <c r="R713" s="15"/>
      <c r="S713" s="15"/>
      <c r="T713" s="15"/>
      <c r="U713" s="15"/>
      <c r="V713" s="15"/>
      <c r="W713" s="15"/>
      <c r="X713" s="15"/>
      <c r="Y713" s="15"/>
      <c r="Z713" s="15"/>
      <c r="AA713" s="15"/>
      <c r="AB713" s="15"/>
      <c r="AC713"/>
      <c r="AD713"/>
      <c r="AE713"/>
      <c r="AF713"/>
      <c r="AG713"/>
      <c r="AH713" s="4"/>
      <c r="AI713"/>
      <c r="AJ713"/>
      <c r="AK713"/>
      <c r="AL713"/>
      <c r="AM713"/>
      <c r="AN713"/>
      <c r="AO713"/>
      <c r="AP713"/>
    </row>
    <row r="714" spans="1:42" s="52" customFormat="1">
      <c r="A714" s="15"/>
      <c r="B714" s="168"/>
      <c r="C714" s="374"/>
      <c r="D714" s="141"/>
      <c r="E714" s="180"/>
      <c r="F714"/>
      <c r="G714"/>
      <c r="H714"/>
      <c r="I714"/>
      <c r="J714" s="15"/>
      <c r="K714" s="15"/>
      <c r="L714" s="15"/>
      <c r="M714" s="15"/>
      <c r="N714" s="15"/>
      <c r="O714" s="15"/>
      <c r="P714" s="15"/>
      <c r="Q714" s="15"/>
      <c r="R714" s="15"/>
      <c r="S714" s="15"/>
      <c r="T714" s="15"/>
      <c r="U714" s="15"/>
      <c r="V714" s="15"/>
      <c r="W714" s="15"/>
      <c r="X714" s="15"/>
      <c r="Y714" s="15"/>
      <c r="Z714" s="15"/>
      <c r="AA714" s="15"/>
      <c r="AB714" s="15"/>
      <c r="AC714"/>
      <c r="AD714"/>
      <c r="AE714"/>
      <c r="AF714"/>
      <c r="AG714"/>
      <c r="AH714" s="4"/>
      <c r="AI714"/>
      <c r="AJ714"/>
      <c r="AK714"/>
      <c r="AL714"/>
      <c r="AM714"/>
      <c r="AN714"/>
      <c r="AO714"/>
      <c r="AP714"/>
    </row>
    <row r="715" spans="1:42" s="52" customFormat="1">
      <c r="A715" s="15"/>
      <c r="B715" s="168"/>
      <c r="C715" s="374"/>
      <c r="D715" s="141"/>
      <c r="E715" s="180"/>
      <c r="F715"/>
      <c r="G715"/>
      <c r="H715"/>
      <c r="I715"/>
      <c r="J715" s="15"/>
      <c r="K715" s="15"/>
      <c r="L715" s="15"/>
      <c r="M715" s="15"/>
      <c r="N715" s="15"/>
      <c r="O715" s="15"/>
      <c r="P715" s="15"/>
      <c r="Q715" s="15"/>
      <c r="R715" s="15"/>
      <c r="S715" s="15"/>
      <c r="T715" s="15"/>
      <c r="U715" s="15"/>
      <c r="V715" s="15"/>
      <c r="W715" s="15"/>
      <c r="X715" s="15"/>
      <c r="Y715" s="15"/>
      <c r="Z715" s="15"/>
      <c r="AA715" s="15"/>
      <c r="AB715" s="15"/>
      <c r="AC715"/>
      <c r="AD715"/>
      <c r="AE715"/>
      <c r="AF715"/>
      <c r="AG715"/>
      <c r="AH715" s="4"/>
      <c r="AI715"/>
      <c r="AJ715"/>
      <c r="AK715"/>
      <c r="AL715"/>
      <c r="AM715"/>
      <c r="AN715"/>
      <c r="AO715"/>
      <c r="AP715"/>
    </row>
    <row r="716" spans="1:42" s="52" customFormat="1">
      <c r="A716" s="15"/>
      <c r="B716" s="168"/>
      <c r="C716" s="374"/>
      <c r="D716" s="141"/>
      <c r="E716" s="180"/>
      <c r="F716"/>
      <c r="G716"/>
      <c r="H716"/>
      <c r="I716"/>
      <c r="J716" s="15"/>
      <c r="K716" s="15"/>
      <c r="L716" s="15"/>
      <c r="M716" s="15"/>
      <c r="N716" s="15"/>
      <c r="O716" s="15"/>
      <c r="P716" s="15"/>
      <c r="Q716" s="15"/>
      <c r="R716" s="15"/>
      <c r="S716" s="15"/>
      <c r="T716" s="15"/>
      <c r="U716" s="15"/>
      <c r="V716" s="15"/>
      <c r="W716" s="15"/>
      <c r="X716" s="15"/>
      <c r="Y716" s="15"/>
      <c r="Z716" s="15"/>
      <c r="AA716" s="15"/>
      <c r="AB716" s="15"/>
      <c r="AC716"/>
      <c r="AD716"/>
      <c r="AE716"/>
      <c r="AF716"/>
      <c r="AG716"/>
      <c r="AH716" s="4"/>
      <c r="AI716"/>
      <c r="AJ716"/>
      <c r="AK716"/>
      <c r="AL716"/>
      <c r="AM716"/>
      <c r="AN716"/>
      <c r="AO716"/>
      <c r="AP716"/>
    </row>
    <row r="717" spans="1:42" s="52" customFormat="1">
      <c r="A717" s="15"/>
      <c r="B717" s="168"/>
      <c r="C717" s="374"/>
      <c r="D717" s="141"/>
      <c r="E717" s="180"/>
      <c r="F717"/>
      <c r="G717"/>
      <c r="H717"/>
      <c r="I717"/>
      <c r="J717" s="15"/>
      <c r="K717" s="15"/>
      <c r="L717" s="15"/>
      <c r="M717" s="15"/>
      <c r="N717" s="15"/>
      <c r="O717" s="15"/>
      <c r="P717" s="15"/>
      <c r="Q717" s="15"/>
      <c r="R717" s="15"/>
      <c r="S717" s="15"/>
      <c r="T717" s="15"/>
      <c r="U717" s="15"/>
      <c r="V717" s="15"/>
      <c r="W717" s="15"/>
      <c r="X717" s="15"/>
      <c r="Y717" s="15"/>
      <c r="Z717" s="15"/>
      <c r="AA717" s="15"/>
      <c r="AB717" s="15"/>
      <c r="AC717"/>
      <c r="AD717"/>
      <c r="AE717"/>
      <c r="AF717"/>
      <c r="AG717"/>
      <c r="AH717" s="4"/>
      <c r="AI717"/>
      <c r="AJ717"/>
      <c r="AK717"/>
      <c r="AL717"/>
      <c r="AM717"/>
      <c r="AN717"/>
      <c r="AO717"/>
      <c r="AP717"/>
    </row>
    <row r="718" spans="1:42" s="52" customFormat="1">
      <c r="A718" s="15"/>
      <c r="B718" s="168"/>
      <c r="C718" s="374"/>
      <c r="D718" s="141"/>
      <c r="E718" s="180"/>
      <c r="F718"/>
      <c r="G718"/>
      <c r="H718"/>
      <c r="I718"/>
      <c r="J718" s="15"/>
      <c r="K718" s="15"/>
      <c r="L718" s="15"/>
      <c r="M718" s="15"/>
      <c r="N718" s="15"/>
      <c r="O718" s="15"/>
      <c r="P718" s="15"/>
      <c r="Q718" s="15"/>
      <c r="R718" s="15"/>
      <c r="S718" s="15"/>
      <c r="T718" s="15"/>
      <c r="U718" s="15"/>
      <c r="V718" s="15"/>
      <c r="W718" s="15"/>
      <c r="X718" s="15"/>
      <c r="Y718" s="15"/>
      <c r="Z718" s="15"/>
      <c r="AA718" s="15"/>
      <c r="AB718" s="15"/>
      <c r="AC718"/>
      <c r="AD718"/>
      <c r="AE718"/>
      <c r="AF718"/>
      <c r="AG718"/>
      <c r="AH718" s="4"/>
      <c r="AI718"/>
      <c r="AJ718"/>
      <c r="AK718"/>
      <c r="AL718"/>
      <c r="AM718"/>
      <c r="AN718"/>
      <c r="AO718"/>
      <c r="AP718"/>
    </row>
    <row r="719" spans="1:42" s="52" customFormat="1">
      <c r="A719" s="15"/>
      <c r="B719" s="168"/>
      <c r="C719" s="374"/>
      <c r="D719" s="141"/>
      <c r="E719" s="180"/>
      <c r="F719"/>
      <c r="G719"/>
      <c r="H719"/>
      <c r="I719"/>
      <c r="J719" s="15"/>
      <c r="K719" s="15"/>
      <c r="L719" s="15"/>
      <c r="M719" s="15"/>
      <c r="N719" s="15"/>
      <c r="O719" s="15"/>
      <c r="P719" s="15"/>
      <c r="Q719" s="15"/>
      <c r="R719" s="15"/>
      <c r="S719" s="15"/>
      <c r="T719" s="15"/>
      <c r="U719" s="15"/>
      <c r="V719" s="15"/>
      <c r="W719" s="15"/>
      <c r="X719" s="15"/>
      <c r="Y719" s="15"/>
      <c r="Z719" s="15"/>
      <c r="AA719" s="15"/>
      <c r="AB719" s="15"/>
      <c r="AC719"/>
      <c r="AD719"/>
      <c r="AE719"/>
      <c r="AF719"/>
      <c r="AG719"/>
      <c r="AH719" s="4"/>
      <c r="AI719"/>
      <c r="AJ719"/>
      <c r="AK719"/>
      <c r="AL719"/>
      <c r="AM719"/>
      <c r="AN719"/>
      <c r="AO719"/>
      <c r="AP719"/>
    </row>
    <row r="720" spans="1:42" s="52" customFormat="1">
      <c r="A720" s="15"/>
      <c r="B720" s="168"/>
      <c r="C720" s="374"/>
      <c r="D720" s="141"/>
      <c r="E720" s="180"/>
      <c r="F720"/>
      <c r="G720"/>
      <c r="H720"/>
      <c r="I720"/>
      <c r="J720" s="15"/>
      <c r="K720" s="15"/>
      <c r="L720" s="15"/>
      <c r="M720" s="15"/>
      <c r="N720" s="15"/>
      <c r="O720" s="15"/>
      <c r="P720" s="15"/>
      <c r="Q720" s="15"/>
      <c r="R720" s="15"/>
      <c r="S720" s="15"/>
      <c r="T720" s="15"/>
      <c r="U720" s="15"/>
      <c r="V720" s="15"/>
      <c r="W720" s="15"/>
      <c r="X720" s="15"/>
      <c r="Y720" s="15"/>
      <c r="Z720" s="15"/>
      <c r="AA720" s="15"/>
      <c r="AB720" s="15"/>
      <c r="AC720"/>
      <c r="AD720"/>
      <c r="AE720"/>
      <c r="AF720"/>
      <c r="AG720"/>
      <c r="AH720" s="4"/>
      <c r="AI720"/>
      <c r="AJ720"/>
      <c r="AK720"/>
      <c r="AL720"/>
      <c r="AM720"/>
      <c r="AN720"/>
      <c r="AO720"/>
      <c r="AP720"/>
    </row>
    <row r="721" spans="1:42" s="52" customFormat="1">
      <c r="A721" s="15"/>
      <c r="B721" s="168"/>
      <c r="C721" s="374"/>
      <c r="D721" s="141"/>
      <c r="E721" s="180"/>
      <c r="F721"/>
      <c r="G721"/>
      <c r="H721"/>
      <c r="I721"/>
      <c r="J721" s="15"/>
      <c r="K721" s="15"/>
      <c r="L721" s="15"/>
      <c r="M721" s="15"/>
      <c r="N721" s="15"/>
      <c r="O721" s="15"/>
      <c r="P721" s="15"/>
      <c r="Q721" s="15"/>
      <c r="R721" s="15"/>
      <c r="S721" s="15"/>
      <c r="T721" s="15"/>
      <c r="U721" s="15"/>
      <c r="V721" s="15"/>
      <c r="W721" s="15"/>
      <c r="X721" s="15"/>
      <c r="Y721" s="15"/>
      <c r="Z721" s="15"/>
      <c r="AA721" s="15"/>
      <c r="AB721" s="15"/>
      <c r="AC721"/>
      <c r="AD721"/>
      <c r="AE721"/>
      <c r="AF721"/>
      <c r="AG721"/>
      <c r="AH721" s="4"/>
      <c r="AI721"/>
      <c r="AJ721"/>
      <c r="AK721"/>
      <c r="AL721"/>
      <c r="AM721"/>
      <c r="AN721"/>
      <c r="AO721"/>
      <c r="AP721"/>
    </row>
    <row r="722" spans="1:42" s="52" customFormat="1">
      <c r="A722" s="15"/>
      <c r="B722" s="168"/>
      <c r="C722" s="374"/>
      <c r="D722" s="141"/>
      <c r="E722" s="180"/>
      <c r="F722"/>
      <c r="G722"/>
      <c r="H722"/>
      <c r="I722"/>
      <c r="J722" s="15"/>
      <c r="K722" s="15"/>
      <c r="L722" s="15"/>
      <c r="M722" s="15"/>
      <c r="N722" s="15"/>
      <c r="O722" s="15"/>
      <c r="P722" s="15"/>
      <c r="Q722" s="15"/>
      <c r="R722" s="15"/>
      <c r="S722" s="15"/>
      <c r="T722" s="15"/>
      <c r="U722" s="15"/>
      <c r="V722" s="15"/>
      <c r="W722" s="15"/>
      <c r="X722" s="15"/>
      <c r="Y722" s="15"/>
      <c r="Z722" s="15"/>
      <c r="AA722" s="15"/>
      <c r="AB722" s="15"/>
      <c r="AC722"/>
      <c r="AD722"/>
      <c r="AE722"/>
      <c r="AF722"/>
      <c r="AG722"/>
      <c r="AH722" s="4"/>
      <c r="AI722"/>
      <c r="AJ722"/>
      <c r="AK722"/>
      <c r="AL722"/>
      <c r="AM722"/>
      <c r="AN722"/>
      <c r="AO722"/>
      <c r="AP722"/>
    </row>
    <row r="723" spans="1:42" s="52" customFormat="1">
      <c r="A723" s="15"/>
      <c r="B723" s="168"/>
      <c r="C723" s="374"/>
      <c r="D723" s="141"/>
      <c r="E723" s="180"/>
      <c r="F723"/>
      <c r="G723"/>
      <c r="H723"/>
      <c r="I723"/>
      <c r="J723" s="15"/>
      <c r="K723" s="15"/>
      <c r="L723" s="15"/>
      <c r="M723" s="15"/>
      <c r="N723" s="15"/>
      <c r="O723" s="15"/>
      <c r="P723" s="15"/>
      <c r="Q723" s="15"/>
      <c r="R723" s="15"/>
      <c r="S723" s="15"/>
      <c r="T723" s="15"/>
      <c r="U723" s="15"/>
      <c r="V723" s="15"/>
      <c r="W723" s="15"/>
      <c r="X723" s="15"/>
      <c r="Y723" s="15"/>
      <c r="Z723" s="15"/>
      <c r="AA723" s="15"/>
      <c r="AB723" s="15"/>
      <c r="AC723"/>
      <c r="AD723"/>
      <c r="AE723"/>
      <c r="AF723"/>
      <c r="AG723"/>
      <c r="AH723" s="4"/>
      <c r="AI723"/>
      <c r="AJ723"/>
      <c r="AK723"/>
      <c r="AL723"/>
      <c r="AM723"/>
      <c r="AN723"/>
      <c r="AO723"/>
      <c r="AP723"/>
    </row>
    <row r="724" spans="1:42" s="52" customFormat="1">
      <c r="A724" s="15"/>
      <c r="B724" s="168"/>
      <c r="C724" s="374"/>
      <c r="D724" s="141"/>
      <c r="E724" s="180"/>
      <c r="F724"/>
      <c r="G724"/>
      <c r="H724"/>
      <c r="I724"/>
      <c r="J724" s="15"/>
      <c r="K724" s="15"/>
      <c r="L724" s="15"/>
      <c r="M724" s="15"/>
      <c r="N724" s="15"/>
      <c r="O724" s="15"/>
      <c r="P724" s="15"/>
      <c r="Q724" s="15"/>
      <c r="R724" s="15"/>
      <c r="S724" s="15"/>
      <c r="T724" s="15"/>
      <c r="U724" s="15"/>
      <c r="V724" s="15"/>
      <c r="W724" s="15"/>
      <c r="X724" s="15"/>
      <c r="Y724" s="15"/>
      <c r="Z724" s="15"/>
      <c r="AA724" s="15"/>
      <c r="AB724" s="15"/>
      <c r="AC724"/>
      <c r="AD724"/>
      <c r="AE724"/>
      <c r="AF724"/>
      <c r="AG724"/>
      <c r="AH724" s="4"/>
      <c r="AI724"/>
      <c r="AJ724"/>
      <c r="AK724"/>
      <c r="AL724"/>
      <c r="AM724"/>
      <c r="AN724"/>
      <c r="AO724"/>
      <c r="AP724"/>
    </row>
    <row r="725" spans="1:42" s="52" customFormat="1">
      <c r="A725" s="15"/>
      <c r="B725" s="168"/>
      <c r="C725" s="374"/>
      <c r="D725" s="141"/>
      <c r="E725" s="180"/>
      <c r="F725"/>
      <c r="G725"/>
      <c r="H725"/>
      <c r="I725"/>
      <c r="J725" s="15"/>
      <c r="K725" s="15"/>
      <c r="L725" s="15"/>
      <c r="M725" s="15"/>
      <c r="N725" s="15"/>
      <c r="O725" s="15"/>
      <c r="P725" s="15"/>
      <c r="Q725" s="15"/>
      <c r="R725" s="15"/>
      <c r="S725" s="15"/>
      <c r="T725" s="15"/>
      <c r="U725" s="15"/>
      <c r="V725" s="15"/>
      <c r="W725" s="15"/>
      <c r="X725" s="15"/>
      <c r="Y725" s="15"/>
      <c r="Z725" s="15"/>
      <c r="AA725" s="15"/>
      <c r="AB725" s="15"/>
      <c r="AC725"/>
      <c r="AD725"/>
      <c r="AE725"/>
      <c r="AF725"/>
      <c r="AG725"/>
      <c r="AH725" s="4"/>
      <c r="AI725"/>
      <c r="AJ725"/>
      <c r="AK725"/>
      <c r="AL725"/>
      <c r="AM725"/>
      <c r="AN725"/>
      <c r="AO725"/>
      <c r="AP725"/>
    </row>
    <row r="726" spans="1:42" s="52" customFormat="1">
      <c r="A726" s="15"/>
      <c r="B726" s="168"/>
      <c r="C726" s="374"/>
      <c r="D726" s="141"/>
      <c r="E726" s="180"/>
      <c r="F726"/>
      <c r="G726"/>
      <c r="H726"/>
      <c r="I726"/>
      <c r="J726" s="15"/>
      <c r="K726" s="15"/>
      <c r="L726" s="15"/>
      <c r="M726" s="15"/>
      <c r="N726" s="15"/>
      <c r="O726" s="15"/>
      <c r="P726" s="15"/>
      <c r="Q726" s="15"/>
      <c r="R726" s="15"/>
      <c r="S726" s="15"/>
      <c r="T726" s="15"/>
      <c r="U726" s="15"/>
      <c r="V726" s="15"/>
      <c r="W726" s="15"/>
      <c r="X726" s="15"/>
      <c r="Y726" s="15"/>
      <c r="Z726" s="15"/>
      <c r="AA726" s="15"/>
      <c r="AB726" s="15"/>
      <c r="AC726"/>
      <c r="AD726"/>
      <c r="AE726"/>
      <c r="AF726"/>
      <c r="AG726"/>
      <c r="AH726" s="4"/>
      <c r="AI726"/>
      <c r="AJ726"/>
      <c r="AK726"/>
      <c r="AL726"/>
      <c r="AM726"/>
      <c r="AN726"/>
      <c r="AO726"/>
      <c r="AP726"/>
    </row>
    <row r="727" spans="1:42" s="52" customFormat="1">
      <c r="A727" s="15"/>
      <c r="B727" s="168"/>
      <c r="C727" s="374"/>
      <c r="D727" s="141"/>
      <c r="E727" s="180"/>
      <c r="F727"/>
      <c r="G727"/>
      <c r="H727"/>
      <c r="I727"/>
      <c r="J727" s="15"/>
      <c r="K727" s="15"/>
      <c r="L727" s="15"/>
      <c r="M727" s="15"/>
      <c r="N727" s="15"/>
      <c r="O727" s="15"/>
      <c r="P727" s="15"/>
      <c r="Q727" s="15"/>
      <c r="R727" s="15"/>
      <c r="S727" s="15"/>
      <c r="T727" s="15"/>
      <c r="U727" s="15"/>
      <c r="V727" s="15"/>
      <c r="W727" s="15"/>
      <c r="X727" s="15"/>
      <c r="Y727" s="15"/>
      <c r="Z727" s="15"/>
      <c r="AA727" s="15"/>
      <c r="AB727" s="15"/>
      <c r="AC727"/>
      <c r="AD727"/>
      <c r="AE727"/>
      <c r="AF727"/>
      <c r="AG727"/>
      <c r="AH727" s="4"/>
      <c r="AI727"/>
      <c r="AJ727"/>
      <c r="AK727"/>
      <c r="AL727"/>
      <c r="AM727"/>
      <c r="AN727"/>
      <c r="AO727"/>
      <c r="AP727"/>
    </row>
    <row r="728" spans="1:42" s="52" customFormat="1">
      <c r="A728" s="15"/>
      <c r="B728" s="168"/>
      <c r="C728" s="374"/>
      <c r="D728" s="141"/>
      <c r="E728" s="180"/>
      <c r="F728"/>
      <c r="G728"/>
      <c r="H728"/>
      <c r="I728"/>
      <c r="J728" s="15"/>
      <c r="K728" s="15"/>
      <c r="L728" s="15"/>
      <c r="M728" s="15"/>
      <c r="N728" s="15"/>
      <c r="O728" s="15"/>
      <c r="P728" s="15"/>
      <c r="Q728" s="15"/>
      <c r="R728" s="15"/>
      <c r="S728" s="15"/>
      <c r="T728" s="15"/>
      <c r="U728" s="15"/>
      <c r="V728" s="15"/>
      <c r="W728" s="15"/>
      <c r="X728" s="15"/>
      <c r="Y728" s="15"/>
      <c r="Z728" s="15"/>
      <c r="AA728" s="15"/>
      <c r="AB728" s="15"/>
      <c r="AC728"/>
      <c r="AD728"/>
      <c r="AE728"/>
      <c r="AF728"/>
      <c r="AG728"/>
      <c r="AH728" s="4"/>
      <c r="AI728"/>
      <c r="AJ728"/>
      <c r="AK728"/>
      <c r="AL728"/>
      <c r="AM728"/>
      <c r="AN728"/>
      <c r="AO728"/>
      <c r="AP728"/>
    </row>
    <row r="729" spans="1:42" s="52" customFormat="1">
      <c r="A729" s="15"/>
      <c r="B729" s="168"/>
      <c r="C729" s="374"/>
      <c r="D729" s="141"/>
      <c r="E729" s="180"/>
      <c r="F729"/>
      <c r="G729"/>
      <c r="H729"/>
      <c r="I729"/>
      <c r="J729" s="15"/>
      <c r="K729" s="15"/>
      <c r="L729" s="15"/>
      <c r="M729" s="15"/>
      <c r="N729" s="15"/>
      <c r="O729" s="15"/>
      <c r="P729" s="15"/>
      <c r="Q729" s="15"/>
      <c r="R729" s="15"/>
      <c r="S729" s="15"/>
      <c r="T729" s="15"/>
      <c r="U729" s="15"/>
      <c r="V729" s="15"/>
      <c r="W729" s="15"/>
      <c r="X729" s="15"/>
      <c r="Y729" s="15"/>
      <c r="Z729" s="15"/>
      <c r="AA729" s="15"/>
      <c r="AB729" s="15"/>
      <c r="AC729"/>
      <c r="AD729"/>
      <c r="AE729"/>
      <c r="AF729"/>
      <c r="AG729"/>
      <c r="AH729" s="4"/>
      <c r="AI729"/>
      <c r="AJ729"/>
      <c r="AK729"/>
      <c r="AL729"/>
      <c r="AM729"/>
      <c r="AN729"/>
      <c r="AO729"/>
      <c r="AP729"/>
    </row>
    <row r="730" spans="1:42" s="52" customFormat="1">
      <c r="A730" s="15"/>
      <c r="B730" s="168"/>
      <c r="C730" s="374"/>
      <c r="D730" s="141"/>
      <c r="E730" s="180"/>
      <c r="F730"/>
      <c r="G730"/>
      <c r="H730"/>
      <c r="I730"/>
      <c r="J730" s="15"/>
      <c r="K730" s="15"/>
      <c r="L730" s="15"/>
      <c r="M730" s="15"/>
      <c r="N730" s="15"/>
      <c r="O730" s="15"/>
      <c r="P730" s="15"/>
      <c r="Q730" s="15"/>
      <c r="R730" s="15"/>
      <c r="S730" s="15"/>
      <c r="T730" s="15"/>
      <c r="U730" s="15"/>
      <c r="V730" s="15"/>
      <c r="W730" s="15"/>
      <c r="X730" s="15"/>
      <c r="Y730" s="15"/>
      <c r="Z730" s="15"/>
      <c r="AA730" s="15"/>
      <c r="AB730" s="15"/>
      <c r="AC730"/>
      <c r="AD730"/>
      <c r="AE730"/>
      <c r="AF730"/>
      <c r="AG730"/>
      <c r="AH730" s="4"/>
      <c r="AI730"/>
      <c r="AJ730"/>
      <c r="AK730"/>
      <c r="AL730"/>
      <c r="AM730"/>
      <c r="AN730"/>
      <c r="AO730"/>
      <c r="AP730"/>
    </row>
    <row r="731" spans="1:42" s="52" customFormat="1">
      <c r="A731" s="15"/>
      <c r="B731" s="168"/>
      <c r="C731" s="374"/>
      <c r="D731" s="141"/>
      <c r="E731" s="180"/>
      <c r="F731"/>
      <c r="G731"/>
      <c r="H731"/>
      <c r="I731"/>
      <c r="J731" s="15"/>
      <c r="K731" s="15"/>
      <c r="L731" s="15"/>
      <c r="M731" s="15"/>
      <c r="N731" s="15"/>
      <c r="O731" s="15"/>
      <c r="P731" s="15"/>
      <c r="Q731" s="15"/>
      <c r="R731" s="15"/>
      <c r="S731" s="15"/>
      <c r="T731" s="15"/>
      <c r="U731" s="15"/>
      <c r="V731" s="15"/>
      <c r="W731" s="15"/>
      <c r="X731" s="15"/>
      <c r="Y731" s="15"/>
      <c r="Z731" s="15"/>
      <c r="AA731" s="15"/>
      <c r="AB731" s="15"/>
      <c r="AC731"/>
      <c r="AD731"/>
      <c r="AE731"/>
      <c r="AF731"/>
      <c r="AG731"/>
      <c r="AH731" s="4"/>
      <c r="AI731"/>
      <c r="AJ731"/>
      <c r="AK731"/>
      <c r="AL731"/>
      <c r="AM731"/>
      <c r="AN731"/>
      <c r="AO731"/>
      <c r="AP731"/>
    </row>
    <row r="732" spans="1:42" s="52" customFormat="1">
      <c r="A732" s="15"/>
      <c r="B732" s="168"/>
      <c r="C732" s="374"/>
      <c r="D732" s="141"/>
      <c r="E732" s="180"/>
      <c r="F732"/>
      <c r="G732"/>
      <c r="H732"/>
      <c r="I732"/>
      <c r="J732" s="15"/>
      <c r="K732" s="15"/>
      <c r="L732" s="15"/>
      <c r="M732" s="15"/>
      <c r="N732" s="15"/>
      <c r="O732" s="15"/>
      <c r="P732" s="15"/>
      <c r="Q732" s="15"/>
      <c r="R732" s="15"/>
      <c r="S732" s="15"/>
      <c r="T732" s="15"/>
      <c r="U732" s="15"/>
      <c r="V732" s="15"/>
      <c r="W732" s="15"/>
      <c r="X732" s="15"/>
      <c r="Y732" s="15"/>
      <c r="Z732" s="15"/>
      <c r="AA732" s="15"/>
      <c r="AB732" s="15"/>
      <c r="AC732"/>
      <c r="AD732"/>
      <c r="AE732"/>
      <c r="AF732"/>
      <c r="AG732"/>
      <c r="AH732" s="4"/>
      <c r="AI732"/>
      <c r="AJ732"/>
      <c r="AK732"/>
      <c r="AL732"/>
      <c r="AM732"/>
      <c r="AN732"/>
      <c r="AO732"/>
      <c r="AP732"/>
    </row>
    <row r="733" spans="1:42" s="52" customFormat="1">
      <c r="A733" s="15"/>
      <c r="B733" s="168"/>
      <c r="C733" s="374"/>
      <c r="D733" s="141"/>
      <c r="E733" s="180"/>
      <c r="F733"/>
      <c r="G733"/>
      <c r="H733"/>
      <c r="I733"/>
      <c r="J733" s="15"/>
      <c r="K733" s="15"/>
      <c r="L733" s="15"/>
      <c r="M733" s="15"/>
      <c r="N733" s="15"/>
      <c r="O733" s="15"/>
      <c r="P733" s="15"/>
      <c r="Q733" s="15"/>
      <c r="R733" s="15"/>
      <c r="S733" s="15"/>
      <c r="T733" s="15"/>
      <c r="U733" s="15"/>
      <c r="V733" s="15"/>
      <c r="W733" s="15"/>
      <c r="X733" s="15"/>
      <c r="Y733" s="15"/>
      <c r="Z733" s="15"/>
      <c r="AA733" s="15"/>
      <c r="AB733" s="15"/>
      <c r="AC733"/>
      <c r="AD733"/>
      <c r="AE733"/>
      <c r="AF733"/>
      <c r="AG733"/>
      <c r="AH733" s="4"/>
      <c r="AI733"/>
      <c r="AJ733"/>
      <c r="AK733"/>
      <c r="AL733"/>
      <c r="AM733"/>
      <c r="AN733"/>
      <c r="AO733"/>
      <c r="AP733"/>
    </row>
    <row r="734" spans="1:42" s="52" customFormat="1">
      <c r="A734" s="15"/>
      <c r="B734" s="168"/>
      <c r="C734" s="374"/>
      <c r="D734" s="141"/>
      <c r="E734" s="180"/>
      <c r="F734"/>
      <c r="G734"/>
      <c r="H734"/>
      <c r="I734"/>
      <c r="J734" s="15"/>
      <c r="K734" s="15"/>
      <c r="L734" s="15"/>
      <c r="M734" s="15"/>
      <c r="N734" s="15"/>
      <c r="O734" s="15"/>
      <c r="P734" s="15"/>
      <c r="Q734" s="15"/>
      <c r="R734" s="15"/>
      <c r="S734" s="15"/>
      <c r="T734" s="15"/>
      <c r="U734" s="15"/>
      <c r="V734" s="15"/>
      <c r="W734" s="15"/>
      <c r="X734" s="15"/>
      <c r="Y734" s="15"/>
      <c r="Z734" s="15"/>
      <c r="AA734" s="15"/>
      <c r="AB734" s="15"/>
      <c r="AC734"/>
      <c r="AD734"/>
      <c r="AE734"/>
      <c r="AF734"/>
      <c r="AG734"/>
      <c r="AH734" s="4"/>
      <c r="AI734"/>
      <c r="AJ734"/>
      <c r="AK734"/>
      <c r="AL734"/>
      <c r="AM734"/>
      <c r="AN734"/>
      <c r="AO734"/>
      <c r="AP734"/>
    </row>
    <row r="735" spans="1:42" s="52" customFormat="1">
      <c r="A735" s="15"/>
      <c r="B735" s="168"/>
      <c r="C735" s="374"/>
      <c r="D735" s="141"/>
      <c r="E735" s="180"/>
      <c r="F735"/>
      <c r="G735"/>
      <c r="H735"/>
      <c r="I735"/>
      <c r="J735" s="15"/>
      <c r="K735" s="15"/>
      <c r="L735" s="15"/>
      <c r="M735" s="15"/>
      <c r="N735" s="15"/>
      <c r="O735" s="15"/>
      <c r="P735" s="15"/>
      <c r="Q735" s="15"/>
      <c r="R735" s="15"/>
      <c r="S735" s="15"/>
      <c r="T735" s="15"/>
      <c r="U735" s="15"/>
      <c r="V735" s="15"/>
      <c r="W735" s="15"/>
      <c r="X735" s="15"/>
      <c r="Y735" s="15"/>
      <c r="Z735" s="15"/>
      <c r="AA735" s="15"/>
      <c r="AB735" s="15"/>
      <c r="AC735"/>
      <c r="AD735"/>
      <c r="AE735"/>
      <c r="AF735"/>
      <c r="AG735"/>
      <c r="AH735" s="4"/>
      <c r="AI735"/>
      <c r="AJ735"/>
      <c r="AK735"/>
      <c r="AL735"/>
      <c r="AM735"/>
      <c r="AN735"/>
      <c r="AO735"/>
      <c r="AP735"/>
    </row>
    <row r="736" spans="1:42" s="52" customFormat="1">
      <c r="A736" s="15"/>
      <c r="B736" s="168"/>
      <c r="C736" s="374"/>
      <c r="D736" s="141"/>
      <c r="E736" s="180"/>
      <c r="F736"/>
      <c r="G736"/>
      <c r="H736"/>
      <c r="I736"/>
      <c r="J736" s="15"/>
      <c r="K736" s="15"/>
      <c r="L736" s="15"/>
      <c r="M736" s="15"/>
      <c r="N736" s="15"/>
      <c r="O736" s="15"/>
      <c r="P736" s="15"/>
      <c r="Q736" s="15"/>
      <c r="R736" s="15"/>
      <c r="S736" s="15"/>
      <c r="T736" s="15"/>
      <c r="U736" s="15"/>
      <c r="V736" s="15"/>
      <c r="W736" s="15"/>
      <c r="X736" s="15"/>
      <c r="Y736" s="15"/>
      <c r="Z736" s="15"/>
      <c r="AA736" s="15"/>
      <c r="AB736" s="15"/>
      <c r="AC736"/>
      <c r="AD736"/>
      <c r="AE736"/>
      <c r="AF736"/>
      <c r="AG736"/>
      <c r="AH736" s="4"/>
      <c r="AI736"/>
      <c r="AJ736"/>
      <c r="AK736"/>
      <c r="AL736"/>
      <c r="AM736"/>
      <c r="AN736"/>
      <c r="AO736"/>
      <c r="AP736"/>
    </row>
    <row r="737" spans="1:42" s="52" customFormat="1">
      <c r="A737" s="15"/>
      <c r="B737" s="168"/>
      <c r="C737" s="374"/>
      <c r="D737" s="141"/>
      <c r="E737" s="180"/>
      <c r="F737"/>
      <c r="G737"/>
      <c r="H737"/>
      <c r="I737"/>
      <c r="J737" s="15"/>
      <c r="K737" s="15"/>
      <c r="L737" s="15"/>
      <c r="M737" s="15"/>
      <c r="N737" s="15"/>
      <c r="O737" s="15"/>
      <c r="P737" s="15"/>
      <c r="Q737" s="15"/>
      <c r="R737" s="15"/>
      <c r="S737" s="15"/>
      <c r="T737" s="15"/>
      <c r="U737" s="15"/>
      <c r="V737" s="15"/>
      <c r="W737" s="15"/>
      <c r="X737" s="15"/>
      <c r="Y737" s="15"/>
      <c r="Z737" s="15"/>
      <c r="AA737" s="15"/>
      <c r="AB737" s="15"/>
      <c r="AC737"/>
      <c r="AD737"/>
      <c r="AE737"/>
      <c r="AF737"/>
      <c r="AG737"/>
      <c r="AH737" s="4"/>
      <c r="AI737"/>
      <c r="AJ737"/>
      <c r="AK737"/>
      <c r="AL737"/>
      <c r="AM737"/>
      <c r="AN737"/>
      <c r="AO737"/>
      <c r="AP737"/>
    </row>
    <row r="738" spans="1:42" s="52" customFormat="1">
      <c r="A738" s="15"/>
      <c r="B738" s="168"/>
      <c r="C738" s="374"/>
      <c r="D738" s="141"/>
      <c r="E738" s="180"/>
      <c r="F738"/>
      <c r="G738"/>
      <c r="H738"/>
      <c r="I738"/>
      <c r="J738" s="15"/>
      <c r="K738" s="15"/>
      <c r="L738" s="15"/>
      <c r="M738" s="15"/>
      <c r="N738" s="15"/>
      <c r="O738" s="15"/>
      <c r="P738" s="15"/>
      <c r="Q738" s="15"/>
      <c r="R738" s="15"/>
      <c r="S738" s="15"/>
      <c r="T738" s="15"/>
      <c r="U738" s="15"/>
      <c r="V738" s="15"/>
      <c r="W738" s="15"/>
      <c r="X738" s="15"/>
      <c r="Y738" s="15"/>
      <c r="Z738" s="15"/>
      <c r="AA738" s="15"/>
      <c r="AB738" s="15"/>
      <c r="AC738"/>
      <c r="AD738"/>
      <c r="AE738"/>
      <c r="AF738"/>
      <c r="AG738"/>
      <c r="AH738" s="4"/>
      <c r="AI738"/>
      <c r="AJ738"/>
      <c r="AK738"/>
      <c r="AL738"/>
      <c r="AM738"/>
      <c r="AN738"/>
      <c r="AO738"/>
      <c r="AP738"/>
    </row>
    <row r="739" spans="1:42" s="52" customFormat="1">
      <c r="A739" s="15"/>
      <c r="B739" s="168"/>
      <c r="C739" s="374"/>
      <c r="D739" s="141"/>
      <c r="E739" s="180"/>
      <c r="F739"/>
      <c r="G739"/>
      <c r="H739"/>
      <c r="I739"/>
      <c r="J739" s="15"/>
      <c r="K739" s="15"/>
      <c r="L739" s="15"/>
      <c r="M739" s="15"/>
      <c r="N739" s="15"/>
      <c r="O739" s="15"/>
      <c r="P739" s="15"/>
      <c r="Q739" s="15"/>
      <c r="R739" s="15"/>
      <c r="S739" s="15"/>
      <c r="T739" s="15"/>
      <c r="U739" s="15"/>
      <c r="V739" s="15"/>
      <c r="W739" s="15"/>
      <c r="X739" s="15"/>
      <c r="Y739" s="15"/>
      <c r="Z739" s="15"/>
      <c r="AA739" s="15"/>
      <c r="AB739" s="15"/>
      <c r="AC739"/>
      <c r="AD739"/>
      <c r="AE739"/>
      <c r="AF739"/>
      <c r="AG739"/>
      <c r="AH739" s="4"/>
      <c r="AI739"/>
      <c r="AJ739"/>
      <c r="AK739"/>
      <c r="AL739"/>
      <c r="AM739"/>
      <c r="AN739"/>
      <c r="AO739"/>
      <c r="AP739"/>
    </row>
    <row r="740" spans="1:42" s="52" customFormat="1">
      <c r="A740" s="15"/>
      <c r="B740" s="168"/>
      <c r="C740" s="374"/>
      <c r="D740" s="141"/>
      <c r="E740" s="180"/>
      <c r="F740"/>
      <c r="G740"/>
      <c r="H740"/>
      <c r="I740"/>
      <c r="J740" s="15"/>
      <c r="K740" s="15"/>
      <c r="L740" s="15"/>
      <c r="M740" s="15"/>
      <c r="N740" s="15"/>
      <c r="O740" s="15"/>
      <c r="P740" s="15"/>
      <c r="Q740" s="15"/>
      <c r="R740" s="15"/>
      <c r="S740" s="15"/>
      <c r="T740" s="15"/>
      <c r="U740" s="15"/>
      <c r="V740" s="15"/>
      <c r="W740" s="15"/>
      <c r="X740" s="15"/>
      <c r="Y740" s="15"/>
      <c r="Z740" s="15"/>
      <c r="AA740" s="15"/>
      <c r="AB740" s="15"/>
      <c r="AC740"/>
      <c r="AD740"/>
      <c r="AE740"/>
      <c r="AF740"/>
      <c r="AG740"/>
      <c r="AH740" s="4"/>
      <c r="AI740"/>
      <c r="AJ740"/>
      <c r="AK740"/>
      <c r="AL740"/>
      <c r="AM740"/>
      <c r="AN740"/>
      <c r="AO740"/>
      <c r="AP740"/>
    </row>
    <row r="741" spans="1:42" s="52" customFormat="1">
      <c r="A741" s="15"/>
      <c r="B741" s="168"/>
      <c r="C741" s="374"/>
      <c r="D741" s="141"/>
      <c r="E741" s="180"/>
      <c r="F741"/>
      <c r="G741"/>
      <c r="H741"/>
      <c r="I741"/>
      <c r="J741" s="15"/>
      <c r="K741" s="15"/>
      <c r="L741" s="15"/>
      <c r="M741" s="15"/>
      <c r="N741" s="15"/>
      <c r="O741" s="15"/>
      <c r="P741" s="15"/>
      <c r="Q741" s="15"/>
      <c r="R741" s="15"/>
      <c r="S741" s="15"/>
      <c r="T741" s="15"/>
      <c r="U741" s="15"/>
      <c r="V741" s="15"/>
      <c r="W741" s="15"/>
      <c r="X741" s="15"/>
      <c r="Y741" s="15"/>
      <c r="Z741" s="15"/>
      <c r="AA741" s="15"/>
      <c r="AB741" s="15"/>
      <c r="AC741"/>
      <c r="AD741"/>
      <c r="AE741"/>
      <c r="AF741"/>
      <c r="AG741"/>
      <c r="AH741" s="4"/>
      <c r="AI741"/>
      <c r="AJ741"/>
      <c r="AK741"/>
      <c r="AL741"/>
      <c r="AM741"/>
      <c r="AN741"/>
      <c r="AO741"/>
      <c r="AP741"/>
    </row>
    <row r="742" spans="1:42" s="52" customFormat="1">
      <c r="A742" s="15"/>
      <c r="B742" s="168"/>
      <c r="C742" s="374"/>
      <c r="D742" s="141"/>
      <c r="E742" s="180"/>
      <c r="F742"/>
      <c r="G742"/>
      <c r="H742"/>
      <c r="I742"/>
      <c r="J742" s="15"/>
      <c r="K742" s="15"/>
      <c r="L742" s="15"/>
      <c r="M742" s="15"/>
      <c r="N742" s="15"/>
      <c r="O742" s="15"/>
      <c r="P742" s="15"/>
      <c r="Q742" s="15"/>
      <c r="R742" s="15"/>
      <c r="S742" s="15"/>
      <c r="T742" s="15"/>
      <c r="U742" s="15"/>
      <c r="V742" s="15"/>
      <c r="W742" s="15"/>
      <c r="X742" s="15"/>
      <c r="Y742" s="15"/>
      <c r="Z742" s="15"/>
      <c r="AA742" s="15"/>
      <c r="AB742" s="15"/>
      <c r="AC742"/>
      <c r="AD742"/>
      <c r="AE742"/>
      <c r="AF742"/>
      <c r="AG742"/>
      <c r="AH742" s="4"/>
      <c r="AI742"/>
      <c r="AJ742"/>
      <c r="AK742"/>
      <c r="AL742"/>
      <c r="AM742"/>
      <c r="AN742"/>
      <c r="AO742"/>
      <c r="AP742"/>
    </row>
    <row r="743" spans="1:42" s="52" customFormat="1">
      <c r="A743" s="15"/>
      <c r="B743" s="168"/>
      <c r="C743" s="374"/>
      <c r="D743" s="141"/>
      <c r="E743" s="180"/>
      <c r="F743"/>
      <c r="G743"/>
      <c r="H743"/>
      <c r="I743"/>
      <c r="J743" s="15"/>
      <c r="K743" s="15"/>
      <c r="L743" s="15"/>
      <c r="M743" s="15"/>
      <c r="N743" s="15"/>
      <c r="O743" s="15"/>
      <c r="P743" s="15"/>
      <c r="Q743" s="15"/>
      <c r="R743" s="15"/>
      <c r="S743" s="15"/>
      <c r="T743" s="15"/>
      <c r="U743" s="15"/>
      <c r="V743" s="15"/>
      <c r="W743" s="15"/>
      <c r="X743" s="15"/>
      <c r="Y743" s="15"/>
      <c r="Z743" s="15"/>
      <c r="AA743" s="15"/>
      <c r="AB743" s="15"/>
      <c r="AC743"/>
      <c r="AD743"/>
      <c r="AE743"/>
      <c r="AF743"/>
      <c r="AG743"/>
      <c r="AH743" s="4"/>
      <c r="AI743"/>
      <c r="AJ743"/>
      <c r="AK743"/>
      <c r="AL743"/>
      <c r="AM743"/>
      <c r="AN743"/>
      <c r="AO743"/>
      <c r="AP743"/>
    </row>
    <row r="744" spans="1:42" s="52" customFormat="1">
      <c r="A744" s="15"/>
      <c r="B744" s="168"/>
      <c r="C744" s="374"/>
      <c r="D744" s="141"/>
      <c r="E744" s="180"/>
      <c r="F744"/>
      <c r="G744"/>
      <c r="H744"/>
      <c r="I744"/>
      <c r="J744" s="15"/>
      <c r="K744" s="15"/>
      <c r="L744" s="15"/>
      <c r="M744" s="15"/>
      <c r="N744" s="15"/>
      <c r="O744" s="15"/>
      <c r="P744" s="15"/>
      <c r="Q744" s="15"/>
      <c r="R744" s="15"/>
      <c r="S744" s="15"/>
      <c r="T744" s="15"/>
      <c r="U744" s="15"/>
      <c r="V744" s="15"/>
      <c r="W744" s="15"/>
      <c r="X744" s="15"/>
      <c r="Y744" s="15"/>
      <c r="Z744" s="15"/>
      <c r="AA744" s="15"/>
      <c r="AB744" s="15"/>
      <c r="AC744"/>
      <c r="AD744"/>
      <c r="AE744"/>
      <c r="AF744"/>
      <c r="AG744"/>
      <c r="AH744" s="4"/>
      <c r="AI744"/>
      <c r="AJ744"/>
      <c r="AK744"/>
      <c r="AL744"/>
      <c r="AM744"/>
      <c r="AN744"/>
      <c r="AO744"/>
      <c r="AP744"/>
    </row>
    <row r="745" spans="1:42" s="52" customFormat="1">
      <c r="A745" s="15"/>
      <c r="B745" s="168"/>
      <c r="C745" s="374"/>
      <c r="D745" s="141"/>
      <c r="E745" s="180"/>
      <c r="F745"/>
      <c r="G745"/>
      <c r="H745"/>
      <c r="I745"/>
      <c r="J745" s="15"/>
      <c r="K745" s="15"/>
      <c r="L745" s="15"/>
      <c r="M745" s="15"/>
      <c r="N745" s="15"/>
      <c r="O745" s="15"/>
      <c r="P745" s="15"/>
      <c r="Q745" s="15"/>
      <c r="R745" s="15"/>
      <c r="S745" s="15"/>
      <c r="T745" s="15"/>
      <c r="U745" s="15"/>
      <c r="V745" s="15"/>
      <c r="W745" s="15"/>
      <c r="X745" s="15"/>
      <c r="Y745" s="15"/>
      <c r="Z745" s="15"/>
      <c r="AA745" s="15"/>
      <c r="AB745" s="15"/>
      <c r="AC745"/>
      <c r="AD745"/>
      <c r="AE745"/>
      <c r="AF745"/>
      <c r="AG745"/>
      <c r="AH745" s="4"/>
      <c r="AI745"/>
      <c r="AJ745"/>
      <c r="AK745"/>
      <c r="AL745"/>
      <c r="AM745"/>
      <c r="AN745"/>
      <c r="AO745"/>
      <c r="AP745"/>
    </row>
    <row r="746" spans="1:42" s="52" customFormat="1">
      <c r="A746" s="15"/>
      <c r="B746" s="168"/>
      <c r="C746" s="374"/>
      <c r="D746" s="141"/>
      <c r="E746" s="180"/>
      <c r="F746"/>
      <c r="G746"/>
      <c r="H746"/>
      <c r="I746"/>
      <c r="J746" s="15"/>
      <c r="K746" s="15"/>
      <c r="L746" s="15"/>
      <c r="M746" s="15"/>
      <c r="N746" s="15"/>
      <c r="O746" s="15"/>
      <c r="P746" s="15"/>
      <c r="Q746" s="15"/>
      <c r="R746" s="15"/>
      <c r="S746" s="15"/>
      <c r="T746" s="15"/>
      <c r="U746" s="15"/>
      <c r="V746" s="15"/>
      <c r="W746" s="15"/>
      <c r="X746" s="15"/>
      <c r="Y746" s="15"/>
      <c r="Z746" s="15"/>
      <c r="AA746" s="15"/>
      <c r="AB746" s="15"/>
      <c r="AC746"/>
      <c r="AD746"/>
      <c r="AE746"/>
      <c r="AF746"/>
      <c r="AG746"/>
      <c r="AH746" s="4"/>
      <c r="AI746"/>
      <c r="AJ746"/>
      <c r="AK746"/>
      <c r="AL746"/>
      <c r="AM746"/>
      <c r="AN746"/>
      <c r="AO746"/>
      <c r="AP746"/>
    </row>
    <row r="747" spans="1:42" s="52" customFormat="1">
      <c r="A747" s="15"/>
      <c r="B747" s="168"/>
      <c r="C747" s="374"/>
      <c r="D747" s="141"/>
      <c r="E747" s="180"/>
      <c r="F747"/>
      <c r="G747"/>
      <c r="H747"/>
      <c r="I747"/>
      <c r="J747" s="15"/>
      <c r="K747" s="15"/>
      <c r="L747" s="15"/>
      <c r="M747" s="15"/>
      <c r="N747" s="15"/>
      <c r="O747" s="15"/>
      <c r="P747" s="15"/>
      <c r="Q747" s="15"/>
      <c r="R747" s="15"/>
      <c r="S747" s="15"/>
      <c r="T747" s="15"/>
      <c r="U747" s="15"/>
      <c r="V747" s="15"/>
      <c r="W747" s="15"/>
      <c r="X747" s="15"/>
      <c r="Y747" s="15"/>
      <c r="Z747" s="15"/>
      <c r="AA747" s="15"/>
      <c r="AB747" s="15"/>
      <c r="AC747"/>
      <c r="AD747"/>
      <c r="AE747"/>
      <c r="AF747"/>
      <c r="AG747"/>
      <c r="AH747" s="4"/>
      <c r="AI747"/>
      <c r="AJ747"/>
      <c r="AK747"/>
      <c r="AL747"/>
      <c r="AM747"/>
      <c r="AN747"/>
      <c r="AO747"/>
      <c r="AP747"/>
    </row>
    <row r="748" spans="1:42" s="52" customFormat="1">
      <c r="A748" s="15"/>
      <c r="B748" s="168"/>
      <c r="C748" s="374"/>
      <c r="D748" s="141"/>
      <c r="E748" s="180"/>
      <c r="F748"/>
      <c r="G748"/>
      <c r="H748"/>
      <c r="I748"/>
      <c r="J748" s="15"/>
      <c r="K748" s="15"/>
      <c r="L748" s="15"/>
      <c r="M748" s="15"/>
      <c r="N748" s="15"/>
      <c r="O748" s="15"/>
      <c r="P748" s="15"/>
      <c r="Q748" s="15"/>
      <c r="R748" s="15"/>
      <c r="S748" s="15"/>
      <c r="T748" s="15"/>
      <c r="U748" s="15"/>
      <c r="V748" s="15"/>
      <c r="W748" s="15"/>
      <c r="X748" s="15"/>
      <c r="Y748" s="15"/>
      <c r="Z748" s="15"/>
      <c r="AA748" s="15"/>
      <c r="AB748" s="15"/>
      <c r="AC748"/>
      <c r="AD748"/>
      <c r="AE748"/>
      <c r="AF748"/>
      <c r="AG748"/>
      <c r="AH748" s="4"/>
      <c r="AI748"/>
      <c r="AJ748"/>
      <c r="AK748"/>
      <c r="AL748"/>
      <c r="AM748"/>
      <c r="AN748"/>
      <c r="AO748"/>
      <c r="AP748"/>
    </row>
    <row r="749" spans="1:42" s="52" customFormat="1">
      <c r="A749" s="15"/>
      <c r="B749" s="168"/>
      <c r="C749" s="374"/>
      <c r="D749" s="141"/>
      <c r="E749" s="180"/>
      <c r="F749"/>
      <c r="G749"/>
      <c r="H749"/>
      <c r="I749"/>
      <c r="J749" s="15"/>
      <c r="K749" s="15"/>
      <c r="L749" s="15"/>
      <c r="M749" s="15"/>
      <c r="N749" s="15"/>
      <c r="O749" s="15"/>
      <c r="P749" s="15"/>
      <c r="Q749" s="15"/>
      <c r="R749" s="15"/>
      <c r="S749" s="15"/>
      <c r="T749" s="15"/>
      <c r="U749" s="15"/>
      <c r="V749" s="15"/>
      <c r="W749" s="15"/>
      <c r="X749" s="15"/>
      <c r="Y749" s="15"/>
      <c r="Z749" s="15"/>
      <c r="AA749" s="15"/>
      <c r="AB749" s="15"/>
      <c r="AC749"/>
      <c r="AD749"/>
      <c r="AE749"/>
      <c r="AF749"/>
      <c r="AG749"/>
      <c r="AH749" s="4"/>
      <c r="AI749"/>
      <c r="AJ749"/>
      <c r="AK749"/>
      <c r="AL749"/>
      <c r="AM749"/>
      <c r="AN749"/>
      <c r="AO749"/>
      <c r="AP749"/>
    </row>
    <row r="750" spans="1:42" s="52" customFormat="1">
      <c r="A750" s="15"/>
      <c r="B750" s="168"/>
      <c r="C750" s="374"/>
      <c r="D750" s="141"/>
      <c r="E750" s="180"/>
      <c r="F750"/>
      <c r="G750"/>
      <c r="H750"/>
      <c r="I750"/>
      <c r="J750" s="15"/>
      <c r="K750" s="15"/>
      <c r="L750" s="15"/>
      <c r="M750" s="15"/>
      <c r="N750" s="15"/>
      <c r="O750" s="15"/>
      <c r="P750" s="15"/>
      <c r="Q750" s="15"/>
      <c r="R750" s="15"/>
      <c r="S750" s="15"/>
      <c r="T750" s="15"/>
      <c r="U750" s="15"/>
      <c r="V750" s="15"/>
      <c r="W750" s="15"/>
      <c r="X750" s="15"/>
      <c r="Y750" s="15"/>
      <c r="Z750" s="15"/>
      <c r="AA750" s="15"/>
      <c r="AB750" s="15"/>
      <c r="AC750"/>
      <c r="AD750"/>
      <c r="AE750"/>
      <c r="AF750"/>
      <c r="AG750"/>
      <c r="AH750" s="4"/>
      <c r="AI750"/>
      <c r="AJ750"/>
      <c r="AK750"/>
      <c r="AL750"/>
      <c r="AM750"/>
      <c r="AN750"/>
      <c r="AO750"/>
      <c r="AP750"/>
    </row>
    <row r="751" spans="1:42" s="52" customFormat="1">
      <c r="A751" s="15"/>
      <c r="B751" s="168"/>
      <c r="C751" s="374"/>
      <c r="D751" s="141"/>
      <c r="E751" s="180"/>
      <c r="F751"/>
      <c r="G751"/>
      <c r="H751"/>
      <c r="I751"/>
      <c r="J751" s="15"/>
      <c r="K751" s="15"/>
      <c r="L751" s="15"/>
      <c r="M751" s="15"/>
      <c r="N751" s="15"/>
      <c r="O751" s="15"/>
      <c r="P751" s="15"/>
      <c r="Q751" s="15"/>
      <c r="R751" s="15"/>
      <c r="S751" s="15"/>
      <c r="T751" s="15"/>
      <c r="U751" s="15"/>
      <c r="V751" s="15"/>
      <c r="W751" s="15"/>
      <c r="X751" s="15"/>
      <c r="Y751" s="15"/>
      <c r="Z751" s="15"/>
      <c r="AA751" s="15"/>
      <c r="AB751" s="15"/>
      <c r="AC751"/>
      <c r="AD751"/>
      <c r="AE751"/>
      <c r="AF751"/>
      <c r="AG751"/>
      <c r="AH751" s="4"/>
      <c r="AI751"/>
      <c r="AJ751"/>
      <c r="AK751"/>
      <c r="AL751"/>
      <c r="AM751"/>
      <c r="AN751"/>
      <c r="AO751"/>
      <c r="AP751"/>
    </row>
    <row r="752" spans="1:42" s="52" customFormat="1">
      <c r="A752" s="15"/>
      <c r="B752" s="168"/>
      <c r="C752" s="374"/>
      <c r="D752" s="141"/>
      <c r="E752" s="180"/>
      <c r="F752"/>
      <c r="G752"/>
      <c r="H752"/>
      <c r="I752"/>
      <c r="J752" s="15"/>
      <c r="K752" s="15"/>
      <c r="L752" s="15"/>
      <c r="M752" s="15"/>
      <c r="N752" s="15"/>
      <c r="O752" s="15"/>
      <c r="P752" s="15"/>
      <c r="Q752" s="15"/>
      <c r="R752" s="15"/>
      <c r="S752" s="15"/>
      <c r="T752" s="15"/>
      <c r="U752" s="15"/>
      <c r="V752" s="15"/>
      <c r="W752" s="15"/>
      <c r="X752" s="15"/>
      <c r="Y752" s="15"/>
      <c r="Z752" s="15"/>
      <c r="AA752" s="15"/>
      <c r="AB752" s="15"/>
      <c r="AC752"/>
      <c r="AD752"/>
      <c r="AE752"/>
      <c r="AF752"/>
      <c r="AG752"/>
      <c r="AH752" s="4"/>
      <c r="AI752"/>
      <c r="AJ752"/>
      <c r="AK752"/>
      <c r="AL752"/>
      <c r="AM752"/>
      <c r="AN752"/>
      <c r="AO752"/>
      <c r="AP752"/>
    </row>
    <row r="753" spans="1:42" s="52" customFormat="1">
      <c r="A753" s="15"/>
      <c r="B753" s="168"/>
      <c r="C753" s="374"/>
      <c r="D753" s="141"/>
      <c r="E753" s="180"/>
      <c r="F753"/>
      <c r="G753"/>
      <c r="H753"/>
      <c r="I753"/>
      <c r="J753" s="15"/>
      <c r="K753" s="15"/>
      <c r="L753" s="15"/>
      <c r="M753" s="15"/>
      <c r="N753" s="15"/>
      <c r="O753" s="15"/>
      <c r="P753" s="15"/>
      <c r="Q753" s="15"/>
      <c r="R753" s="15"/>
      <c r="S753" s="15"/>
      <c r="T753" s="15"/>
      <c r="U753" s="15"/>
      <c r="V753" s="15"/>
      <c r="W753" s="15"/>
      <c r="X753" s="15"/>
      <c r="Y753" s="15"/>
      <c r="Z753" s="15"/>
      <c r="AA753" s="15"/>
      <c r="AB753" s="15"/>
      <c r="AC753"/>
      <c r="AD753"/>
      <c r="AE753"/>
      <c r="AF753"/>
      <c r="AG753"/>
      <c r="AH753" s="4"/>
      <c r="AI753"/>
      <c r="AJ753"/>
      <c r="AK753"/>
      <c r="AL753"/>
      <c r="AM753"/>
      <c r="AN753"/>
      <c r="AO753"/>
      <c r="AP753"/>
    </row>
    <row r="754" spans="1:42" s="52" customFormat="1">
      <c r="A754" s="15"/>
      <c r="B754" s="168"/>
      <c r="C754" s="374"/>
      <c r="D754" s="141"/>
      <c r="E754" s="180"/>
      <c r="F754"/>
      <c r="G754"/>
      <c r="H754"/>
      <c r="I754"/>
      <c r="J754" s="15"/>
      <c r="K754" s="15"/>
      <c r="L754" s="15"/>
      <c r="M754" s="15"/>
      <c r="N754" s="15"/>
      <c r="O754" s="15"/>
      <c r="P754" s="15"/>
      <c r="Q754" s="15"/>
      <c r="R754" s="15"/>
      <c r="S754" s="15"/>
      <c r="T754" s="15"/>
      <c r="U754" s="15"/>
      <c r="V754" s="15"/>
      <c r="W754" s="15"/>
      <c r="X754" s="15"/>
      <c r="Y754" s="15"/>
      <c r="Z754" s="15"/>
      <c r="AA754" s="15"/>
      <c r="AB754" s="15"/>
      <c r="AC754"/>
      <c r="AD754"/>
      <c r="AE754"/>
      <c r="AF754"/>
      <c r="AG754"/>
      <c r="AH754" s="4"/>
      <c r="AI754"/>
      <c r="AJ754"/>
      <c r="AK754"/>
      <c r="AL754"/>
      <c r="AM754"/>
      <c r="AN754"/>
      <c r="AO754"/>
      <c r="AP754"/>
    </row>
    <row r="755" spans="1:42" s="52" customFormat="1">
      <c r="A755" s="15"/>
      <c r="B755" s="168"/>
      <c r="C755" s="374"/>
      <c r="D755" s="141"/>
      <c r="E755" s="180"/>
      <c r="F755"/>
      <c r="G755"/>
      <c r="H755"/>
      <c r="I755"/>
      <c r="J755" s="15"/>
      <c r="K755" s="15"/>
      <c r="L755" s="15"/>
      <c r="M755" s="15"/>
      <c r="N755" s="15"/>
      <c r="O755" s="15"/>
      <c r="P755" s="15"/>
      <c r="Q755" s="15"/>
      <c r="R755" s="15"/>
      <c r="S755" s="15"/>
      <c r="T755" s="15"/>
      <c r="U755" s="15"/>
      <c r="V755" s="15"/>
      <c r="W755" s="15"/>
      <c r="X755" s="15"/>
      <c r="Y755" s="15"/>
      <c r="Z755" s="15"/>
      <c r="AA755" s="15"/>
      <c r="AB755" s="15"/>
      <c r="AC755"/>
      <c r="AD755"/>
      <c r="AE755"/>
      <c r="AF755"/>
      <c r="AG755"/>
      <c r="AH755" s="4"/>
      <c r="AI755"/>
      <c r="AJ755"/>
      <c r="AK755"/>
      <c r="AL755"/>
      <c r="AM755"/>
      <c r="AN755"/>
      <c r="AO755"/>
      <c r="AP755"/>
    </row>
    <row r="756" spans="1:42" s="52" customFormat="1">
      <c r="A756" s="15"/>
      <c r="B756" s="168"/>
      <c r="C756" s="374"/>
      <c r="D756" s="141"/>
      <c r="E756" s="180"/>
      <c r="F756"/>
      <c r="G756"/>
      <c r="H756"/>
      <c r="I756"/>
      <c r="J756" s="15"/>
      <c r="K756" s="15"/>
      <c r="L756" s="15"/>
      <c r="M756" s="15"/>
      <c r="N756" s="15"/>
      <c r="O756" s="15"/>
      <c r="P756" s="15"/>
      <c r="Q756" s="15"/>
      <c r="R756" s="15"/>
      <c r="S756" s="15"/>
      <c r="T756" s="15"/>
      <c r="U756" s="15"/>
      <c r="V756" s="15"/>
      <c r="W756" s="15"/>
      <c r="X756" s="15"/>
      <c r="Y756" s="15"/>
      <c r="Z756" s="15"/>
      <c r="AA756" s="15"/>
      <c r="AB756" s="15"/>
      <c r="AC756"/>
      <c r="AD756"/>
      <c r="AE756"/>
      <c r="AF756"/>
      <c r="AG756"/>
      <c r="AH756" s="4"/>
      <c r="AI756"/>
      <c r="AJ756"/>
      <c r="AK756"/>
      <c r="AL756"/>
      <c r="AM756"/>
      <c r="AN756"/>
      <c r="AO756"/>
      <c r="AP756"/>
    </row>
    <row r="757" spans="1:42" s="52" customFormat="1">
      <c r="A757" s="15"/>
      <c r="B757" s="168"/>
      <c r="C757" s="374"/>
      <c r="D757" s="141"/>
      <c r="E757" s="180"/>
      <c r="F757"/>
      <c r="G757"/>
      <c r="H757"/>
      <c r="I757"/>
      <c r="J757" s="15"/>
      <c r="K757" s="15"/>
      <c r="L757" s="15"/>
      <c r="M757" s="15"/>
      <c r="N757" s="15"/>
      <c r="O757" s="15"/>
      <c r="P757" s="15"/>
      <c r="Q757" s="15"/>
      <c r="R757" s="15"/>
      <c r="S757" s="15"/>
      <c r="T757" s="15"/>
      <c r="U757" s="15"/>
      <c r="V757" s="15"/>
      <c r="W757" s="15"/>
      <c r="X757" s="15"/>
      <c r="Y757" s="15"/>
      <c r="Z757" s="15"/>
      <c r="AA757" s="15"/>
      <c r="AB757" s="15"/>
      <c r="AC757"/>
      <c r="AD757"/>
      <c r="AE757"/>
      <c r="AF757"/>
      <c r="AG757"/>
      <c r="AH757" s="4"/>
      <c r="AI757"/>
      <c r="AJ757"/>
      <c r="AK757"/>
      <c r="AL757"/>
      <c r="AM757"/>
      <c r="AN757"/>
      <c r="AO757"/>
      <c r="AP757"/>
    </row>
    <row r="758" spans="1:42" s="52" customFormat="1">
      <c r="A758" s="15"/>
      <c r="B758" s="168"/>
      <c r="C758" s="374"/>
      <c r="D758" s="141"/>
      <c r="E758" s="180"/>
      <c r="F758"/>
      <c r="G758"/>
      <c r="H758"/>
      <c r="I758"/>
      <c r="J758" s="15"/>
      <c r="K758" s="15"/>
      <c r="L758" s="15"/>
      <c r="M758" s="15"/>
      <c r="N758" s="15"/>
      <c r="O758" s="15"/>
      <c r="P758" s="15"/>
      <c r="Q758" s="15"/>
      <c r="R758" s="15"/>
      <c r="S758" s="15"/>
      <c r="T758" s="15"/>
      <c r="U758" s="15"/>
      <c r="V758" s="15"/>
      <c r="W758" s="15"/>
      <c r="X758" s="15"/>
      <c r="Y758" s="15"/>
      <c r="Z758" s="15"/>
      <c r="AA758" s="15"/>
      <c r="AB758" s="15"/>
      <c r="AC758"/>
      <c r="AD758"/>
      <c r="AE758"/>
      <c r="AF758"/>
      <c r="AG758"/>
      <c r="AH758" s="4"/>
      <c r="AI758"/>
      <c r="AJ758"/>
      <c r="AK758"/>
      <c r="AL758"/>
      <c r="AM758"/>
      <c r="AN758"/>
      <c r="AO758"/>
      <c r="AP758"/>
    </row>
    <row r="759" spans="1:42" s="52" customFormat="1">
      <c r="A759" s="15"/>
      <c r="B759" s="168"/>
      <c r="C759" s="374"/>
      <c r="D759" s="141"/>
      <c r="E759" s="180"/>
      <c r="F759"/>
      <c r="G759"/>
      <c r="H759"/>
      <c r="I759"/>
      <c r="J759" s="15"/>
      <c r="K759" s="15"/>
      <c r="L759" s="15"/>
      <c r="M759" s="15"/>
      <c r="N759" s="15"/>
      <c r="O759" s="15"/>
      <c r="P759" s="15"/>
      <c r="Q759" s="15"/>
      <c r="R759" s="15"/>
      <c r="S759" s="15"/>
      <c r="T759" s="15"/>
      <c r="U759" s="15"/>
      <c r="V759" s="15"/>
      <c r="W759" s="15"/>
      <c r="X759" s="15"/>
      <c r="Y759" s="15"/>
      <c r="Z759" s="15"/>
      <c r="AA759" s="15"/>
      <c r="AB759" s="15"/>
      <c r="AC759"/>
      <c r="AD759"/>
      <c r="AE759"/>
      <c r="AF759"/>
      <c r="AG759"/>
      <c r="AH759" s="4"/>
      <c r="AI759"/>
      <c r="AJ759"/>
      <c r="AK759"/>
      <c r="AL759"/>
      <c r="AM759"/>
      <c r="AN759"/>
      <c r="AO759"/>
      <c r="AP759"/>
    </row>
    <row r="760" spans="1:42" s="52" customFormat="1">
      <c r="A760" s="15"/>
      <c r="B760" s="168"/>
      <c r="C760" s="374"/>
      <c r="D760" s="141"/>
      <c r="E760" s="180"/>
      <c r="F760"/>
      <c r="G760"/>
      <c r="H760"/>
      <c r="I760"/>
      <c r="J760" s="15"/>
      <c r="K760" s="15"/>
      <c r="L760" s="15"/>
      <c r="M760" s="15"/>
      <c r="N760" s="15"/>
      <c r="O760" s="15"/>
      <c r="P760" s="15"/>
      <c r="Q760" s="15"/>
      <c r="R760" s="15"/>
      <c r="S760" s="15"/>
      <c r="T760" s="15"/>
      <c r="U760" s="15"/>
      <c r="V760" s="15"/>
      <c r="W760" s="15"/>
      <c r="X760" s="15"/>
      <c r="Y760" s="15"/>
      <c r="Z760" s="15"/>
      <c r="AA760" s="15"/>
      <c r="AB760" s="15"/>
      <c r="AC760"/>
      <c r="AD760"/>
      <c r="AE760"/>
      <c r="AF760"/>
      <c r="AG760"/>
      <c r="AH760" s="4"/>
      <c r="AI760"/>
      <c r="AJ760"/>
      <c r="AK760"/>
      <c r="AL760"/>
      <c r="AM760"/>
      <c r="AN760"/>
      <c r="AO760"/>
      <c r="AP760"/>
    </row>
    <row r="761" spans="1:42" s="52" customFormat="1">
      <c r="A761" s="15"/>
      <c r="B761" s="168"/>
      <c r="C761" s="374"/>
      <c r="D761" s="141"/>
      <c r="E761" s="180"/>
      <c r="F761"/>
      <c r="G761"/>
      <c r="H761"/>
      <c r="I761"/>
      <c r="J761" s="15"/>
      <c r="K761" s="15"/>
      <c r="L761" s="15"/>
      <c r="M761" s="15"/>
      <c r="N761" s="15"/>
      <c r="O761" s="15"/>
      <c r="P761" s="15"/>
      <c r="Q761" s="15"/>
      <c r="R761" s="15"/>
      <c r="S761" s="15"/>
      <c r="T761" s="15"/>
      <c r="U761" s="15"/>
      <c r="V761" s="15"/>
      <c r="W761" s="15"/>
      <c r="X761" s="15"/>
      <c r="Y761" s="15"/>
      <c r="Z761" s="15"/>
      <c r="AA761" s="15"/>
      <c r="AB761" s="15"/>
      <c r="AC761"/>
      <c r="AD761"/>
      <c r="AE761"/>
      <c r="AF761"/>
      <c r="AG761"/>
      <c r="AH761" s="4"/>
      <c r="AI761"/>
      <c r="AJ761"/>
      <c r="AK761"/>
      <c r="AL761"/>
      <c r="AM761"/>
      <c r="AN761"/>
      <c r="AO761"/>
      <c r="AP761"/>
    </row>
    <row r="762" spans="1:42" s="52" customFormat="1">
      <c r="A762" s="15"/>
      <c r="B762" s="168"/>
      <c r="C762" s="374"/>
      <c r="D762" s="141"/>
      <c r="E762" s="180"/>
      <c r="F762"/>
      <c r="G762"/>
      <c r="H762"/>
      <c r="I762"/>
      <c r="J762" s="15"/>
      <c r="K762" s="15"/>
      <c r="L762" s="15"/>
      <c r="M762" s="15"/>
      <c r="N762" s="15"/>
      <c r="O762" s="15"/>
      <c r="P762" s="15"/>
      <c r="Q762" s="15"/>
      <c r="R762" s="15"/>
      <c r="S762" s="15"/>
      <c r="T762" s="15"/>
      <c r="U762" s="15"/>
      <c r="V762" s="15"/>
      <c r="W762" s="15"/>
      <c r="X762" s="15"/>
      <c r="Y762" s="15"/>
      <c r="Z762" s="15"/>
      <c r="AA762" s="15"/>
      <c r="AB762" s="15"/>
      <c r="AC762"/>
      <c r="AD762"/>
      <c r="AE762"/>
      <c r="AF762"/>
      <c r="AG762"/>
      <c r="AH762" s="4"/>
      <c r="AI762"/>
      <c r="AJ762"/>
      <c r="AK762"/>
      <c r="AL762"/>
      <c r="AM762"/>
      <c r="AN762"/>
      <c r="AO762"/>
      <c r="AP762"/>
    </row>
    <row r="763" spans="1:42" s="52" customFormat="1">
      <c r="A763" s="15"/>
      <c r="B763" s="168"/>
      <c r="C763" s="374"/>
      <c r="D763" s="141"/>
      <c r="E763" s="180"/>
      <c r="F763"/>
      <c r="G763"/>
      <c r="H763"/>
      <c r="I763"/>
      <c r="J763" s="15"/>
      <c r="K763" s="15"/>
      <c r="L763" s="15"/>
      <c r="M763" s="15"/>
      <c r="N763" s="15"/>
      <c r="O763" s="15"/>
      <c r="P763" s="15"/>
      <c r="Q763" s="15"/>
      <c r="R763" s="15"/>
      <c r="S763" s="15"/>
      <c r="T763" s="15"/>
      <c r="U763" s="15"/>
      <c r="V763" s="15"/>
      <c r="W763" s="15"/>
      <c r="X763" s="15"/>
      <c r="Y763" s="15"/>
      <c r="Z763" s="15"/>
      <c r="AA763" s="15"/>
      <c r="AB763" s="15"/>
      <c r="AC763"/>
      <c r="AD763"/>
      <c r="AE763"/>
      <c r="AF763"/>
      <c r="AG763"/>
      <c r="AH763" s="4"/>
      <c r="AI763"/>
      <c r="AJ763"/>
      <c r="AK763"/>
      <c r="AL763"/>
      <c r="AM763"/>
      <c r="AN763"/>
      <c r="AO763"/>
      <c r="AP763"/>
    </row>
    <row r="764" spans="1:42" s="52" customFormat="1">
      <c r="A764" s="15"/>
      <c r="B764" s="168"/>
      <c r="C764" s="374"/>
      <c r="D764" s="141"/>
      <c r="E764" s="180"/>
      <c r="F764"/>
      <c r="G764"/>
      <c r="H764"/>
      <c r="I764"/>
      <c r="J764" s="15"/>
      <c r="K764" s="15"/>
      <c r="L764" s="15"/>
      <c r="M764" s="15"/>
      <c r="N764" s="15"/>
      <c r="O764" s="15"/>
      <c r="P764" s="15"/>
      <c r="Q764" s="15"/>
      <c r="R764" s="15"/>
      <c r="S764" s="15"/>
      <c r="T764" s="15"/>
      <c r="U764" s="15"/>
      <c r="V764" s="15"/>
      <c r="W764" s="15"/>
      <c r="X764" s="15"/>
      <c r="Y764" s="15"/>
      <c r="Z764" s="15"/>
      <c r="AA764" s="15"/>
      <c r="AB764" s="15"/>
      <c r="AC764"/>
      <c r="AD764"/>
      <c r="AE764"/>
      <c r="AF764"/>
      <c r="AG764"/>
      <c r="AH764" s="4"/>
      <c r="AI764"/>
      <c r="AJ764"/>
      <c r="AK764"/>
      <c r="AL764"/>
      <c r="AM764"/>
      <c r="AN764"/>
      <c r="AO764"/>
      <c r="AP764"/>
    </row>
    <row r="765" spans="1:42" s="52" customFormat="1">
      <c r="A765" s="15"/>
      <c r="B765" s="168"/>
      <c r="C765" s="374"/>
      <c r="D765" s="141"/>
      <c r="E765" s="180"/>
      <c r="F765"/>
      <c r="G765"/>
      <c r="H765"/>
      <c r="I765"/>
      <c r="J765" s="15"/>
      <c r="K765" s="15"/>
      <c r="L765" s="15"/>
      <c r="M765" s="15"/>
      <c r="N765" s="15"/>
      <c r="O765" s="15"/>
      <c r="P765" s="15"/>
      <c r="Q765" s="15"/>
      <c r="R765" s="15"/>
      <c r="S765" s="15"/>
      <c r="T765" s="15"/>
      <c r="U765" s="15"/>
      <c r="V765" s="15"/>
      <c r="W765" s="15"/>
      <c r="X765" s="15"/>
      <c r="Y765" s="15"/>
      <c r="Z765" s="15"/>
      <c r="AA765" s="15"/>
      <c r="AB765" s="15"/>
      <c r="AC765"/>
      <c r="AD765"/>
      <c r="AE765"/>
      <c r="AF765"/>
      <c r="AG765"/>
      <c r="AH765" s="4"/>
      <c r="AI765"/>
      <c r="AJ765"/>
      <c r="AK765"/>
      <c r="AL765"/>
      <c r="AM765"/>
      <c r="AN765"/>
      <c r="AO765"/>
      <c r="AP765"/>
    </row>
    <row r="766" spans="1:42" s="52" customFormat="1">
      <c r="A766" s="15"/>
      <c r="B766" s="168"/>
      <c r="C766" s="374"/>
      <c r="D766" s="141"/>
      <c r="E766" s="180"/>
      <c r="F766"/>
      <c r="G766"/>
      <c r="H766"/>
      <c r="I766"/>
      <c r="J766" s="15"/>
      <c r="K766" s="15"/>
      <c r="L766" s="15"/>
      <c r="M766" s="15"/>
      <c r="N766" s="15"/>
      <c r="O766" s="15"/>
      <c r="P766" s="15"/>
      <c r="Q766" s="15"/>
      <c r="R766" s="15"/>
      <c r="S766" s="15"/>
      <c r="T766" s="15"/>
      <c r="U766" s="15"/>
      <c r="V766" s="15"/>
      <c r="W766" s="15"/>
      <c r="X766" s="15"/>
      <c r="Y766" s="15"/>
      <c r="Z766" s="15"/>
      <c r="AA766" s="15"/>
      <c r="AB766" s="15"/>
      <c r="AC766"/>
      <c r="AD766"/>
      <c r="AE766"/>
      <c r="AF766"/>
      <c r="AG766"/>
      <c r="AH766" s="4"/>
      <c r="AI766"/>
      <c r="AJ766"/>
      <c r="AK766"/>
      <c r="AL766"/>
      <c r="AM766"/>
      <c r="AN766"/>
      <c r="AO766"/>
      <c r="AP766"/>
    </row>
    <row r="767" spans="1:42" s="52" customFormat="1">
      <c r="A767" s="15"/>
      <c r="B767" s="168"/>
      <c r="C767" s="374"/>
      <c r="D767" s="141"/>
      <c r="E767" s="180"/>
      <c r="F767"/>
      <c r="G767"/>
      <c r="H767"/>
      <c r="I767"/>
      <c r="J767" s="15"/>
      <c r="K767" s="15"/>
      <c r="L767" s="15"/>
      <c r="M767" s="15"/>
      <c r="N767" s="15"/>
      <c r="O767" s="15"/>
      <c r="P767" s="15"/>
      <c r="Q767" s="15"/>
      <c r="R767" s="15"/>
      <c r="S767" s="15"/>
      <c r="T767" s="15"/>
      <c r="U767" s="15"/>
      <c r="V767" s="15"/>
      <c r="W767" s="15"/>
      <c r="X767" s="15"/>
      <c r="Y767" s="15"/>
      <c r="Z767" s="15"/>
      <c r="AA767" s="15"/>
      <c r="AB767" s="15"/>
      <c r="AC767"/>
      <c r="AD767"/>
      <c r="AE767"/>
      <c r="AF767"/>
      <c r="AG767"/>
      <c r="AH767" s="4"/>
      <c r="AI767"/>
      <c r="AJ767"/>
      <c r="AK767"/>
      <c r="AL767"/>
      <c r="AM767"/>
      <c r="AN767"/>
      <c r="AO767"/>
      <c r="AP767"/>
    </row>
    <row r="768" spans="1:42" s="52" customFormat="1">
      <c r="A768" s="15"/>
      <c r="B768" s="168"/>
      <c r="C768" s="374"/>
      <c r="D768" s="141"/>
      <c r="E768" s="180"/>
      <c r="F768"/>
      <c r="G768"/>
      <c r="H768"/>
      <c r="I768"/>
      <c r="J768" s="15"/>
      <c r="K768" s="15"/>
      <c r="L768" s="15"/>
      <c r="M768" s="15"/>
      <c r="N768" s="15"/>
      <c r="O768" s="15"/>
      <c r="P768" s="15"/>
      <c r="Q768" s="15"/>
      <c r="R768" s="15"/>
      <c r="S768" s="15"/>
      <c r="T768" s="15"/>
      <c r="U768" s="15"/>
      <c r="V768" s="15"/>
      <c r="W768" s="15"/>
      <c r="X768" s="15"/>
      <c r="Y768" s="15"/>
      <c r="Z768" s="15"/>
      <c r="AA768" s="15"/>
      <c r="AB768" s="15"/>
      <c r="AC768"/>
      <c r="AD768"/>
      <c r="AE768"/>
      <c r="AF768"/>
      <c r="AG768"/>
      <c r="AH768" s="4"/>
      <c r="AI768"/>
      <c r="AJ768"/>
      <c r="AK768"/>
      <c r="AL768"/>
      <c r="AM768"/>
      <c r="AN768"/>
      <c r="AO768"/>
      <c r="AP768"/>
    </row>
    <row r="769" spans="1:42" s="52" customFormat="1">
      <c r="A769" s="15"/>
      <c r="B769" s="168"/>
      <c r="C769" s="374"/>
      <c r="D769" s="141"/>
      <c r="E769" s="180"/>
      <c r="F769"/>
      <c r="G769"/>
      <c r="H769"/>
      <c r="I769"/>
      <c r="J769" s="15"/>
      <c r="K769" s="15"/>
      <c r="L769" s="15"/>
      <c r="M769" s="15"/>
      <c r="N769" s="15"/>
      <c r="O769" s="15"/>
      <c r="P769" s="15"/>
      <c r="Q769" s="15"/>
      <c r="R769" s="15"/>
      <c r="S769" s="15"/>
      <c r="T769" s="15"/>
      <c r="U769" s="15"/>
      <c r="V769" s="15"/>
      <c r="W769" s="15"/>
      <c r="X769" s="15"/>
      <c r="Y769" s="15"/>
      <c r="Z769" s="15"/>
      <c r="AA769" s="15"/>
      <c r="AB769" s="15"/>
      <c r="AC769"/>
      <c r="AD769"/>
      <c r="AE769"/>
      <c r="AF769"/>
      <c r="AG769"/>
      <c r="AH769" s="4"/>
      <c r="AI769"/>
      <c r="AJ769"/>
      <c r="AK769"/>
      <c r="AL769"/>
      <c r="AM769"/>
      <c r="AN769"/>
      <c r="AO769"/>
      <c r="AP769"/>
    </row>
    <row r="770" spans="1:42" s="52" customFormat="1">
      <c r="A770" s="15"/>
      <c r="B770" s="168"/>
      <c r="C770" s="374"/>
      <c r="D770" s="141"/>
      <c r="E770" s="180"/>
      <c r="F770"/>
      <c r="G770"/>
      <c r="H770"/>
      <c r="I770"/>
      <c r="J770" s="15"/>
      <c r="K770" s="15"/>
      <c r="L770" s="15"/>
      <c r="M770" s="15"/>
      <c r="N770" s="15"/>
      <c r="O770" s="15"/>
      <c r="P770" s="15"/>
      <c r="Q770" s="15"/>
      <c r="R770" s="15"/>
      <c r="S770" s="15"/>
      <c r="T770" s="15"/>
      <c r="U770" s="15"/>
      <c r="V770" s="15"/>
      <c r="W770" s="15"/>
      <c r="X770" s="15"/>
      <c r="Y770" s="15"/>
      <c r="Z770" s="15"/>
      <c r="AA770" s="15"/>
      <c r="AB770" s="15"/>
      <c r="AC770"/>
      <c r="AD770"/>
      <c r="AE770"/>
      <c r="AF770"/>
      <c r="AG770"/>
      <c r="AH770" s="4"/>
      <c r="AI770"/>
      <c r="AJ770"/>
      <c r="AK770"/>
      <c r="AL770"/>
      <c r="AM770"/>
      <c r="AN770"/>
      <c r="AO770"/>
      <c r="AP770"/>
    </row>
    <row r="771" spans="1:42" s="52" customFormat="1">
      <c r="A771" s="15"/>
      <c r="B771" s="168"/>
      <c r="C771" s="374"/>
      <c r="D771" s="141"/>
      <c r="E771" s="180"/>
      <c r="F771"/>
      <c r="G771"/>
      <c r="H771"/>
      <c r="I771"/>
      <c r="J771" s="15"/>
      <c r="K771" s="15"/>
      <c r="L771" s="15"/>
      <c r="M771" s="15"/>
      <c r="N771" s="15"/>
      <c r="O771" s="15"/>
      <c r="P771" s="15"/>
      <c r="Q771" s="15"/>
      <c r="R771" s="15"/>
      <c r="S771" s="15"/>
      <c r="T771" s="15"/>
      <c r="U771" s="15"/>
      <c r="V771" s="15"/>
      <c r="W771" s="15"/>
      <c r="X771" s="15"/>
      <c r="Y771" s="15"/>
      <c r="Z771" s="15"/>
      <c r="AA771" s="15"/>
      <c r="AB771" s="15"/>
      <c r="AC771"/>
      <c r="AD771"/>
      <c r="AE771"/>
      <c r="AF771"/>
      <c r="AG771"/>
      <c r="AH771" s="4"/>
      <c r="AI771"/>
      <c r="AJ771"/>
      <c r="AK771"/>
      <c r="AL771"/>
      <c r="AM771"/>
      <c r="AN771"/>
      <c r="AO771"/>
      <c r="AP771"/>
    </row>
    <row r="772" spans="1:42" s="52" customFormat="1">
      <c r="A772" s="15"/>
      <c r="B772" s="168"/>
      <c r="C772" s="374"/>
      <c r="D772" s="141"/>
      <c r="E772" s="180"/>
      <c r="F772"/>
      <c r="G772"/>
      <c r="H772"/>
      <c r="I772"/>
      <c r="J772" s="15"/>
      <c r="K772" s="15"/>
      <c r="L772" s="15"/>
      <c r="M772" s="15"/>
      <c r="N772" s="15"/>
      <c r="O772" s="15"/>
      <c r="P772" s="15"/>
      <c r="Q772" s="15"/>
      <c r="R772" s="15"/>
      <c r="S772" s="15"/>
      <c r="T772" s="15"/>
      <c r="U772" s="15"/>
      <c r="V772" s="15"/>
      <c r="W772" s="15"/>
      <c r="X772" s="15"/>
      <c r="Y772" s="15"/>
      <c r="Z772" s="15"/>
      <c r="AA772" s="15"/>
      <c r="AB772" s="15"/>
      <c r="AC772"/>
      <c r="AD772"/>
      <c r="AE772"/>
      <c r="AF772"/>
      <c r="AG772"/>
      <c r="AH772" s="4"/>
      <c r="AI772"/>
      <c r="AJ772"/>
      <c r="AK772"/>
      <c r="AL772"/>
      <c r="AM772"/>
      <c r="AN772"/>
      <c r="AO772"/>
      <c r="AP772"/>
    </row>
    <row r="773" spans="1:42" s="52" customFormat="1">
      <c r="A773" s="15"/>
      <c r="B773" s="168"/>
      <c r="C773" s="374"/>
      <c r="D773" s="141"/>
      <c r="E773" s="180"/>
      <c r="F773"/>
      <c r="G773"/>
      <c r="H773"/>
      <c r="I773"/>
      <c r="J773" s="15"/>
      <c r="K773" s="15"/>
      <c r="L773" s="15"/>
      <c r="M773" s="15"/>
      <c r="N773" s="15"/>
      <c r="O773" s="15"/>
      <c r="P773" s="15"/>
      <c r="Q773" s="15"/>
      <c r="R773" s="15"/>
      <c r="S773" s="15"/>
      <c r="T773" s="15"/>
      <c r="U773" s="15"/>
      <c r="V773" s="15"/>
      <c r="W773" s="15"/>
      <c r="X773" s="15"/>
      <c r="Y773" s="15"/>
      <c r="Z773" s="15"/>
      <c r="AA773" s="15"/>
      <c r="AB773" s="15"/>
      <c r="AC773"/>
      <c r="AD773"/>
      <c r="AE773"/>
      <c r="AF773"/>
      <c r="AG773"/>
      <c r="AH773" s="4"/>
      <c r="AI773"/>
      <c r="AJ773"/>
      <c r="AK773"/>
      <c r="AL773"/>
      <c r="AM773"/>
      <c r="AN773"/>
      <c r="AO773"/>
      <c r="AP773"/>
    </row>
    <row r="774" spans="1:42" s="52" customFormat="1">
      <c r="A774" s="15"/>
      <c r="B774" s="168"/>
      <c r="C774" s="374"/>
      <c r="D774" s="141"/>
      <c r="E774" s="180"/>
      <c r="F774"/>
      <c r="G774"/>
      <c r="H774"/>
      <c r="I774"/>
      <c r="J774" s="15"/>
      <c r="K774" s="15"/>
      <c r="L774" s="15"/>
      <c r="M774" s="15"/>
      <c r="N774" s="15"/>
      <c r="O774" s="15"/>
      <c r="P774" s="15"/>
      <c r="Q774" s="15"/>
      <c r="R774" s="15"/>
      <c r="S774" s="15"/>
      <c r="T774" s="15"/>
      <c r="U774" s="15"/>
      <c r="V774" s="15"/>
      <c r="W774" s="15"/>
      <c r="X774" s="15"/>
      <c r="Y774" s="15"/>
      <c r="Z774" s="15"/>
      <c r="AA774" s="15"/>
      <c r="AB774" s="15"/>
      <c r="AC774"/>
      <c r="AD774"/>
      <c r="AE774"/>
      <c r="AF774"/>
      <c r="AG774"/>
      <c r="AH774" s="4"/>
      <c r="AI774"/>
      <c r="AJ774"/>
      <c r="AK774"/>
      <c r="AL774"/>
      <c r="AM774"/>
      <c r="AN774"/>
      <c r="AO774"/>
      <c r="AP774"/>
    </row>
    <row r="775" spans="1:42" s="52" customFormat="1">
      <c r="A775" s="15"/>
      <c r="B775" s="168"/>
      <c r="C775" s="374"/>
      <c r="D775" s="141"/>
      <c r="E775" s="180"/>
      <c r="F775"/>
      <c r="G775"/>
      <c r="H775"/>
      <c r="I775"/>
      <c r="J775" s="15"/>
      <c r="K775" s="15"/>
      <c r="L775" s="15"/>
      <c r="M775" s="15"/>
      <c r="N775" s="15"/>
      <c r="O775" s="15"/>
      <c r="P775" s="15"/>
      <c r="Q775" s="15"/>
      <c r="R775" s="15"/>
      <c r="S775" s="15"/>
      <c r="T775" s="15"/>
      <c r="U775" s="15"/>
      <c r="V775" s="15"/>
      <c r="W775" s="15"/>
      <c r="X775" s="15"/>
      <c r="Y775" s="15"/>
      <c r="Z775" s="15"/>
      <c r="AA775" s="15"/>
      <c r="AB775" s="15"/>
      <c r="AC775"/>
      <c r="AD775"/>
      <c r="AE775"/>
      <c r="AF775"/>
      <c r="AG775"/>
      <c r="AH775" s="4"/>
      <c r="AI775"/>
      <c r="AJ775"/>
      <c r="AK775"/>
      <c r="AL775"/>
      <c r="AM775"/>
      <c r="AN775"/>
      <c r="AO775"/>
      <c r="AP775"/>
    </row>
    <row r="776" spans="1:42" s="52" customFormat="1">
      <c r="A776" s="15"/>
      <c r="B776" s="168"/>
      <c r="C776" s="374"/>
      <c r="D776" s="141"/>
      <c r="E776" s="180"/>
      <c r="F776"/>
      <c r="G776"/>
      <c r="H776"/>
      <c r="I776"/>
      <c r="J776" s="15"/>
      <c r="K776" s="15"/>
      <c r="L776" s="15"/>
      <c r="M776" s="15"/>
      <c r="N776" s="15"/>
      <c r="O776" s="15"/>
      <c r="P776" s="15"/>
      <c r="Q776" s="15"/>
      <c r="R776" s="15"/>
      <c r="S776" s="15"/>
      <c r="T776" s="15"/>
      <c r="U776" s="15"/>
      <c r="V776" s="15"/>
      <c r="W776" s="15"/>
      <c r="X776" s="15"/>
      <c r="Y776" s="15"/>
      <c r="Z776" s="15"/>
      <c r="AA776" s="15"/>
      <c r="AB776" s="15"/>
      <c r="AC776"/>
      <c r="AD776"/>
      <c r="AE776"/>
      <c r="AF776"/>
      <c r="AG776"/>
      <c r="AH776" s="4"/>
      <c r="AI776"/>
      <c r="AJ776"/>
      <c r="AK776"/>
      <c r="AL776"/>
      <c r="AM776"/>
      <c r="AN776"/>
      <c r="AO776"/>
      <c r="AP776"/>
    </row>
    <row r="777" spans="1:42" s="52" customFormat="1">
      <c r="A777" s="15"/>
      <c r="B777" s="168"/>
      <c r="C777" s="374"/>
      <c r="D777" s="141"/>
      <c r="E777" s="180"/>
      <c r="F777"/>
      <c r="G777"/>
      <c r="H777"/>
      <c r="I777"/>
      <c r="J777" s="15"/>
      <c r="K777" s="15"/>
      <c r="L777" s="15"/>
      <c r="M777" s="15"/>
      <c r="N777" s="15"/>
      <c r="O777" s="15"/>
      <c r="P777" s="15"/>
      <c r="Q777" s="15"/>
      <c r="R777" s="15"/>
      <c r="S777" s="15"/>
      <c r="T777" s="15"/>
      <c r="U777" s="15"/>
      <c r="V777" s="15"/>
      <c r="W777" s="15"/>
      <c r="X777" s="15"/>
      <c r="Y777" s="15"/>
      <c r="Z777" s="15"/>
      <c r="AA777" s="15"/>
      <c r="AB777" s="15"/>
      <c r="AC777"/>
      <c r="AD777"/>
      <c r="AE777"/>
      <c r="AF777"/>
      <c r="AG777"/>
      <c r="AH777" s="4"/>
      <c r="AI777"/>
      <c r="AJ777"/>
      <c r="AK777"/>
      <c r="AL777"/>
      <c r="AM777"/>
      <c r="AN777"/>
      <c r="AO777"/>
      <c r="AP777"/>
    </row>
    <row r="778" spans="1:42" s="52" customFormat="1">
      <c r="A778" s="15"/>
      <c r="B778" s="168"/>
      <c r="C778" s="374"/>
      <c r="D778" s="141"/>
      <c r="E778" s="180"/>
      <c r="F778"/>
      <c r="G778"/>
      <c r="H778"/>
      <c r="I778"/>
      <c r="J778" s="15"/>
      <c r="K778" s="15"/>
      <c r="L778" s="15"/>
      <c r="M778" s="15"/>
      <c r="N778" s="15"/>
      <c r="O778" s="15"/>
      <c r="P778" s="15"/>
      <c r="Q778" s="15"/>
      <c r="R778" s="15"/>
      <c r="S778" s="15"/>
      <c r="T778" s="15"/>
      <c r="U778" s="15"/>
      <c r="V778" s="15"/>
      <c r="W778" s="15"/>
      <c r="X778" s="15"/>
      <c r="Y778" s="15"/>
      <c r="Z778" s="15"/>
      <c r="AA778" s="15"/>
      <c r="AB778" s="15"/>
      <c r="AC778"/>
      <c r="AD778"/>
      <c r="AE778"/>
      <c r="AF778"/>
      <c r="AG778"/>
      <c r="AH778" s="4"/>
      <c r="AI778"/>
      <c r="AJ778"/>
      <c r="AK778"/>
      <c r="AL778"/>
      <c r="AM778"/>
      <c r="AN778"/>
      <c r="AO778"/>
      <c r="AP778"/>
    </row>
    <row r="779" spans="1:42" s="52" customFormat="1">
      <c r="A779" s="15"/>
      <c r="B779" s="168"/>
      <c r="C779" s="374"/>
      <c r="D779" s="141"/>
      <c r="E779" s="180"/>
      <c r="F779"/>
      <c r="G779"/>
      <c r="H779"/>
      <c r="I779"/>
      <c r="J779" s="15"/>
      <c r="K779" s="15"/>
      <c r="L779" s="15"/>
      <c r="M779" s="15"/>
      <c r="N779" s="15"/>
      <c r="O779" s="15"/>
      <c r="P779" s="15"/>
      <c r="Q779" s="15"/>
      <c r="R779" s="15"/>
      <c r="S779" s="15"/>
      <c r="T779" s="15"/>
      <c r="U779" s="15"/>
      <c r="V779" s="15"/>
      <c r="W779" s="15"/>
      <c r="X779" s="15"/>
      <c r="Y779" s="15"/>
      <c r="Z779" s="15"/>
      <c r="AA779" s="15"/>
      <c r="AB779" s="15"/>
      <c r="AC779"/>
      <c r="AD779"/>
      <c r="AE779"/>
      <c r="AF779"/>
      <c r="AG779"/>
      <c r="AH779" s="4"/>
      <c r="AI779"/>
      <c r="AJ779"/>
      <c r="AK779"/>
      <c r="AL779"/>
      <c r="AM779"/>
      <c r="AN779"/>
      <c r="AO779"/>
      <c r="AP779"/>
    </row>
    <row r="780" spans="1:42" s="52" customFormat="1">
      <c r="A780" s="15"/>
      <c r="B780" s="168"/>
      <c r="C780" s="374"/>
      <c r="D780" s="141"/>
      <c r="E780" s="180"/>
      <c r="F780"/>
      <c r="G780"/>
      <c r="H780"/>
      <c r="I780"/>
      <c r="J780" s="15"/>
      <c r="K780" s="15"/>
      <c r="L780" s="15"/>
      <c r="M780" s="15"/>
      <c r="N780" s="15"/>
      <c r="O780" s="15"/>
      <c r="P780" s="15"/>
      <c r="Q780" s="15"/>
      <c r="R780" s="15"/>
      <c r="S780" s="15"/>
      <c r="T780" s="15"/>
      <c r="U780" s="15"/>
      <c r="V780" s="15"/>
      <c r="W780" s="15"/>
      <c r="X780" s="15"/>
      <c r="Y780" s="15"/>
      <c r="Z780" s="15"/>
      <c r="AA780" s="15"/>
      <c r="AB780" s="15"/>
      <c r="AC780"/>
      <c r="AD780"/>
      <c r="AE780"/>
      <c r="AF780"/>
      <c r="AG780"/>
      <c r="AH780" s="4"/>
      <c r="AI780"/>
      <c r="AJ780"/>
      <c r="AK780"/>
      <c r="AL780"/>
      <c r="AM780"/>
      <c r="AN780"/>
      <c r="AO780"/>
      <c r="AP780"/>
    </row>
    <row r="781" spans="1:42" s="52" customFormat="1">
      <c r="A781" s="15"/>
      <c r="B781" s="168"/>
      <c r="C781" s="374"/>
      <c r="D781" s="141"/>
      <c r="E781" s="180"/>
      <c r="F781"/>
      <c r="G781"/>
      <c r="H781"/>
      <c r="I781"/>
      <c r="J781" s="15"/>
      <c r="K781" s="15"/>
      <c r="L781" s="15"/>
      <c r="M781" s="15"/>
      <c r="N781" s="15"/>
      <c r="O781" s="15"/>
      <c r="P781" s="15"/>
      <c r="Q781" s="15"/>
      <c r="R781" s="15"/>
      <c r="S781" s="15"/>
      <c r="T781" s="15"/>
      <c r="U781" s="15"/>
      <c r="V781" s="15"/>
      <c r="W781" s="15"/>
      <c r="X781" s="15"/>
      <c r="Y781" s="15"/>
      <c r="Z781" s="15"/>
      <c r="AA781" s="15"/>
      <c r="AB781" s="15"/>
      <c r="AC781"/>
      <c r="AD781"/>
      <c r="AE781"/>
      <c r="AF781"/>
      <c r="AG781"/>
      <c r="AH781" s="4"/>
      <c r="AI781"/>
      <c r="AJ781"/>
      <c r="AK781"/>
      <c r="AL781"/>
      <c r="AM781"/>
      <c r="AN781"/>
      <c r="AO781"/>
      <c r="AP781"/>
    </row>
    <row r="782" spans="1:42" s="52" customFormat="1">
      <c r="A782" s="15"/>
      <c r="B782" s="168"/>
      <c r="C782" s="374"/>
      <c r="D782" s="141"/>
      <c r="E782" s="180"/>
      <c r="F782"/>
      <c r="G782"/>
      <c r="H782"/>
      <c r="I782"/>
      <c r="J782" s="15"/>
      <c r="K782" s="15"/>
      <c r="L782" s="15"/>
      <c r="M782" s="15"/>
      <c r="N782" s="15"/>
      <c r="O782" s="15"/>
      <c r="P782" s="15"/>
      <c r="Q782" s="15"/>
      <c r="R782" s="15"/>
      <c r="S782" s="15"/>
      <c r="T782" s="15"/>
      <c r="U782" s="15"/>
      <c r="V782" s="15"/>
      <c r="W782" s="15"/>
      <c r="X782" s="15"/>
      <c r="Y782" s="15"/>
      <c r="Z782" s="15"/>
      <c r="AA782" s="15"/>
      <c r="AB782" s="15"/>
      <c r="AC782"/>
      <c r="AD782"/>
      <c r="AE782"/>
      <c r="AF782"/>
      <c r="AG782"/>
      <c r="AH782" s="4"/>
      <c r="AI782"/>
      <c r="AJ782"/>
      <c r="AK782"/>
      <c r="AL782"/>
      <c r="AM782"/>
      <c r="AN782"/>
      <c r="AO782"/>
      <c r="AP782"/>
    </row>
    <row r="783" spans="1:42" s="52" customFormat="1">
      <c r="A783" s="15"/>
      <c r="B783" s="168"/>
      <c r="C783" s="374"/>
      <c r="D783" s="141"/>
      <c r="E783" s="180"/>
      <c r="F783"/>
      <c r="G783"/>
      <c r="H783"/>
      <c r="I783"/>
      <c r="J783" s="15"/>
      <c r="K783" s="15"/>
      <c r="L783" s="15"/>
      <c r="M783" s="15"/>
      <c r="N783" s="15"/>
      <c r="O783" s="15"/>
      <c r="P783" s="15"/>
      <c r="Q783" s="15"/>
      <c r="R783" s="15"/>
      <c r="S783" s="15"/>
      <c r="T783" s="15"/>
      <c r="U783" s="15"/>
      <c r="V783" s="15"/>
      <c r="W783" s="15"/>
      <c r="X783" s="15"/>
      <c r="Y783" s="15"/>
      <c r="Z783" s="15"/>
      <c r="AA783" s="15"/>
      <c r="AB783" s="15"/>
      <c r="AC783"/>
      <c r="AD783"/>
      <c r="AE783"/>
      <c r="AF783"/>
      <c r="AG783"/>
      <c r="AH783" s="4"/>
      <c r="AI783"/>
      <c r="AJ783"/>
      <c r="AK783"/>
      <c r="AL783"/>
      <c r="AM783"/>
      <c r="AN783"/>
      <c r="AO783"/>
      <c r="AP783"/>
    </row>
    <row r="784" spans="1:42" s="52" customFormat="1">
      <c r="A784" s="15"/>
      <c r="B784" s="168"/>
      <c r="C784" s="374"/>
      <c r="D784" s="141"/>
      <c r="E784" s="180"/>
      <c r="F784"/>
      <c r="G784"/>
      <c r="H784"/>
      <c r="I784"/>
      <c r="J784" s="15"/>
      <c r="K784" s="15"/>
      <c r="L784" s="15"/>
      <c r="M784" s="15"/>
      <c r="N784" s="15"/>
      <c r="O784" s="15"/>
      <c r="P784" s="15"/>
      <c r="Q784" s="15"/>
      <c r="R784" s="15"/>
      <c r="S784" s="15"/>
      <c r="T784" s="15"/>
      <c r="U784" s="15"/>
      <c r="V784" s="15"/>
      <c r="W784" s="15"/>
      <c r="X784" s="15"/>
      <c r="Y784" s="15"/>
      <c r="Z784" s="15"/>
      <c r="AA784" s="15"/>
      <c r="AB784" s="15"/>
      <c r="AC784"/>
      <c r="AD784"/>
      <c r="AE784"/>
      <c r="AF784"/>
      <c r="AG784"/>
      <c r="AH784" s="4"/>
      <c r="AI784"/>
      <c r="AJ784"/>
      <c r="AK784"/>
      <c r="AL784"/>
      <c r="AM784"/>
      <c r="AN784"/>
      <c r="AO784"/>
      <c r="AP784"/>
    </row>
    <row r="785" spans="1:42" s="52" customFormat="1">
      <c r="A785" s="15"/>
      <c r="B785" s="168"/>
      <c r="C785" s="374"/>
      <c r="D785" s="141"/>
      <c r="E785" s="180"/>
      <c r="F785"/>
      <c r="G785"/>
      <c r="H785"/>
      <c r="I785"/>
      <c r="J785" s="15"/>
      <c r="K785" s="15"/>
      <c r="L785" s="15"/>
      <c r="M785" s="15"/>
      <c r="N785" s="15"/>
      <c r="O785" s="15"/>
      <c r="P785" s="15"/>
      <c r="Q785" s="15"/>
      <c r="R785" s="15"/>
      <c r="S785" s="15"/>
      <c r="T785" s="15"/>
      <c r="U785" s="15"/>
      <c r="V785" s="15"/>
      <c r="W785" s="15"/>
      <c r="X785" s="15"/>
      <c r="Y785" s="15"/>
      <c r="Z785" s="15"/>
      <c r="AA785" s="15"/>
      <c r="AB785" s="15"/>
      <c r="AC785"/>
      <c r="AD785"/>
      <c r="AE785"/>
      <c r="AF785"/>
      <c r="AG785"/>
      <c r="AH785" s="4"/>
      <c r="AI785"/>
      <c r="AJ785"/>
      <c r="AK785"/>
      <c r="AL785"/>
      <c r="AM785"/>
      <c r="AN785"/>
      <c r="AO785"/>
      <c r="AP785"/>
    </row>
    <row r="786" spans="1:42" s="52" customFormat="1">
      <c r="A786" s="15"/>
      <c r="B786" s="168"/>
      <c r="C786" s="374"/>
      <c r="D786" s="141"/>
      <c r="E786" s="180"/>
      <c r="F786"/>
      <c r="G786"/>
      <c r="H786"/>
      <c r="I786"/>
      <c r="J786" s="15"/>
      <c r="K786" s="15"/>
      <c r="L786" s="15"/>
      <c r="M786" s="15"/>
      <c r="N786" s="15"/>
      <c r="O786" s="15"/>
      <c r="P786" s="15"/>
      <c r="Q786" s="15"/>
      <c r="R786" s="15"/>
      <c r="S786" s="15"/>
      <c r="T786" s="15"/>
      <c r="U786" s="15"/>
      <c r="V786" s="15"/>
      <c r="W786" s="15"/>
      <c r="X786" s="15"/>
      <c r="Y786" s="15"/>
      <c r="Z786" s="15"/>
      <c r="AA786" s="15"/>
      <c r="AB786" s="15"/>
      <c r="AC786"/>
      <c r="AD786"/>
      <c r="AE786"/>
      <c r="AF786"/>
      <c r="AG786"/>
      <c r="AH786" s="4"/>
      <c r="AI786"/>
      <c r="AJ786"/>
      <c r="AK786"/>
      <c r="AL786"/>
      <c r="AM786"/>
      <c r="AN786"/>
      <c r="AO786"/>
      <c r="AP786"/>
    </row>
    <row r="787" spans="1:42" s="52" customFormat="1">
      <c r="A787" s="15"/>
      <c r="B787" s="168"/>
      <c r="C787" s="374"/>
      <c r="D787" s="141"/>
      <c r="E787" s="180"/>
      <c r="F787"/>
      <c r="G787"/>
      <c r="H787"/>
      <c r="I787"/>
      <c r="J787" s="15"/>
      <c r="K787" s="15"/>
      <c r="L787" s="15"/>
      <c r="M787" s="15"/>
      <c r="N787" s="15"/>
      <c r="O787" s="15"/>
      <c r="P787" s="15"/>
      <c r="Q787" s="15"/>
      <c r="R787" s="15"/>
      <c r="S787" s="15"/>
      <c r="T787" s="15"/>
      <c r="U787" s="15"/>
      <c r="V787" s="15"/>
      <c r="W787" s="15"/>
      <c r="X787" s="15"/>
      <c r="Y787" s="15"/>
      <c r="Z787" s="15"/>
      <c r="AA787" s="15"/>
      <c r="AB787" s="15"/>
      <c r="AC787"/>
      <c r="AD787"/>
      <c r="AE787"/>
      <c r="AF787"/>
      <c r="AG787"/>
      <c r="AH787" s="4"/>
      <c r="AI787"/>
      <c r="AJ787"/>
      <c r="AK787"/>
      <c r="AL787"/>
      <c r="AM787"/>
      <c r="AN787"/>
      <c r="AO787"/>
      <c r="AP787"/>
    </row>
    <row r="788" spans="1:42" s="52" customFormat="1">
      <c r="A788" s="15"/>
      <c r="B788" s="168"/>
      <c r="C788" s="374"/>
      <c r="D788" s="141"/>
      <c r="E788" s="180"/>
      <c r="F788"/>
      <c r="G788"/>
      <c r="H788"/>
      <c r="I788"/>
      <c r="J788" s="15"/>
      <c r="K788" s="15"/>
      <c r="L788" s="15"/>
      <c r="M788" s="15"/>
      <c r="N788" s="15"/>
      <c r="O788" s="15"/>
      <c r="P788" s="15"/>
      <c r="Q788" s="15"/>
      <c r="R788" s="15"/>
      <c r="S788" s="15"/>
      <c r="T788" s="15"/>
      <c r="U788" s="15"/>
      <c r="V788" s="15"/>
      <c r="W788" s="15"/>
      <c r="X788" s="15"/>
      <c r="Y788" s="15"/>
      <c r="Z788" s="15"/>
      <c r="AA788" s="15"/>
      <c r="AB788" s="15"/>
      <c r="AC788"/>
      <c r="AD788"/>
      <c r="AE788"/>
      <c r="AF788"/>
      <c r="AG788"/>
      <c r="AH788" s="4"/>
      <c r="AI788"/>
      <c r="AJ788"/>
      <c r="AK788"/>
      <c r="AL788"/>
      <c r="AM788"/>
      <c r="AN788"/>
      <c r="AO788"/>
      <c r="AP788"/>
    </row>
    <row r="789" spans="1:42" s="52" customFormat="1">
      <c r="A789" s="15"/>
      <c r="B789" s="168"/>
      <c r="C789" s="374"/>
      <c r="D789" s="141"/>
      <c r="E789" s="180"/>
      <c r="F789"/>
      <c r="G789"/>
      <c r="H789"/>
      <c r="I789"/>
      <c r="J789" s="15"/>
      <c r="K789" s="15"/>
      <c r="L789" s="15"/>
      <c r="M789" s="15"/>
      <c r="N789" s="15"/>
      <c r="O789" s="15"/>
      <c r="P789" s="15"/>
      <c r="Q789" s="15"/>
      <c r="R789" s="15"/>
      <c r="S789" s="15"/>
      <c r="T789" s="15"/>
      <c r="U789" s="15"/>
      <c r="V789" s="15"/>
      <c r="W789" s="15"/>
      <c r="X789" s="15"/>
      <c r="Y789" s="15"/>
      <c r="Z789" s="15"/>
      <c r="AA789" s="15"/>
      <c r="AB789" s="15"/>
      <c r="AC789"/>
      <c r="AD789"/>
      <c r="AE789"/>
      <c r="AF789"/>
      <c r="AG789"/>
      <c r="AH789" s="4"/>
      <c r="AI789"/>
      <c r="AJ789"/>
      <c r="AK789"/>
      <c r="AL789"/>
      <c r="AM789"/>
      <c r="AN789"/>
      <c r="AO789"/>
      <c r="AP789"/>
    </row>
    <row r="790" spans="1:42" s="52" customFormat="1">
      <c r="A790" s="15"/>
      <c r="B790" s="168"/>
      <c r="C790" s="374"/>
      <c r="D790" s="141"/>
      <c r="E790" s="180"/>
      <c r="F790"/>
      <c r="G790"/>
      <c r="H790"/>
      <c r="I790"/>
      <c r="J790" s="15"/>
      <c r="K790" s="15"/>
      <c r="L790" s="15"/>
      <c r="M790" s="15"/>
      <c r="N790" s="15"/>
      <c r="O790" s="15"/>
      <c r="P790" s="15"/>
      <c r="Q790" s="15"/>
      <c r="R790" s="15"/>
      <c r="S790" s="15"/>
      <c r="T790" s="15"/>
      <c r="U790" s="15"/>
      <c r="V790" s="15"/>
      <c r="W790" s="15"/>
      <c r="X790" s="15"/>
      <c r="Y790" s="15"/>
      <c r="Z790" s="15"/>
      <c r="AA790" s="15"/>
      <c r="AB790" s="15"/>
      <c r="AC790"/>
      <c r="AD790"/>
      <c r="AE790"/>
      <c r="AF790"/>
      <c r="AG790"/>
      <c r="AH790" s="4"/>
      <c r="AI790"/>
      <c r="AJ790"/>
      <c r="AK790"/>
      <c r="AL790"/>
      <c r="AM790"/>
      <c r="AN790"/>
      <c r="AO790"/>
      <c r="AP790"/>
    </row>
    <row r="791" spans="1:42" s="52" customFormat="1">
      <c r="A791" s="15"/>
      <c r="B791" s="168"/>
      <c r="C791" s="374"/>
      <c r="D791" s="141"/>
      <c r="E791" s="180"/>
      <c r="F791"/>
      <c r="G791"/>
      <c r="H791"/>
      <c r="I791"/>
      <c r="J791" s="15"/>
      <c r="K791" s="15"/>
      <c r="L791" s="15"/>
      <c r="M791" s="15"/>
      <c r="N791" s="15"/>
      <c r="O791" s="15"/>
      <c r="P791" s="15"/>
      <c r="Q791" s="15"/>
      <c r="R791" s="15"/>
      <c r="S791" s="15"/>
      <c r="T791" s="15"/>
      <c r="U791" s="15"/>
      <c r="V791" s="15"/>
      <c r="W791" s="15"/>
      <c r="X791" s="15"/>
      <c r="Y791" s="15"/>
      <c r="Z791" s="15"/>
      <c r="AA791" s="15"/>
      <c r="AB791" s="15"/>
      <c r="AC791"/>
      <c r="AD791"/>
      <c r="AE791"/>
      <c r="AF791"/>
      <c r="AG791"/>
      <c r="AH791" s="4"/>
      <c r="AI791"/>
      <c r="AJ791"/>
      <c r="AK791"/>
      <c r="AL791"/>
      <c r="AM791"/>
      <c r="AN791"/>
      <c r="AO791"/>
      <c r="AP791"/>
    </row>
    <row r="792" spans="1:42" s="52" customFormat="1">
      <c r="A792" s="15"/>
      <c r="B792" s="168"/>
      <c r="C792" s="374"/>
      <c r="D792" s="141"/>
      <c r="E792" s="180"/>
      <c r="F792"/>
      <c r="G792"/>
      <c r="H792"/>
      <c r="I792"/>
      <c r="J792" s="15"/>
      <c r="K792" s="15"/>
      <c r="L792" s="15"/>
      <c r="M792" s="15"/>
      <c r="N792" s="15"/>
      <c r="O792" s="15"/>
      <c r="P792" s="15"/>
      <c r="Q792" s="15"/>
      <c r="R792" s="15"/>
      <c r="S792" s="15"/>
      <c r="T792" s="15"/>
      <c r="U792" s="15"/>
      <c r="V792" s="15"/>
      <c r="W792" s="15"/>
      <c r="X792" s="15"/>
      <c r="Y792" s="15"/>
      <c r="Z792" s="15"/>
      <c r="AA792" s="15"/>
      <c r="AB792" s="15"/>
      <c r="AC792"/>
      <c r="AD792"/>
      <c r="AE792"/>
      <c r="AF792"/>
      <c r="AG792"/>
      <c r="AH792" s="4"/>
      <c r="AI792"/>
      <c r="AJ792"/>
      <c r="AK792"/>
      <c r="AL792"/>
      <c r="AM792"/>
      <c r="AN792"/>
      <c r="AO792"/>
      <c r="AP792"/>
    </row>
    <row r="793" spans="1:42" s="52" customFormat="1">
      <c r="A793" s="15"/>
      <c r="B793" s="168"/>
      <c r="C793" s="374"/>
      <c r="D793" s="141"/>
      <c r="E793" s="180"/>
      <c r="F793"/>
      <c r="G793"/>
      <c r="H793"/>
      <c r="I793"/>
      <c r="J793" s="15"/>
      <c r="K793" s="15"/>
      <c r="L793" s="15"/>
      <c r="M793" s="15"/>
      <c r="N793" s="15"/>
      <c r="O793" s="15"/>
      <c r="P793" s="15"/>
      <c r="Q793" s="15"/>
      <c r="R793" s="15"/>
      <c r="S793" s="15"/>
      <c r="T793" s="15"/>
      <c r="U793" s="15"/>
      <c r="V793" s="15"/>
      <c r="W793" s="15"/>
      <c r="X793" s="15"/>
      <c r="Y793" s="15"/>
      <c r="Z793" s="15"/>
      <c r="AA793" s="15"/>
      <c r="AB793" s="15"/>
      <c r="AC793"/>
      <c r="AD793"/>
      <c r="AE793"/>
      <c r="AF793"/>
      <c r="AG793"/>
      <c r="AH793" s="4"/>
      <c r="AI793"/>
      <c r="AJ793"/>
      <c r="AK793"/>
      <c r="AL793"/>
      <c r="AM793"/>
      <c r="AN793"/>
      <c r="AO793"/>
      <c r="AP793"/>
    </row>
    <row r="794" spans="1:42" s="52" customFormat="1">
      <c r="A794" s="15"/>
      <c r="B794" s="168"/>
      <c r="C794" s="374"/>
      <c r="D794" s="141"/>
      <c r="E794" s="180"/>
      <c r="F794"/>
      <c r="G794"/>
      <c r="H794"/>
      <c r="I794"/>
      <c r="J794" s="15"/>
      <c r="K794" s="15"/>
      <c r="L794" s="15"/>
      <c r="M794" s="15"/>
      <c r="N794" s="15"/>
      <c r="O794" s="15"/>
      <c r="P794" s="15"/>
      <c r="Q794" s="15"/>
      <c r="R794" s="15"/>
      <c r="S794" s="15"/>
      <c r="T794" s="15"/>
      <c r="U794" s="15"/>
      <c r="V794" s="15"/>
      <c r="W794" s="15"/>
      <c r="X794" s="15"/>
      <c r="Y794" s="15"/>
      <c r="Z794" s="15"/>
      <c r="AA794" s="15"/>
      <c r="AB794" s="15"/>
      <c r="AC794"/>
      <c r="AD794"/>
      <c r="AE794"/>
      <c r="AF794"/>
      <c r="AG794"/>
      <c r="AH794" s="4"/>
      <c r="AI794"/>
      <c r="AJ794"/>
      <c r="AK794"/>
      <c r="AL794"/>
      <c r="AM794"/>
      <c r="AN794"/>
      <c r="AO794"/>
      <c r="AP794"/>
    </row>
    <row r="795" spans="1:42" s="52" customFormat="1">
      <c r="A795" s="15"/>
      <c r="B795" s="168"/>
      <c r="C795" s="374"/>
      <c r="D795" s="141"/>
      <c r="E795" s="180"/>
      <c r="F795"/>
      <c r="G795"/>
      <c r="H795"/>
      <c r="I795"/>
      <c r="J795" s="15"/>
      <c r="K795" s="15"/>
      <c r="L795" s="15"/>
      <c r="M795" s="15"/>
      <c r="N795" s="15"/>
      <c r="O795" s="15"/>
      <c r="P795" s="15"/>
      <c r="Q795" s="15"/>
      <c r="R795" s="15"/>
      <c r="S795" s="15"/>
      <c r="T795" s="15"/>
      <c r="U795" s="15"/>
      <c r="V795" s="15"/>
      <c r="W795" s="15"/>
      <c r="X795" s="15"/>
      <c r="Y795" s="15"/>
      <c r="Z795" s="15"/>
      <c r="AA795" s="15"/>
      <c r="AB795" s="15"/>
      <c r="AC795"/>
      <c r="AD795"/>
      <c r="AE795"/>
      <c r="AF795"/>
      <c r="AG795"/>
      <c r="AH795" s="4"/>
      <c r="AI795"/>
      <c r="AJ795"/>
      <c r="AK795"/>
      <c r="AL795"/>
      <c r="AM795"/>
      <c r="AN795"/>
      <c r="AO795"/>
      <c r="AP795"/>
    </row>
    <row r="796" spans="1:42" s="52" customFormat="1">
      <c r="A796" s="15"/>
      <c r="B796" s="168"/>
      <c r="C796" s="374"/>
      <c r="D796" s="141"/>
      <c r="E796" s="180"/>
      <c r="F796"/>
      <c r="G796"/>
      <c r="H796"/>
      <c r="I796"/>
      <c r="J796" s="15"/>
      <c r="K796" s="15"/>
      <c r="L796" s="15"/>
      <c r="M796" s="15"/>
      <c r="N796" s="15"/>
      <c r="O796" s="15"/>
      <c r="P796" s="15"/>
      <c r="Q796" s="15"/>
      <c r="R796" s="15"/>
      <c r="S796" s="15"/>
      <c r="T796" s="15"/>
      <c r="U796" s="15"/>
      <c r="V796" s="15"/>
      <c r="W796" s="15"/>
      <c r="X796" s="15"/>
      <c r="Y796" s="15"/>
      <c r="Z796" s="15"/>
      <c r="AA796" s="15"/>
      <c r="AB796" s="15"/>
      <c r="AC796"/>
      <c r="AD796"/>
      <c r="AE796"/>
      <c r="AF796"/>
      <c r="AG796"/>
      <c r="AH796" s="4"/>
      <c r="AI796"/>
      <c r="AJ796"/>
      <c r="AK796"/>
      <c r="AL796"/>
      <c r="AM796"/>
      <c r="AN796"/>
      <c r="AO796"/>
      <c r="AP796"/>
    </row>
    <row r="797" spans="1:42" s="52" customFormat="1">
      <c r="A797" s="15"/>
      <c r="B797" s="168"/>
      <c r="C797" s="374"/>
      <c r="D797" s="141"/>
      <c r="E797" s="180"/>
      <c r="F797"/>
      <c r="G797"/>
      <c r="H797"/>
      <c r="I797"/>
      <c r="J797" s="15"/>
      <c r="K797" s="15"/>
      <c r="L797" s="15"/>
      <c r="M797" s="15"/>
      <c r="N797" s="15"/>
      <c r="O797" s="15"/>
      <c r="P797" s="15"/>
      <c r="Q797" s="15"/>
      <c r="R797" s="15"/>
      <c r="S797" s="15"/>
      <c r="T797" s="15"/>
      <c r="U797" s="15"/>
      <c r="V797" s="15"/>
      <c r="W797" s="15"/>
      <c r="X797" s="15"/>
      <c r="Y797" s="15"/>
      <c r="Z797" s="15"/>
      <c r="AA797" s="15"/>
      <c r="AB797" s="15"/>
      <c r="AC797"/>
      <c r="AD797"/>
      <c r="AE797"/>
      <c r="AF797"/>
      <c r="AG797"/>
      <c r="AH797" s="4"/>
      <c r="AI797"/>
      <c r="AJ797"/>
      <c r="AK797"/>
      <c r="AL797"/>
      <c r="AM797"/>
      <c r="AN797"/>
      <c r="AO797"/>
      <c r="AP797"/>
    </row>
    <row r="798" spans="1:42" s="52" customFormat="1">
      <c r="A798" s="15"/>
      <c r="B798" s="168"/>
      <c r="C798" s="374"/>
      <c r="D798" s="141"/>
      <c r="E798" s="180"/>
      <c r="F798"/>
      <c r="G798"/>
      <c r="H798"/>
      <c r="I798"/>
      <c r="J798" s="15"/>
      <c r="K798" s="15"/>
      <c r="L798" s="15"/>
      <c r="M798" s="15"/>
      <c r="N798" s="15"/>
      <c r="O798" s="15"/>
      <c r="P798" s="15"/>
      <c r="Q798" s="15"/>
      <c r="R798" s="15"/>
      <c r="S798" s="15"/>
      <c r="T798" s="15"/>
      <c r="U798" s="15"/>
      <c r="V798" s="15"/>
      <c r="W798" s="15"/>
      <c r="X798" s="15"/>
      <c r="Y798" s="15"/>
      <c r="Z798" s="15"/>
      <c r="AA798" s="15"/>
      <c r="AB798" s="15"/>
      <c r="AC798"/>
      <c r="AD798"/>
      <c r="AE798"/>
      <c r="AF798"/>
      <c r="AG798"/>
      <c r="AH798" s="4"/>
      <c r="AI798"/>
      <c r="AJ798"/>
      <c r="AK798"/>
      <c r="AL798"/>
      <c r="AM798"/>
      <c r="AN798"/>
      <c r="AO798"/>
      <c r="AP798"/>
    </row>
    <row r="799" spans="1:42" s="52" customFormat="1">
      <c r="A799" s="15"/>
      <c r="B799" s="168"/>
      <c r="C799" s="374"/>
      <c r="D799" s="141"/>
      <c r="E799" s="180"/>
      <c r="F799"/>
      <c r="G799"/>
      <c r="H799"/>
      <c r="I799"/>
      <c r="J799" s="15"/>
      <c r="K799" s="15"/>
      <c r="L799" s="15"/>
      <c r="M799" s="15"/>
      <c r="N799" s="15"/>
      <c r="O799" s="15"/>
      <c r="P799" s="15"/>
      <c r="Q799" s="15"/>
      <c r="R799" s="15"/>
      <c r="S799" s="15"/>
      <c r="T799" s="15"/>
      <c r="U799" s="15"/>
      <c r="V799" s="15"/>
      <c r="W799" s="15"/>
      <c r="X799" s="15"/>
      <c r="Y799" s="15"/>
      <c r="Z799" s="15"/>
      <c r="AA799" s="15"/>
      <c r="AB799" s="15"/>
      <c r="AC799"/>
      <c r="AD799"/>
      <c r="AE799"/>
      <c r="AF799"/>
      <c r="AG799"/>
      <c r="AH799" s="4"/>
      <c r="AI799"/>
      <c r="AJ799"/>
      <c r="AK799"/>
      <c r="AL799"/>
      <c r="AM799"/>
      <c r="AN799"/>
      <c r="AO799"/>
      <c r="AP799"/>
    </row>
    <row r="800" spans="1:42" s="52" customFormat="1">
      <c r="A800" s="15"/>
      <c r="B800" s="168"/>
      <c r="C800" s="374"/>
      <c r="D800" s="141"/>
      <c r="E800" s="180"/>
      <c r="F800"/>
      <c r="G800"/>
      <c r="H800"/>
      <c r="I800"/>
      <c r="J800" s="15"/>
      <c r="K800" s="15"/>
      <c r="L800" s="15"/>
      <c r="M800" s="15"/>
      <c r="N800" s="15"/>
      <c r="O800" s="15"/>
      <c r="P800" s="15"/>
      <c r="Q800" s="15"/>
      <c r="R800" s="15"/>
      <c r="S800" s="15"/>
      <c r="T800" s="15"/>
      <c r="U800" s="15"/>
      <c r="V800" s="15"/>
      <c r="W800" s="15"/>
      <c r="X800" s="15"/>
      <c r="Y800" s="15"/>
      <c r="Z800" s="15"/>
      <c r="AA800" s="15"/>
      <c r="AB800" s="15"/>
      <c r="AC800"/>
      <c r="AD800"/>
      <c r="AE800"/>
      <c r="AF800"/>
      <c r="AG800"/>
      <c r="AH800" s="4"/>
      <c r="AI800"/>
      <c r="AJ800"/>
      <c r="AK800"/>
      <c r="AL800"/>
      <c r="AM800"/>
      <c r="AN800"/>
      <c r="AO800"/>
      <c r="AP800"/>
    </row>
    <row r="801" spans="1:42" s="52" customFormat="1">
      <c r="A801" s="15"/>
      <c r="B801" s="168"/>
      <c r="C801" s="374"/>
      <c r="D801" s="141"/>
      <c r="E801" s="180"/>
      <c r="F801"/>
      <c r="G801"/>
      <c r="H801"/>
      <c r="I801"/>
      <c r="J801" s="15"/>
      <c r="K801" s="15"/>
      <c r="L801" s="15"/>
      <c r="M801" s="15"/>
      <c r="N801" s="15"/>
      <c r="O801" s="15"/>
      <c r="P801" s="15"/>
      <c r="Q801" s="15"/>
      <c r="R801" s="15"/>
      <c r="S801" s="15"/>
      <c r="T801" s="15"/>
      <c r="U801" s="15"/>
      <c r="V801" s="15"/>
      <c r="W801" s="15"/>
      <c r="X801" s="15"/>
      <c r="Y801" s="15"/>
      <c r="Z801" s="15"/>
      <c r="AA801" s="15"/>
      <c r="AB801" s="15"/>
      <c r="AC801"/>
      <c r="AD801"/>
      <c r="AE801"/>
      <c r="AF801"/>
      <c r="AG801"/>
      <c r="AH801" s="4"/>
      <c r="AI801"/>
      <c r="AJ801"/>
      <c r="AK801"/>
      <c r="AL801"/>
      <c r="AM801"/>
      <c r="AN801"/>
      <c r="AO801"/>
      <c r="AP801"/>
    </row>
    <row r="802" spans="1:42" s="52" customFormat="1">
      <c r="A802" s="15"/>
      <c r="B802" s="168"/>
      <c r="C802" s="374"/>
      <c r="D802" s="141"/>
      <c r="E802" s="180"/>
      <c r="F802"/>
      <c r="G802"/>
      <c r="H802"/>
      <c r="I802"/>
      <c r="J802" s="15"/>
      <c r="K802" s="15"/>
      <c r="L802" s="15"/>
      <c r="M802" s="15"/>
      <c r="N802" s="15"/>
      <c r="O802" s="15"/>
      <c r="P802" s="15"/>
      <c r="Q802" s="15"/>
      <c r="R802" s="15"/>
      <c r="S802" s="15"/>
      <c r="T802" s="15"/>
      <c r="U802" s="15"/>
      <c r="V802" s="15"/>
      <c r="W802" s="15"/>
      <c r="X802" s="15"/>
      <c r="Y802" s="15"/>
      <c r="Z802" s="15"/>
      <c r="AA802" s="15"/>
      <c r="AB802" s="15"/>
      <c r="AC802"/>
      <c r="AD802"/>
      <c r="AE802"/>
      <c r="AF802"/>
      <c r="AG802"/>
      <c r="AH802" s="4"/>
      <c r="AI802"/>
      <c r="AJ802"/>
      <c r="AK802"/>
      <c r="AL802"/>
      <c r="AM802"/>
      <c r="AN802"/>
      <c r="AO802"/>
      <c r="AP802"/>
    </row>
    <row r="803" spans="1:42" s="52" customFormat="1">
      <c r="A803" s="15"/>
      <c r="B803" s="168"/>
      <c r="C803" s="374"/>
      <c r="D803" s="141"/>
      <c r="E803" s="180"/>
      <c r="F803"/>
      <c r="G803"/>
      <c r="H803"/>
      <c r="I803"/>
      <c r="J803" s="15"/>
      <c r="K803" s="15"/>
      <c r="L803" s="15"/>
      <c r="M803" s="15"/>
      <c r="N803" s="15"/>
      <c r="O803" s="15"/>
      <c r="P803" s="15"/>
      <c r="Q803" s="15"/>
      <c r="R803" s="15"/>
      <c r="S803" s="15"/>
      <c r="T803" s="15"/>
      <c r="U803" s="15"/>
      <c r="V803" s="15"/>
      <c r="W803" s="15"/>
      <c r="X803" s="15"/>
      <c r="Y803" s="15"/>
      <c r="Z803" s="15"/>
      <c r="AA803" s="15"/>
      <c r="AB803" s="15"/>
      <c r="AC803"/>
      <c r="AD803"/>
      <c r="AE803"/>
      <c r="AF803"/>
      <c r="AG803"/>
      <c r="AH803" s="4"/>
      <c r="AI803"/>
      <c r="AJ803"/>
      <c r="AK803"/>
      <c r="AL803"/>
      <c r="AM803"/>
      <c r="AN803"/>
      <c r="AO803"/>
      <c r="AP803"/>
    </row>
    <row r="804" spans="1:42" s="52" customFormat="1">
      <c r="A804" s="15"/>
      <c r="B804" s="168"/>
      <c r="C804" s="374"/>
      <c r="D804" s="141"/>
      <c r="E804" s="180"/>
      <c r="F804"/>
      <c r="G804"/>
      <c r="H804"/>
      <c r="I804"/>
      <c r="J804" s="15"/>
      <c r="K804" s="15"/>
      <c r="L804" s="15"/>
      <c r="M804" s="15"/>
      <c r="N804" s="15"/>
      <c r="O804" s="15"/>
      <c r="P804" s="15"/>
      <c r="Q804" s="15"/>
      <c r="R804" s="15"/>
      <c r="S804" s="15"/>
      <c r="T804" s="15"/>
      <c r="U804" s="15"/>
      <c r="V804" s="15"/>
      <c r="W804" s="15"/>
      <c r="X804" s="15"/>
      <c r="Y804" s="15"/>
      <c r="Z804" s="15"/>
      <c r="AA804" s="15"/>
      <c r="AB804" s="15"/>
      <c r="AC804"/>
      <c r="AD804"/>
      <c r="AE804"/>
      <c r="AF804"/>
      <c r="AG804"/>
      <c r="AH804" s="4"/>
      <c r="AI804"/>
      <c r="AJ804"/>
      <c r="AK804"/>
      <c r="AL804"/>
      <c r="AM804"/>
      <c r="AN804"/>
      <c r="AO804"/>
      <c r="AP804"/>
    </row>
    <row r="805" spans="1:42" s="52" customFormat="1">
      <c r="A805" s="15"/>
      <c r="B805" s="168"/>
      <c r="C805" s="374"/>
      <c r="D805" s="141"/>
      <c r="E805" s="180"/>
      <c r="F805"/>
      <c r="G805"/>
      <c r="H805"/>
      <c r="I805"/>
      <c r="J805" s="15"/>
      <c r="K805" s="15"/>
      <c r="L805" s="15"/>
      <c r="M805" s="15"/>
      <c r="N805" s="15"/>
      <c r="O805" s="15"/>
      <c r="P805" s="15"/>
      <c r="Q805" s="15"/>
      <c r="R805" s="15"/>
      <c r="S805" s="15"/>
      <c r="T805" s="15"/>
      <c r="U805" s="15"/>
      <c r="V805" s="15"/>
      <c r="W805" s="15"/>
      <c r="X805" s="15"/>
      <c r="Y805" s="15"/>
      <c r="Z805" s="15"/>
      <c r="AA805" s="15"/>
      <c r="AB805" s="15"/>
      <c r="AC805"/>
      <c r="AD805"/>
      <c r="AE805"/>
      <c r="AF805"/>
      <c r="AG805"/>
      <c r="AH805" s="4"/>
      <c r="AI805"/>
      <c r="AJ805"/>
      <c r="AK805"/>
      <c r="AL805"/>
      <c r="AM805"/>
      <c r="AN805"/>
      <c r="AO805"/>
      <c r="AP805"/>
    </row>
    <row r="806" spans="1:42" s="52" customFormat="1">
      <c r="A806" s="15"/>
      <c r="B806" s="168"/>
      <c r="C806" s="374"/>
      <c r="D806" s="141"/>
      <c r="E806" s="180"/>
      <c r="F806"/>
      <c r="G806"/>
      <c r="H806"/>
      <c r="I806"/>
      <c r="J806" s="15"/>
      <c r="K806" s="15"/>
      <c r="L806" s="15"/>
      <c r="M806" s="15"/>
      <c r="N806" s="15"/>
      <c r="O806" s="15"/>
      <c r="P806" s="15"/>
      <c r="Q806" s="15"/>
      <c r="R806" s="15"/>
      <c r="S806" s="15"/>
      <c r="T806" s="15"/>
      <c r="U806" s="15"/>
      <c r="V806" s="15"/>
      <c r="W806" s="15"/>
      <c r="X806" s="15"/>
      <c r="Y806" s="15"/>
      <c r="Z806" s="15"/>
      <c r="AA806" s="15"/>
      <c r="AB806" s="15"/>
      <c r="AC806"/>
      <c r="AD806"/>
      <c r="AE806"/>
      <c r="AF806"/>
      <c r="AG806"/>
      <c r="AH806" s="4"/>
      <c r="AI806"/>
      <c r="AJ806"/>
      <c r="AK806"/>
      <c r="AL806"/>
      <c r="AM806"/>
      <c r="AN806"/>
      <c r="AO806"/>
      <c r="AP806"/>
    </row>
    <row r="807" spans="1:42" s="52" customFormat="1">
      <c r="A807" s="15"/>
      <c r="B807" s="168"/>
      <c r="C807" s="374"/>
      <c r="D807" s="141"/>
      <c r="E807" s="180"/>
      <c r="F807"/>
      <c r="G807"/>
      <c r="H807"/>
      <c r="I807"/>
      <c r="J807" s="15"/>
      <c r="K807" s="15"/>
      <c r="L807" s="15"/>
      <c r="M807" s="15"/>
      <c r="N807" s="15"/>
      <c r="O807" s="15"/>
      <c r="P807" s="15"/>
      <c r="Q807" s="15"/>
      <c r="R807" s="15"/>
      <c r="S807" s="15"/>
      <c r="T807" s="15"/>
      <c r="U807" s="15"/>
      <c r="V807" s="15"/>
      <c r="W807" s="15"/>
      <c r="X807" s="15"/>
      <c r="Y807" s="15"/>
      <c r="Z807" s="15"/>
      <c r="AA807" s="15"/>
      <c r="AB807" s="15"/>
      <c r="AC807"/>
      <c r="AD807"/>
      <c r="AE807"/>
      <c r="AF807"/>
      <c r="AG807"/>
      <c r="AH807" s="4"/>
      <c r="AI807"/>
      <c r="AJ807"/>
      <c r="AK807"/>
      <c r="AL807"/>
      <c r="AM807"/>
      <c r="AN807"/>
      <c r="AO807"/>
      <c r="AP807"/>
    </row>
    <row r="808" spans="1:42" s="52" customFormat="1">
      <c r="A808" s="15"/>
      <c r="B808" s="168"/>
      <c r="C808" s="374"/>
      <c r="D808" s="141"/>
      <c r="E808" s="180"/>
      <c r="F808"/>
      <c r="G808"/>
      <c r="H808"/>
      <c r="I808"/>
      <c r="J808" s="15"/>
      <c r="K808" s="15"/>
      <c r="L808" s="15"/>
      <c r="M808" s="15"/>
      <c r="N808" s="15"/>
      <c r="O808" s="15"/>
      <c r="P808" s="15"/>
      <c r="Q808" s="15"/>
      <c r="R808" s="15"/>
      <c r="S808" s="15"/>
      <c r="T808" s="15"/>
      <c r="U808" s="15"/>
      <c r="V808" s="15"/>
      <c r="W808" s="15"/>
      <c r="X808" s="15"/>
      <c r="Y808" s="15"/>
      <c r="Z808" s="15"/>
      <c r="AA808" s="15"/>
      <c r="AB808" s="15"/>
      <c r="AC808"/>
      <c r="AD808"/>
      <c r="AE808"/>
      <c r="AF808"/>
      <c r="AG808"/>
      <c r="AH808" s="4"/>
      <c r="AI808"/>
      <c r="AJ808"/>
      <c r="AK808"/>
      <c r="AL808"/>
      <c r="AM808"/>
      <c r="AN808"/>
      <c r="AO808"/>
      <c r="AP808"/>
    </row>
    <row r="809" spans="1:42" s="52" customFormat="1">
      <c r="A809" s="15"/>
      <c r="B809" s="168"/>
      <c r="C809" s="374"/>
      <c r="D809" s="141"/>
      <c r="E809" s="180"/>
      <c r="F809"/>
      <c r="G809"/>
      <c r="H809"/>
      <c r="I809"/>
      <c r="J809" s="15"/>
      <c r="K809" s="15"/>
      <c r="L809" s="15"/>
      <c r="M809" s="15"/>
      <c r="N809" s="15"/>
      <c r="O809" s="15"/>
      <c r="P809" s="15"/>
      <c r="Q809" s="15"/>
      <c r="R809" s="15"/>
      <c r="S809" s="15"/>
      <c r="T809" s="15"/>
      <c r="U809" s="15"/>
      <c r="V809" s="15"/>
      <c r="W809" s="15"/>
      <c r="X809" s="15"/>
      <c r="Y809" s="15"/>
      <c r="Z809" s="15"/>
      <c r="AA809" s="15"/>
      <c r="AB809" s="15"/>
      <c r="AC809"/>
      <c r="AD809"/>
      <c r="AE809"/>
      <c r="AF809"/>
      <c r="AG809"/>
      <c r="AH809" s="4"/>
      <c r="AI809"/>
      <c r="AJ809"/>
      <c r="AK809"/>
      <c r="AL809"/>
      <c r="AM809"/>
      <c r="AN809"/>
      <c r="AO809"/>
      <c r="AP809"/>
    </row>
    <row r="810" spans="1:42" s="52" customFormat="1">
      <c r="A810" s="15"/>
      <c r="B810" s="168"/>
      <c r="C810" s="374"/>
      <c r="D810" s="141"/>
      <c r="E810" s="180"/>
      <c r="F810"/>
      <c r="G810"/>
      <c r="H810"/>
      <c r="I810"/>
      <c r="J810" s="15"/>
      <c r="K810" s="15"/>
      <c r="L810" s="15"/>
      <c r="M810" s="15"/>
      <c r="N810" s="15"/>
      <c r="O810" s="15"/>
      <c r="P810" s="15"/>
      <c r="Q810" s="15"/>
      <c r="R810" s="15"/>
      <c r="S810" s="15"/>
      <c r="T810" s="15"/>
      <c r="U810" s="15"/>
      <c r="V810" s="15"/>
      <c r="W810" s="15"/>
      <c r="X810" s="15"/>
      <c r="Y810" s="15"/>
      <c r="Z810" s="15"/>
      <c r="AA810" s="15"/>
      <c r="AB810" s="15"/>
      <c r="AC810"/>
      <c r="AD810"/>
      <c r="AE810"/>
      <c r="AF810"/>
      <c r="AG810"/>
      <c r="AH810" s="4"/>
      <c r="AI810"/>
      <c r="AJ810"/>
      <c r="AK810"/>
      <c r="AL810"/>
      <c r="AM810"/>
      <c r="AN810"/>
      <c r="AO810"/>
      <c r="AP810"/>
    </row>
    <row r="811" spans="1:42" s="52" customFormat="1">
      <c r="A811" s="15"/>
      <c r="B811" s="168"/>
      <c r="C811" s="374"/>
      <c r="D811" s="141"/>
      <c r="E811" s="180"/>
      <c r="F811"/>
      <c r="G811"/>
      <c r="H811"/>
      <c r="I811"/>
      <c r="J811" s="15"/>
      <c r="K811" s="15"/>
      <c r="L811" s="15"/>
      <c r="M811" s="15"/>
      <c r="N811" s="15"/>
      <c r="O811" s="15"/>
      <c r="P811" s="15"/>
      <c r="Q811" s="15"/>
      <c r="R811" s="15"/>
      <c r="S811" s="15"/>
      <c r="T811" s="15"/>
      <c r="U811" s="15"/>
      <c r="V811" s="15"/>
      <c r="W811" s="15"/>
      <c r="X811" s="15"/>
      <c r="Y811" s="15"/>
      <c r="Z811" s="15"/>
      <c r="AA811" s="15"/>
      <c r="AB811" s="15"/>
      <c r="AC811"/>
      <c r="AD811"/>
      <c r="AE811"/>
      <c r="AF811"/>
      <c r="AG811"/>
      <c r="AH811" s="4"/>
      <c r="AI811"/>
      <c r="AJ811"/>
      <c r="AK811"/>
      <c r="AL811"/>
      <c r="AM811"/>
      <c r="AN811"/>
      <c r="AO811"/>
      <c r="AP811"/>
    </row>
    <row r="812" spans="1:42" s="52" customFormat="1">
      <c r="A812" s="15"/>
      <c r="B812" s="168"/>
      <c r="C812" s="374"/>
      <c r="D812" s="141"/>
      <c r="E812" s="180"/>
      <c r="F812"/>
      <c r="G812"/>
      <c r="H812"/>
      <c r="I812"/>
      <c r="J812" s="15"/>
      <c r="K812" s="15"/>
      <c r="L812" s="15"/>
      <c r="M812" s="15"/>
      <c r="N812" s="15"/>
      <c r="O812" s="15"/>
      <c r="P812" s="15"/>
      <c r="Q812" s="15"/>
      <c r="R812" s="15"/>
      <c r="S812" s="15"/>
      <c r="T812" s="15"/>
      <c r="U812" s="15"/>
      <c r="V812" s="15"/>
      <c r="W812" s="15"/>
      <c r="X812" s="15"/>
      <c r="Y812" s="15"/>
      <c r="Z812" s="15"/>
      <c r="AA812" s="15"/>
      <c r="AB812" s="15"/>
      <c r="AC812"/>
      <c r="AD812"/>
      <c r="AE812"/>
      <c r="AF812"/>
      <c r="AG812"/>
      <c r="AH812" s="4"/>
      <c r="AI812"/>
      <c r="AJ812"/>
      <c r="AK812"/>
      <c r="AL812"/>
      <c r="AM812"/>
      <c r="AN812"/>
      <c r="AO812"/>
      <c r="AP812"/>
    </row>
    <row r="813" spans="1:42" s="52" customFormat="1">
      <c r="A813" s="15"/>
      <c r="B813" s="168"/>
      <c r="C813" s="374"/>
      <c r="D813" s="141"/>
      <c r="E813" s="180"/>
      <c r="F813"/>
      <c r="G813"/>
      <c r="H813"/>
      <c r="I813"/>
      <c r="J813" s="15"/>
      <c r="K813" s="15"/>
      <c r="L813" s="15"/>
      <c r="M813" s="15"/>
      <c r="N813" s="15"/>
      <c r="O813" s="15"/>
      <c r="P813" s="15"/>
      <c r="Q813" s="15"/>
      <c r="R813" s="15"/>
      <c r="S813" s="15"/>
      <c r="T813" s="15"/>
      <c r="U813" s="15"/>
      <c r="V813" s="15"/>
      <c r="W813" s="15"/>
      <c r="X813" s="15"/>
      <c r="Y813" s="15"/>
      <c r="Z813" s="15"/>
      <c r="AA813" s="15"/>
      <c r="AB813" s="15"/>
      <c r="AC813"/>
      <c r="AD813"/>
      <c r="AE813"/>
      <c r="AF813"/>
      <c r="AG813"/>
      <c r="AH813" s="4"/>
      <c r="AI813"/>
      <c r="AJ813"/>
      <c r="AK813"/>
      <c r="AL813"/>
      <c r="AM813"/>
      <c r="AN813"/>
      <c r="AO813"/>
      <c r="AP813"/>
    </row>
    <row r="814" spans="1:42" s="52" customFormat="1">
      <c r="A814" s="15"/>
      <c r="B814" s="168"/>
      <c r="C814" s="374"/>
      <c r="D814" s="141"/>
      <c r="E814" s="180"/>
      <c r="F814"/>
      <c r="G814"/>
      <c r="H814"/>
      <c r="I814"/>
      <c r="J814" s="15"/>
      <c r="K814" s="15"/>
      <c r="L814" s="15"/>
      <c r="M814" s="15"/>
      <c r="N814" s="15"/>
      <c r="O814" s="15"/>
      <c r="P814" s="15"/>
      <c r="Q814" s="15"/>
      <c r="R814" s="15"/>
      <c r="S814" s="15"/>
      <c r="T814" s="15"/>
      <c r="U814" s="15"/>
      <c r="V814" s="15"/>
      <c r="W814" s="15"/>
      <c r="X814" s="15"/>
      <c r="Y814" s="15"/>
      <c r="Z814" s="15"/>
      <c r="AA814" s="15"/>
      <c r="AB814" s="15"/>
      <c r="AC814"/>
      <c r="AD814"/>
      <c r="AE814"/>
      <c r="AF814"/>
      <c r="AG814"/>
      <c r="AH814" s="4"/>
      <c r="AI814"/>
      <c r="AJ814"/>
      <c r="AK814"/>
      <c r="AL814"/>
      <c r="AM814"/>
      <c r="AN814"/>
      <c r="AO814"/>
      <c r="AP814"/>
    </row>
    <row r="815" spans="1:42" s="52" customFormat="1">
      <c r="A815" s="15"/>
      <c r="B815" s="168"/>
      <c r="C815" s="374"/>
      <c r="D815" s="141"/>
      <c r="E815" s="180"/>
      <c r="F815"/>
      <c r="G815"/>
      <c r="H815"/>
      <c r="I815"/>
      <c r="J815" s="15"/>
      <c r="K815" s="15"/>
      <c r="L815" s="15"/>
      <c r="M815" s="15"/>
      <c r="N815" s="15"/>
      <c r="O815" s="15"/>
      <c r="P815" s="15"/>
      <c r="Q815" s="15"/>
      <c r="R815" s="15"/>
      <c r="S815" s="15"/>
      <c r="T815" s="15"/>
      <c r="U815" s="15"/>
      <c r="V815" s="15"/>
      <c r="W815" s="15"/>
      <c r="X815" s="15"/>
      <c r="Y815" s="15"/>
      <c r="Z815" s="15"/>
      <c r="AA815" s="15"/>
      <c r="AB815" s="15"/>
      <c r="AC815"/>
      <c r="AD815"/>
      <c r="AE815"/>
      <c r="AF815"/>
      <c r="AG815"/>
      <c r="AH815" s="4"/>
      <c r="AI815"/>
      <c r="AJ815"/>
      <c r="AK815"/>
      <c r="AL815"/>
      <c r="AM815"/>
      <c r="AN815"/>
      <c r="AO815"/>
      <c r="AP815"/>
    </row>
    <row r="816" spans="1:42" s="52" customFormat="1">
      <c r="A816" s="15"/>
      <c r="B816" s="168"/>
      <c r="C816" s="374"/>
      <c r="D816" s="141"/>
      <c r="E816" s="180"/>
      <c r="F816"/>
      <c r="G816"/>
      <c r="H816"/>
      <c r="I816"/>
      <c r="J816" s="15"/>
      <c r="K816" s="15"/>
      <c r="L816" s="15"/>
      <c r="M816" s="15"/>
      <c r="N816" s="15"/>
      <c r="O816" s="15"/>
      <c r="P816" s="15"/>
      <c r="Q816" s="15"/>
      <c r="R816" s="15"/>
      <c r="S816" s="15"/>
      <c r="T816" s="15"/>
      <c r="U816" s="15"/>
      <c r="V816" s="15"/>
      <c r="W816" s="15"/>
      <c r="X816" s="15"/>
      <c r="Y816" s="15"/>
      <c r="Z816" s="15"/>
      <c r="AA816" s="15"/>
      <c r="AB816" s="15"/>
      <c r="AC816"/>
      <c r="AD816"/>
      <c r="AE816"/>
      <c r="AF816"/>
      <c r="AG816"/>
      <c r="AH816" s="4"/>
      <c r="AI816"/>
      <c r="AJ816"/>
      <c r="AK816"/>
      <c r="AL816"/>
      <c r="AM816"/>
      <c r="AN816"/>
      <c r="AO816"/>
      <c r="AP816"/>
    </row>
    <row r="817" spans="1:42" s="52" customFormat="1">
      <c r="A817" s="15"/>
      <c r="B817" s="168"/>
      <c r="C817" s="374"/>
      <c r="D817" s="141"/>
      <c r="E817" s="180"/>
      <c r="F817"/>
      <c r="G817"/>
      <c r="H817"/>
      <c r="I817"/>
      <c r="J817" s="15"/>
      <c r="K817" s="15"/>
      <c r="L817" s="15"/>
      <c r="M817" s="15"/>
      <c r="N817" s="15"/>
      <c r="O817" s="15"/>
      <c r="P817" s="15"/>
      <c r="Q817" s="15"/>
      <c r="R817" s="15"/>
      <c r="S817" s="15"/>
      <c r="T817" s="15"/>
      <c r="U817" s="15"/>
      <c r="V817" s="15"/>
      <c r="W817" s="15"/>
      <c r="X817" s="15"/>
      <c r="Y817" s="15"/>
      <c r="Z817" s="15"/>
      <c r="AA817" s="15"/>
      <c r="AB817" s="15"/>
      <c r="AC817"/>
      <c r="AD817"/>
      <c r="AE817"/>
      <c r="AF817"/>
      <c r="AG817"/>
      <c r="AH817" s="4"/>
      <c r="AI817"/>
      <c r="AJ817"/>
      <c r="AK817"/>
      <c r="AL817"/>
      <c r="AM817"/>
      <c r="AN817"/>
      <c r="AO817"/>
      <c r="AP817"/>
    </row>
    <row r="818" spans="1:42" s="52" customFormat="1">
      <c r="A818" s="15"/>
      <c r="B818" s="168"/>
      <c r="C818" s="374"/>
      <c r="D818" s="141"/>
      <c r="E818" s="180"/>
      <c r="F818"/>
      <c r="G818"/>
      <c r="H818"/>
      <c r="I818"/>
      <c r="J818" s="15"/>
      <c r="K818" s="15"/>
      <c r="L818" s="15"/>
      <c r="M818" s="15"/>
      <c r="N818" s="15"/>
      <c r="O818" s="15"/>
      <c r="P818" s="15"/>
      <c r="Q818" s="15"/>
      <c r="R818" s="15"/>
      <c r="S818" s="15"/>
      <c r="T818" s="15"/>
      <c r="U818" s="15"/>
      <c r="V818" s="15"/>
      <c r="W818" s="15"/>
      <c r="X818" s="15"/>
      <c r="Y818" s="15"/>
      <c r="Z818" s="15"/>
      <c r="AA818" s="15"/>
      <c r="AB818" s="15"/>
      <c r="AC818"/>
      <c r="AD818"/>
      <c r="AE818"/>
      <c r="AF818"/>
      <c r="AG818"/>
      <c r="AH818" s="4"/>
      <c r="AI818"/>
      <c r="AJ818"/>
      <c r="AK818"/>
      <c r="AL818"/>
      <c r="AM818"/>
      <c r="AN818"/>
      <c r="AO818"/>
      <c r="AP818"/>
    </row>
    <row r="819" spans="1:42" s="52" customFormat="1">
      <c r="A819" s="15"/>
      <c r="B819" s="168"/>
      <c r="C819" s="374"/>
      <c r="D819" s="141"/>
      <c r="E819" s="180"/>
      <c r="F819"/>
      <c r="G819"/>
      <c r="H819"/>
      <c r="I819"/>
      <c r="J819" s="15"/>
      <c r="K819" s="15"/>
      <c r="L819" s="15"/>
      <c r="M819" s="15"/>
      <c r="N819" s="15"/>
      <c r="O819" s="15"/>
      <c r="P819" s="15"/>
      <c r="Q819" s="15"/>
      <c r="R819" s="15"/>
      <c r="S819" s="15"/>
      <c r="T819" s="15"/>
      <c r="U819" s="15"/>
      <c r="V819" s="15"/>
      <c r="W819" s="15"/>
      <c r="X819" s="15"/>
      <c r="Y819" s="15"/>
      <c r="Z819" s="15"/>
      <c r="AA819" s="15"/>
      <c r="AB819" s="15"/>
      <c r="AC819"/>
      <c r="AD819"/>
      <c r="AE819"/>
      <c r="AF819"/>
      <c r="AG819"/>
      <c r="AH819" s="4"/>
      <c r="AI819"/>
      <c r="AJ819"/>
      <c r="AK819"/>
      <c r="AL819"/>
      <c r="AM819"/>
      <c r="AN819"/>
      <c r="AO819"/>
      <c r="AP819"/>
    </row>
    <row r="820" spans="1:42" s="52" customFormat="1">
      <c r="A820" s="15"/>
      <c r="B820" s="168"/>
      <c r="C820" s="374"/>
      <c r="D820" s="141"/>
      <c r="E820" s="180"/>
      <c r="F820"/>
      <c r="G820"/>
      <c r="H820"/>
      <c r="I820"/>
      <c r="J820" s="15"/>
      <c r="K820" s="15"/>
      <c r="L820" s="15"/>
      <c r="M820" s="15"/>
      <c r="N820" s="15"/>
      <c r="O820" s="15"/>
      <c r="P820" s="15"/>
      <c r="Q820" s="15"/>
      <c r="R820" s="15"/>
      <c r="S820" s="15"/>
      <c r="T820" s="15"/>
      <c r="U820" s="15"/>
      <c r="V820" s="15"/>
      <c r="W820" s="15"/>
      <c r="X820" s="15"/>
      <c r="Y820" s="15"/>
      <c r="Z820" s="15"/>
      <c r="AA820" s="15"/>
      <c r="AB820" s="15"/>
      <c r="AC820"/>
      <c r="AD820"/>
      <c r="AE820"/>
      <c r="AF820"/>
      <c r="AG820"/>
      <c r="AH820" s="4"/>
      <c r="AI820"/>
      <c r="AJ820"/>
      <c r="AK820"/>
      <c r="AL820"/>
      <c r="AM820"/>
      <c r="AN820"/>
      <c r="AO820"/>
      <c r="AP820"/>
    </row>
    <row r="821" spans="1:42" s="52" customFormat="1">
      <c r="A821" s="15"/>
      <c r="B821" s="168"/>
      <c r="C821" s="374"/>
      <c r="D821" s="141"/>
      <c r="E821" s="180"/>
      <c r="F821"/>
      <c r="G821"/>
      <c r="H821"/>
      <c r="I821"/>
      <c r="J821" s="15"/>
      <c r="K821" s="15"/>
      <c r="L821" s="15"/>
      <c r="M821" s="15"/>
      <c r="N821" s="15"/>
      <c r="O821" s="15"/>
      <c r="P821" s="15"/>
      <c r="Q821" s="15"/>
      <c r="R821" s="15"/>
      <c r="S821" s="15"/>
      <c r="T821" s="15"/>
      <c r="U821" s="15"/>
      <c r="V821" s="15"/>
      <c r="W821" s="15"/>
      <c r="X821" s="15"/>
      <c r="Y821" s="15"/>
      <c r="Z821" s="15"/>
      <c r="AA821" s="15"/>
      <c r="AB821" s="15"/>
      <c r="AC821"/>
      <c r="AD821"/>
      <c r="AE821"/>
      <c r="AF821"/>
      <c r="AG821"/>
      <c r="AH821" s="4"/>
      <c r="AI821"/>
      <c r="AJ821"/>
      <c r="AK821"/>
      <c r="AL821"/>
      <c r="AM821"/>
      <c r="AN821"/>
      <c r="AO821"/>
      <c r="AP821"/>
    </row>
    <row r="822" spans="1:42" s="52" customFormat="1">
      <c r="A822" s="15"/>
      <c r="B822" s="168"/>
      <c r="C822" s="374"/>
      <c r="D822" s="141"/>
      <c r="E822" s="180"/>
      <c r="F822"/>
      <c r="G822"/>
      <c r="H822"/>
      <c r="I822"/>
      <c r="J822" s="15"/>
      <c r="K822" s="15"/>
      <c r="L822" s="15"/>
      <c r="M822" s="15"/>
      <c r="N822" s="15"/>
      <c r="O822" s="15"/>
      <c r="P822" s="15"/>
      <c r="Q822" s="15"/>
      <c r="R822" s="15"/>
      <c r="S822" s="15"/>
      <c r="T822" s="15"/>
      <c r="U822" s="15"/>
      <c r="V822" s="15"/>
      <c r="W822" s="15"/>
      <c r="X822" s="15"/>
      <c r="Y822" s="15"/>
      <c r="Z822" s="15"/>
      <c r="AA822" s="15"/>
      <c r="AB822" s="15"/>
      <c r="AC822"/>
      <c r="AD822"/>
      <c r="AE822"/>
      <c r="AF822"/>
      <c r="AG822"/>
      <c r="AH822" s="4"/>
      <c r="AI822"/>
      <c r="AJ822"/>
      <c r="AK822"/>
      <c r="AL822"/>
      <c r="AM822"/>
      <c r="AN822"/>
      <c r="AO822"/>
      <c r="AP822"/>
    </row>
    <row r="823" spans="1:42" s="52" customFormat="1">
      <c r="A823" s="15"/>
      <c r="B823" s="168"/>
      <c r="C823" s="374"/>
      <c r="D823" s="141"/>
      <c r="E823" s="180"/>
      <c r="F823"/>
      <c r="G823"/>
      <c r="H823"/>
      <c r="I823"/>
      <c r="J823" s="15"/>
      <c r="K823" s="15"/>
      <c r="L823" s="15"/>
      <c r="M823" s="15"/>
      <c r="N823" s="15"/>
      <c r="O823" s="15"/>
      <c r="P823" s="15"/>
      <c r="Q823" s="15"/>
      <c r="R823" s="15"/>
      <c r="S823" s="15"/>
      <c r="T823" s="15"/>
      <c r="U823" s="15"/>
      <c r="V823" s="15"/>
      <c r="W823" s="15"/>
      <c r="X823" s="15"/>
      <c r="Y823" s="15"/>
      <c r="Z823" s="15"/>
      <c r="AA823" s="15"/>
      <c r="AB823" s="15"/>
      <c r="AC823"/>
      <c r="AD823"/>
      <c r="AE823"/>
      <c r="AF823"/>
      <c r="AG823"/>
      <c r="AH823" s="4"/>
      <c r="AI823"/>
      <c r="AJ823"/>
      <c r="AK823"/>
      <c r="AL823"/>
      <c r="AM823"/>
      <c r="AN823"/>
      <c r="AO823"/>
      <c r="AP823"/>
    </row>
    <row r="824" spans="1:42" s="52" customFormat="1">
      <c r="A824" s="15"/>
      <c r="B824" s="168"/>
      <c r="C824" s="374"/>
      <c r="D824" s="141"/>
      <c r="E824" s="180"/>
      <c r="F824"/>
      <c r="G824"/>
      <c r="H824"/>
      <c r="I824"/>
      <c r="J824" s="15"/>
      <c r="K824" s="15"/>
      <c r="L824" s="15"/>
      <c r="M824" s="15"/>
      <c r="N824" s="15"/>
      <c r="O824" s="15"/>
      <c r="P824" s="15"/>
      <c r="Q824" s="15"/>
      <c r="R824" s="15"/>
      <c r="S824" s="15"/>
      <c r="T824" s="15"/>
      <c r="U824" s="15"/>
      <c r="V824" s="15"/>
      <c r="W824" s="15"/>
      <c r="X824" s="15"/>
      <c r="Y824" s="15"/>
      <c r="Z824" s="15"/>
      <c r="AA824" s="15"/>
      <c r="AB824" s="15"/>
      <c r="AC824"/>
      <c r="AD824"/>
      <c r="AE824"/>
      <c r="AF824"/>
      <c r="AG824"/>
      <c r="AH824" s="4"/>
      <c r="AI824"/>
      <c r="AJ824"/>
      <c r="AK824"/>
      <c r="AL824"/>
      <c r="AM824"/>
      <c r="AN824"/>
      <c r="AO824"/>
      <c r="AP824"/>
    </row>
    <row r="825" spans="1:42" s="52" customFormat="1">
      <c r="A825" s="15"/>
      <c r="B825" s="168"/>
      <c r="C825" s="374"/>
      <c r="D825" s="141"/>
      <c r="E825" s="180"/>
      <c r="F825"/>
      <c r="G825"/>
      <c r="H825"/>
      <c r="I825"/>
      <c r="J825" s="15"/>
      <c r="K825" s="15"/>
      <c r="L825" s="15"/>
      <c r="M825" s="15"/>
      <c r="N825" s="15"/>
      <c r="O825" s="15"/>
      <c r="P825" s="15"/>
      <c r="Q825" s="15"/>
      <c r="R825" s="15"/>
      <c r="S825" s="15"/>
      <c r="T825" s="15"/>
      <c r="U825" s="15"/>
      <c r="V825" s="15"/>
      <c r="W825" s="15"/>
      <c r="X825" s="15"/>
      <c r="Y825" s="15"/>
      <c r="Z825" s="15"/>
      <c r="AA825" s="15"/>
      <c r="AB825" s="15"/>
      <c r="AC825"/>
      <c r="AD825"/>
      <c r="AE825"/>
      <c r="AF825"/>
      <c r="AG825"/>
      <c r="AH825" s="4"/>
      <c r="AI825"/>
      <c r="AJ825"/>
      <c r="AK825"/>
      <c r="AL825"/>
      <c r="AM825"/>
      <c r="AN825"/>
      <c r="AO825"/>
      <c r="AP825"/>
    </row>
    <row r="826" spans="1:42" s="52" customFormat="1">
      <c r="A826" s="15"/>
      <c r="B826" s="168"/>
      <c r="C826" s="374"/>
      <c r="D826" s="141"/>
      <c r="E826" s="180"/>
      <c r="F826"/>
      <c r="G826"/>
      <c r="H826"/>
      <c r="I826"/>
      <c r="J826" s="15"/>
      <c r="K826" s="15"/>
      <c r="L826" s="15"/>
      <c r="M826" s="15"/>
      <c r="N826" s="15"/>
      <c r="O826" s="15"/>
      <c r="P826" s="15"/>
      <c r="Q826" s="15"/>
      <c r="R826" s="15"/>
      <c r="S826" s="15"/>
      <c r="T826" s="15"/>
      <c r="U826" s="15"/>
      <c r="V826" s="15"/>
      <c r="W826" s="15"/>
      <c r="X826" s="15"/>
      <c r="Y826" s="15"/>
      <c r="Z826" s="15"/>
      <c r="AA826" s="15"/>
      <c r="AB826" s="15"/>
      <c r="AC826"/>
      <c r="AD826"/>
      <c r="AE826"/>
      <c r="AF826"/>
      <c r="AG826"/>
      <c r="AH826" s="4"/>
      <c r="AI826"/>
      <c r="AJ826"/>
      <c r="AK826"/>
      <c r="AL826"/>
      <c r="AM826"/>
      <c r="AN826"/>
      <c r="AO826"/>
      <c r="AP826"/>
    </row>
    <row r="827" spans="1:42" s="52" customFormat="1">
      <c r="A827" s="15"/>
      <c r="B827" s="168"/>
      <c r="C827" s="374"/>
      <c r="D827" s="141"/>
      <c r="E827" s="180"/>
      <c r="F827"/>
      <c r="G827"/>
      <c r="H827"/>
      <c r="I827"/>
      <c r="J827" s="15"/>
      <c r="K827" s="15"/>
      <c r="L827" s="15"/>
      <c r="M827" s="15"/>
      <c r="N827" s="15"/>
      <c r="O827" s="15"/>
      <c r="P827" s="15"/>
      <c r="Q827" s="15"/>
      <c r="R827" s="15"/>
      <c r="S827" s="15"/>
      <c r="T827" s="15"/>
      <c r="U827" s="15"/>
      <c r="V827" s="15"/>
      <c r="W827" s="15"/>
      <c r="X827" s="15"/>
      <c r="Y827" s="15"/>
      <c r="Z827" s="15"/>
      <c r="AA827" s="15"/>
      <c r="AB827" s="15"/>
      <c r="AC827"/>
      <c r="AD827"/>
      <c r="AE827"/>
      <c r="AF827"/>
      <c r="AG827"/>
      <c r="AH827" s="4"/>
      <c r="AI827"/>
      <c r="AJ827"/>
      <c r="AK827"/>
      <c r="AL827"/>
      <c r="AM827"/>
      <c r="AN827"/>
      <c r="AO827"/>
      <c r="AP827"/>
    </row>
    <row r="828" spans="1:42" s="52" customFormat="1">
      <c r="A828" s="15"/>
      <c r="B828" s="168"/>
      <c r="C828" s="374"/>
      <c r="D828" s="141"/>
      <c r="E828" s="180"/>
      <c r="F828"/>
      <c r="G828"/>
      <c r="H828"/>
      <c r="I828"/>
      <c r="J828" s="15"/>
      <c r="K828" s="15"/>
      <c r="L828" s="15"/>
      <c r="M828" s="15"/>
      <c r="N828" s="15"/>
      <c r="O828" s="15"/>
      <c r="P828" s="15"/>
      <c r="Q828" s="15"/>
      <c r="R828" s="15"/>
      <c r="S828" s="15"/>
      <c r="T828" s="15"/>
      <c r="U828" s="15"/>
      <c r="V828" s="15"/>
      <c r="W828" s="15"/>
      <c r="X828" s="15"/>
      <c r="Y828" s="15"/>
      <c r="Z828" s="15"/>
      <c r="AA828" s="15"/>
      <c r="AB828" s="15"/>
      <c r="AC828"/>
      <c r="AD828"/>
      <c r="AE828"/>
      <c r="AF828"/>
      <c r="AG828"/>
      <c r="AH828" s="4"/>
      <c r="AI828"/>
      <c r="AJ828"/>
      <c r="AK828"/>
      <c r="AL828"/>
      <c r="AM828"/>
      <c r="AN828"/>
      <c r="AO828"/>
      <c r="AP828"/>
    </row>
    <row r="829" spans="1:42" s="52" customFormat="1">
      <c r="A829" s="15"/>
      <c r="B829" s="168"/>
      <c r="C829" s="374"/>
      <c r="D829" s="141"/>
      <c r="E829" s="180"/>
      <c r="F829"/>
      <c r="G829"/>
      <c r="H829"/>
      <c r="I829"/>
      <c r="J829" s="15"/>
      <c r="K829" s="15"/>
      <c r="L829" s="15"/>
      <c r="M829" s="15"/>
      <c r="N829" s="15"/>
      <c r="O829" s="15"/>
      <c r="P829" s="15"/>
      <c r="Q829" s="15"/>
      <c r="R829" s="15"/>
      <c r="S829" s="15"/>
      <c r="T829" s="15"/>
      <c r="U829" s="15"/>
      <c r="V829" s="15"/>
      <c r="W829" s="15"/>
      <c r="X829" s="15"/>
      <c r="Y829" s="15"/>
      <c r="Z829" s="15"/>
      <c r="AA829" s="15"/>
      <c r="AB829" s="15"/>
      <c r="AC829"/>
      <c r="AD829"/>
      <c r="AE829"/>
      <c r="AF829"/>
      <c r="AG829"/>
      <c r="AH829" s="4"/>
      <c r="AI829"/>
      <c r="AJ829"/>
      <c r="AK829"/>
      <c r="AL829"/>
      <c r="AM829"/>
      <c r="AN829"/>
      <c r="AO829"/>
      <c r="AP829"/>
    </row>
    <row r="830" spans="1:42" s="52" customFormat="1">
      <c r="A830" s="15"/>
      <c r="B830" s="168"/>
      <c r="C830" s="374"/>
      <c r="D830" s="141"/>
      <c r="E830" s="180"/>
      <c r="F830"/>
      <c r="G830"/>
      <c r="H830"/>
      <c r="I830"/>
      <c r="J830" s="15"/>
      <c r="K830" s="15"/>
      <c r="L830" s="15"/>
      <c r="M830" s="15"/>
      <c r="N830" s="15"/>
      <c r="O830" s="15"/>
      <c r="P830" s="15"/>
      <c r="Q830" s="15"/>
      <c r="R830" s="15"/>
      <c r="S830" s="15"/>
      <c r="T830" s="15"/>
      <c r="U830" s="15"/>
      <c r="V830" s="15"/>
      <c r="W830" s="15"/>
      <c r="X830" s="15"/>
      <c r="Y830" s="15"/>
      <c r="Z830" s="15"/>
      <c r="AA830" s="15"/>
      <c r="AB830" s="15"/>
      <c r="AC830"/>
      <c r="AD830"/>
      <c r="AE830"/>
      <c r="AF830"/>
      <c r="AG830"/>
      <c r="AH830" s="4"/>
      <c r="AI830"/>
      <c r="AJ830"/>
      <c r="AK830"/>
      <c r="AL830"/>
      <c r="AM830"/>
      <c r="AN830"/>
      <c r="AO830"/>
      <c r="AP830"/>
    </row>
    <row r="831" spans="1:42" s="52" customFormat="1">
      <c r="A831" s="15"/>
      <c r="B831" s="168"/>
      <c r="C831" s="374"/>
      <c r="D831" s="141"/>
      <c r="E831" s="180"/>
      <c r="F831"/>
      <c r="G831"/>
      <c r="H831"/>
      <c r="I831"/>
      <c r="J831" s="15"/>
      <c r="K831" s="15"/>
      <c r="L831" s="15"/>
      <c r="M831" s="15"/>
      <c r="N831" s="15"/>
      <c r="O831" s="15"/>
      <c r="P831" s="15"/>
      <c r="Q831" s="15"/>
      <c r="R831" s="15"/>
      <c r="S831" s="15"/>
      <c r="T831" s="15"/>
      <c r="U831" s="15"/>
      <c r="V831" s="15"/>
      <c r="W831" s="15"/>
      <c r="X831" s="15"/>
      <c r="Y831" s="15"/>
      <c r="Z831" s="15"/>
      <c r="AA831" s="15"/>
      <c r="AB831" s="15"/>
      <c r="AC831"/>
      <c r="AD831"/>
      <c r="AE831"/>
      <c r="AF831"/>
      <c r="AG831"/>
      <c r="AH831" s="4"/>
      <c r="AI831"/>
      <c r="AJ831"/>
      <c r="AK831"/>
      <c r="AL831"/>
      <c r="AM831"/>
      <c r="AN831"/>
      <c r="AO831"/>
      <c r="AP831"/>
    </row>
    <row r="832" spans="1:42" s="52" customFormat="1">
      <c r="A832" s="15"/>
      <c r="B832" s="168"/>
      <c r="C832" s="374"/>
      <c r="D832" s="141"/>
      <c r="E832" s="180"/>
      <c r="F832"/>
      <c r="G832"/>
      <c r="H832"/>
      <c r="I832"/>
      <c r="J832" s="15"/>
      <c r="K832" s="15"/>
      <c r="L832" s="15"/>
      <c r="M832" s="15"/>
      <c r="N832" s="15"/>
      <c r="O832" s="15"/>
      <c r="P832" s="15"/>
      <c r="Q832" s="15"/>
      <c r="R832" s="15"/>
      <c r="S832" s="15"/>
      <c r="T832" s="15"/>
      <c r="U832" s="15"/>
      <c r="V832" s="15"/>
      <c r="W832" s="15"/>
      <c r="X832" s="15"/>
      <c r="Y832" s="15"/>
      <c r="Z832" s="15"/>
      <c r="AA832" s="15"/>
      <c r="AB832" s="15"/>
      <c r="AC832"/>
      <c r="AD832"/>
      <c r="AE832"/>
      <c r="AF832"/>
      <c r="AG832"/>
      <c r="AH832" s="4"/>
      <c r="AI832"/>
      <c r="AJ832"/>
      <c r="AK832"/>
      <c r="AL832"/>
      <c r="AM832"/>
      <c r="AN832"/>
      <c r="AO832"/>
      <c r="AP832"/>
    </row>
    <row r="833" spans="1:42" s="52" customFormat="1">
      <c r="A833" s="15"/>
      <c r="B833" s="168"/>
      <c r="C833" s="374"/>
      <c r="D833" s="141"/>
      <c r="E833" s="180"/>
      <c r="F833"/>
      <c r="G833"/>
      <c r="H833"/>
      <c r="I833"/>
      <c r="J833" s="15"/>
      <c r="K833" s="15"/>
      <c r="L833" s="15"/>
      <c r="M833" s="15"/>
      <c r="N833" s="15"/>
      <c r="O833" s="15"/>
      <c r="P833" s="15"/>
      <c r="Q833" s="15"/>
      <c r="R833" s="15"/>
      <c r="S833" s="15"/>
      <c r="T833" s="15"/>
      <c r="U833" s="15"/>
      <c r="V833" s="15"/>
      <c r="W833" s="15"/>
      <c r="X833" s="15"/>
      <c r="Y833" s="15"/>
      <c r="Z833" s="15"/>
      <c r="AA833" s="15"/>
      <c r="AB833" s="15"/>
      <c r="AC833"/>
      <c r="AD833"/>
      <c r="AE833"/>
      <c r="AF833"/>
      <c r="AG833"/>
      <c r="AH833" s="4"/>
      <c r="AI833"/>
      <c r="AJ833"/>
      <c r="AK833"/>
      <c r="AL833"/>
      <c r="AM833"/>
      <c r="AN833"/>
      <c r="AO833"/>
      <c r="AP833"/>
    </row>
    <row r="834" spans="1:42" s="52" customFormat="1">
      <c r="A834" s="15"/>
      <c r="B834" s="168"/>
      <c r="C834" s="374"/>
      <c r="D834" s="141"/>
      <c r="E834" s="180"/>
      <c r="F834"/>
      <c r="G834"/>
      <c r="H834"/>
      <c r="I834"/>
      <c r="J834" s="15"/>
      <c r="K834" s="15"/>
      <c r="L834" s="15"/>
      <c r="M834" s="15"/>
      <c r="N834" s="15"/>
      <c r="O834" s="15"/>
      <c r="P834" s="15"/>
      <c r="Q834" s="15"/>
      <c r="R834" s="15"/>
      <c r="S834" s="15"/>
      <c r="T834" s="15"/>
      <c r="U834" s="15"/>
      <c r="V834" s="15"/>
      <c r="W834" s="15"/>
      <c r="X834" s="15"/>
      <c r="Y834" s="15"/>
      <c r="Z834" s="15"/>
      <c r="AA834" s="15"/>
      <c r="AB834" s="15"/>
      <c r="AC834"/>
      <c r="AD834"/>
      <c r="AE834"/>
      <c r="AF834"/>
      <c r="AG834"/>
      <c r="AH834" s="4"/>
      <c r="AI834"/>
      <c r="AJ834"/>
      <c r="AK834"/>
      <c r="AL834"/>
      <c r="AM834"/>
      <c r="AN834"/>
      <c r="AO834"/>
      <c r="AP834"/>
    </row>
    <row r="835" spans="1:42" s="52" customFormat="1">
      <c r="A835" s="15"/>
      <c r="B835" s="168"/>
      <c r="C835" s="374"/>
      <c r="D835" s="141"/>
      <c r="E835" s="180"/>
      <c r="F835"/>
      <c r="G835"/>
      <c r="H835"/>
      <c r="I835"/>
      <c r="J835" s="15"/>
      <c r="K835" s="15"/>
      <c r="L835" s="15"/>
      <c r="M835" s="15"/>
      <c r="N835" s="15"/>
      <c r="O835" s="15"/>
      <c r="P835" s="15"/>
      <c r="Q835" s="15"/>
      <c r="R835" s="15"/>
      <c r="S835" s="15"/>
      <c r="T835" s="15"/>
      <c r="U835" s="15"/>
      <c r="V835" s="15"/>
      <c r="W835" s="15"/>
      <c r="X835" s="15"/>
      <c r="Y835" s="15"/>
      <c r="Z835" s="15"/>
      <c r="AA835" s="15"/>
      <c r="AB835" s="15"/>
      <c r="AC835"/>
      <c r="AD835"/>
      <c r="AE835"/>
      <c r="AF835"/>
      <c r="AG835"/>
      <c r="AH835" s="4"/>
      <c r="AI835"/>
      <c r="AJ835"/>
      <c r="AK835"/>
      <c r="AL835"/>
      <c r="AM835"/>
      <c r="AN835"/>
      <c r="AO835"/>
      <c r="AP835"/>
    </row>
    <row r="836" spans="1:42" s="52" customFormat="1">
      <c r="A836" s="15"/>
      <c r="B836" s="168"/>
      <c r="C836" s="374"/>
      <c r="D836" s="141"/>
      <c r="E836" s="180"/>
      <c r="F836"/>
      <c r="G836"/>
      <c r="H836"/>
      <c r="I836"/>
      <c r="J836" s="15"/>
      <c r="K836" s="15"/>
      <c r="L836" s="15"/>
      <c r="M836" s="15"/>
      <c r="N836" s="15"/>
      <c r="O836" s="15"/>
      <c r="P836" s="15"/>
      <c r="Q836" s="15"/>
      <c r="R836" s="15"/>
      <c r="S836" s="15"/>
      <c r="T836" s="15"/>
      <c r="U836" s="15"/>
      <c r="V836" s="15"/>
      <c r="W836" s="15"/>
      <c r="X836" s="15"/>
      <c r="Y836" s="15"/>
      <c r="Z836" s="15"/>
      <c r="AA836" s="15"/>
      <c r="AB836" s="15"/>
      <c r="AC836"/>
      <c r="AD836"/>
      <c r="AE836"/>
      <c r="AF836"/>
      <c r="AG836"/>
      <c r="AH836" s="4"/>
      <c r="AI836"/>
      <c r="AJ836"/>
      <c r="AK836"/>
      <c r="AL836"/>
      <c r="AM836"/>
      <c r="AN836"/>
      <c r="AO836"/>
      <c r="AP836"/>
    </row>
    <row r="837" spans="1:42" s="52" customFormat="1">
      <c r="A837" s="15"/>
      <c r="B837" s="168"/>
      <c r="C837" s="374"/>
      <c r="D837" s="141"/>
      <c r="E837" s="180"/>
      <c r="F837"/>
      <c r="G837"/>
      <c r="H837"/>
      <c r="I837"/>
      <c r="J837" s="15"/>
      <c r="K837" s="15"/>
      <c r="L837" s="15"/>
      <c r="M837" s="15"/>
      <c r="N837" s="15"/>
      <c r="O837" s="15"/>
      <c r="P837" s="15"/>
      <c r="Q837" s="15"/>
      <c r="R837" s="15"/>
      <c r="S837" s="15"/>
      <c r="T837" s="15"/>
      <c r="U837" s="15"/>
      <c r="V837" s="15"/>
      <c r="W837" s="15"/>
      <c r="X837" s="15"/>
      <c r="Y837" s="15"/>
      <c r="Z837" s="15"/>
      <c r="AA837" s="15"/>
      <c r="AB837" s="15"/>
      <c r="AC837"/>
      <c r="AD837"/>
      <c r="AE837"/>
      <c r="AF837"/>
      <c r="AG837"/>
      <c r="AH837" s="4"/>
      <c r="AI837"/>
      <c r="AJ837"/>
      <c r="AK837"/>
      <c r="AL837"/>
      <c r="AM837"/>
      <c r="AN837"/>
      <c r="AO837"/>
      <c r="AP837"/>
    </row>
    <row r="838" spans="1:42" s="52" customFormat="1">
      <c r="A838" s="15"/>
      <c r="B838" s="168"/>
      <c r="C838" s="374"/>
      <c r="D838" s="141"/>
      <c r="E838" s="180"/>
      <c r="F838"/>
      <c r="G838"/>
      <c r="H838"/>
      <c r="I838"/>
      <c r="J838" s="15"/>
      <c r="K838" s="15"/>
      <c r="L838" s="15"/>
      <c r="M838" s="15"/>
      <c r="N838" s="15"/>
      <c r="O838" s="15"/>
      <c r="P838" s="15"/>
      <c r="Q838" s="15"/>
      <c r="R838" s="15"/>
      <c r="S838" s="15"/>
      <c r="T838" s="15"/>
      <c r="U838" s="15"/>
      <c r="V838" s="15"/>
      <c r="W838" s="15"/>
      <c r="X838" s="15"/>
      <c r="Y838" s="15"/>
      <c r="Z838" s="15"/>
      <c r="AA838" s="15"/>
      <c r="AB838" s="15"/>
      <c r="AC838"/>
      <c r="AD838"/>
      <c r="AE838"/>
      <c r="AF838"/>
      <c r="AG838"/>
      <c r="AH838" s="4"/>
      <c r="AI838"/>
      <c r="AJ838"/>
      <c r="AK838"/>
      <c r="AL838"/>
      <c r="AM838"/>
      <c r="AN838"/>
      <c r="AO838"/>
      <c r="AP838"/>
    </row>
    <row r="839" spans="1:42" s="52" customFormat="1">
      <c r="A839" s="15"/>
      <c r="B839" s="168"/>
      <c r="C839" s="374"/>
      <c r="D839" s="141"/>
      <c r="E839" s="180"/>
      <c r="F839"/>
      <c r="G839"/>
      <c r="H839"/>
      <c r="I839"/>
      <c r="J839" s="15"/>
      <c r="K839" s="15"/>
      <c r="L839" s="15"/>
      <c r="M839" s="15"/>
      <c r="N839" s="15"/>
      <c r="O839" s="15"/>
      <c r="P839" s="15"/>
      <c r="Q839" s="15"/>
      <c r="R839" s="15"/>
      <c r="S839" s="15"/>
      <c r="T839" s="15"/>
      <c r="U839" s="15"/>
      <c r="V839" s="15"/>
      <c r="W839" s="15"/>
      <c r="X839" s="15"/>
      <c r="Y839" s="15"/>
      <c r="Z839" s="15"/>
      <c r="AA839" s="15"/>
      <c r="AB839" s="15"/>
      <c r="AC839"/>
      <c r="AD839"/>
      <c r="AE839"/>
      <c r="AF839"/>
      <c r="AG839"/>
      <c r="AH839" s="4"/>
      <c r="AI839"/>
      <c r="AJ839"/>
      <c r="AK839"/>
      <c r="AL839"/>
      <c r="AM839"/>
      <c r="AN839"/>
      <c r="AO839"/>
      <c r="AP839"/>
    </row>
    <row r="840" spans="1:42" s="52" customFormat="1">
      <c r="A840" s="15"/>
      <c r="B840" s="168"/>
      <c r="C840" s="374"/>
      <c r="D840" s="141"/>
      <c r="E840" s="180"/>
      <c r="F840"/>
      <c r="G840"/>
      <c r="H840"/>
      <c r="I840"/>
      <c r="J840" s="15"/>
      <c r="K840" s="15"/>
      <c r="L840" s="15"/>
      <c r="M840" s="15"/>
      <c r="N840" s="15"/>
      <c r="O840" s="15"/>
      <c r="P840" s="15"/>
      <c r="Q840" s="15"/>
      <c r="R840" s="15"/>
      <c r="S840" s="15"/>
      <c r="T840" s="15"/>
      <c r="U840" s="15"/>
      <c r="V840" s="15"/>
      <c r="W840" s="15"/>
      <c r="X840" s="15"/>
      <c r="Y840" s="15"/>
      <c r="Z840" s="15"/>
      <c r="AA840" s="15"/>
      <c r="AB840" s="15"/>
      <c r="AC840"/>
      <c r="AD840"/>
      <c r="AE840"/>
      <c r="AF840"/>
      <c r="AG840"/>
      <c r="AH840" s="4"/>
      <c r="AI840"/>
      <c r="AJ840"/>
      <c r="AK840"/>
      <c r="AL840"/>
      <c r="AM840"/>
      <c r="AN840"/>
      <c r="AO840"/>
      <c r="AP840"/>
    </row>
    <row r="841" spans="1:42" s="52" customFormat="1">
      <c r="A841" s="15"/>
      <c r="B841" s="168"/>
      <c r="C841" s="374"/>
      <c r="D841" s="141"/>
      <c r="E841" s="180"/>
      <c r="F841"/>
      <c r="G841"/>
      <c r="H841"/>
      <c r="I841"/>
      <c r="J841" s="15"/>
      <c r="K841" s="15"/>
      <c r="L841" s="15"/>
      <c r="M841" s="15"/>
      <c r="N841" s="15"/>
      <c r="O841" s="15"/>
      <c r="P841" s="15"/>
      <c r="Q841" s="15"/>
      <c r="R841" s="15"/>
      <c r="S841" s="15"/>
      <c r="T841" s="15"/>
      <c r="U841" s="15"/>
      <c r="V841" s="15"/>
      <c r="W841" s="15"/>
      <c r="X841" s="15"/>
      <c r="Y841" s="15"/>
      <c r="Z841" s="15"/>
      <c r="AA841" s="15"/>
      <c r="AB841" s="15"/>
      <c r="AC841"/>
      <c r="AD841"/>
      <c r="AE841"/>
      <c r="AF841"/>
      <c r="AG841"/>
      <c r="AH841" s="4"/>
      <c r="AI841"/>
      <c r="AJ841"/>
      <c r="AK841"/>
      <c r="AL841"/>
      <c r="AM841"/>
      <c r="AN841"/>
      <c r="AO841"/>
      <c r="AP841"/>
    </row>
    <row r="842" spans="1:42" s="52" customFormat="1">
      <c r="A842" s="15"/>
      <c r="B842" s="168"/>
      <c r="C842" s="374"/>
      <c r="D842" s="141"/>
      <c r="E842" s="180"/>
      <c r="F842"/>
      <c r="G842"/>
      <c r="H842"/>
      <c r="I842"/>
      <c r="J842" s="15"/>
      <c r="K842" s="15"/>
      <c r="L842" s="15"/>
      <c r="M842" s="15"/>
      <c r="N842" s="15"/>
      <c r="O842" s="15"/>
      <c r="P842" s="15"/>
      <c r="Q842" s="15"/>
      <c r="R842" s="15"/>
      <c r="S842" s="15"/>
      <c r="T842" s="15"/>
      <c r="U842" s="15"/>
      <c r="V842" s="15"/>
      <c r="W842" s="15"/>
      <c r="X842" s="15"/>
      <c r="Y842" s="15"/>
      <c r="Z842" s="15"/>
      <c r="AA842" s="15"/>
      <c r="AB842" s="15"/>
      <c r="AC842"/>
      <c r="AD842"/>
      <c r="AE842"/>
      <c r="AF842"/>
      <c r="AG842"/>
      <c r="AH842" s="4"/>
      <c r="AI842"/>
      <c r="AJ842"/>
      <c r="AK842"/>
      <c r="AL842"/>
      <c r="AM842"/>
      <c r="AN842"/>
      <c r="AO842"/>
      <c r="AP842"/>
    </row>
    <row r="843" spans="1:42" s="52" customFormat="1">
      <c r="A843" s="15"/>
      <c r="B843" s="168"/>
      <c r="C843" s="374"/>
      <c r="D843" s="141"/>
      <c r="E843" s="180"/>
      <c r="F843"/>
      <c r="G843"/>
      <c r="H843"/>
      <c r="I843"/>
      <c r="J843" s="15"/>
      <c r="K843" s="15"/>
      <c r="L843" s="15"/>
      <c r="M843" s="15"/>
      <c r="N843" s="15"/>
      <c r="O843" s="15"/>
      <c r="P843" s="15"/>
      <c r="Q843" s="15"/>
      <c r="R843" s="15"/>
      <c r="S843" s="15"/>
      <c r="T843" s="15"/>
      <c r="U843" s="15"/>
      <c r="V843" s="15"/>
      <c r="W843" s="15"/>
      <c r="X843" s="15"/>
      <c r="Y843" s="15"/>
      <c r="Z843" s="15"/>
      <c r="AA843" s="15"/>
      <c r="AB843" s="15"/>
      <c r="AC843"/>
      <c r="AD843"/>
      <c r="AE843"/>
      <c r="AF843"/>
      <c r="AG843"/>
      <c r="AH843" s="4"/>
      <c r="AI843"/>
      <c r="AJ843"/>
      <c r="AK843"/>
      <c r="AL843"/>
      <c r="AM843"/>
      <c r="AN843"/>
      <c r="AO843"/>
      <c r="AP843"/>
    </row>
    <row r="844" spans="1:42" s="52" customFormat="1">
      <c r="A844" s="15"/>
      <c r="B844" s="168"/>
      <c r="C844" s="374"/>
      <c r="D844" s="141"/>
      <c r="E844" s="180"/>
      <c r="F844"/>
      <c r="G844"/>
      <c r="H844"/>
      <c r="I844"/>
      <c r="J844" s="15"/>
      <c r="K844" s="15"/>
      <c r="L844" s="15"/>
      <c r="M844" s="15"/>
      <c r="N844" s="15"/>
      <c r="O844" s="15"/>
      <c r="P844" s="15"/>
      <c r="Q844" s="15"/>
      <c r="R844" s="15"/>
      <c r="S844" s="15"/>
      <c r="T844" s="15"/>
      <c r="U844" s="15"/>
      <c r="V844" s="15"/>
      <c r="W844" s="15"/>
      <c r="X844" s="15"/>
      <c r="Y844" s="15"/>
      <c r="Z844" s="15"/>
      <c r="AA844" s="15"/>
      <c r="AB844" s="15"/>
      <c r="AC844"/>
      <c r="AD844"/>
      <c r="AE844"/>
      <c r="AF844"/>
      <c r="AG844"/>
      <c r="AH844" s="4"/>
      <c r="AI844"/>
      <c r="AJ844"/>
      <c r="AK844"/>
      <c r="AL844"/>
      <c r="AM844"/>
      <c r="AN844"/>
      <c r="AO844"/>
      <c r="AP844"/>
    </row>
  </sheetData>
  <sheetProtection algorithmName="SHA-512" hashValue="xzX5nNwIJ4fJBN7dRp1E3gJ2v5d7HEIrlfiHeokTOgISXzB9tYxLR47Rv7rqXpKff9ax4TPpnTvyaEgfu+yUVw==" saltValue="hE6KD3UHZR1jC7lkPV2PSw==" spinCount="100000" sheet="1" objects="1" scenarios="1"/>
  <autoFilter ref="A1:A844" xr:uid="{E4460777-337B-B64E-BE1D-1AE583A8E524}"/>
  <sortState xmlns:xlrd2="http://schemas.microsoft.com/office/spreadsheetml/2017/richdata2" ref="A2:AP860">
    <sortCondition ref="A2:A860"/>
  </sortState>
  <conditionalFormatting sqref="A2:A34 A43:A85">
    <cfRule type="expression" dxfId="3" priority="6">
      <formula>A2=#REF!</formula>
    </cfRule>
  </conditionalFormatting>
  <conditionalFormatting sqref="A35:A42">
    <cfRule type="expression" priority="5">
      <formula>A35=#REF!</formula>
    </cfRule>
  </conditionalFormatting>
  <conditionalFormatting sqref="A103:A109">
    <cfRule type="expression" dxfId="2" priority="1">
      <formula>A103=#REF!</formula>
    </cfRule>
  </conditionalFormatting>
  <conditionalFormatting sqref="B1:B19 B25:B37 D32:E34 B43:B63 B65:B83 B86:B1048576">
    <cfRule type="cellIs" dxfId="1" priority="8" operator="equal">
      <formula>0</formula>
    </cfRule>
  </conditionalFormatting>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175A5-97B0-46E7-AB42-21E4C41E910F}">
  <dimension ref="A1:AU513"/>
  <sheetViews>
    <sheetView topLeftCell="E1" zoomScaleNormal="100" workbookViewId="0">
      <pane ySplit="1" topLeftCell="A11" activePane="bottomLeft" state="frozen"/>
      <selection activeCell="E1" sqref="E1"/>
      <selection pane="bottomLeft" activeCell="AU23" sqref="AU23"/>
    </sheetView>
  </sheetViews>
  <sheetFormatPr baseColWidth="10" defaultColWidth="9.1640625" defaultRowHeight="15"/>
  <cols>
    <col min="1" max="1" width="19.33203125" style="15" hidden="1" customWidth="1"/>
    <col min="2" max="2" width="16.33203125" style="15" hidden="1" customWidth="1"/>
    <col min="3" max="3" width="8.6640625" style="15" hidden="1" customWidth="1"/>
    <col min="4" max="4" width="12.5" style="15" hidden="1" customWidth="1"/>
    <col min="5" max="5" width="32.1640625" style="150" customWidth="1"/>
    <col min="6" max="6" width="9.1640625" style="15" hidden="1" customWidth="1"/>
    <col min="7" max="8" width="4.33203125" style="15" hidden="1" customWidth="1"/>
    <col min="9" max="9" width="6" style="15" hidden="1" customWidth="1"/>
    <col min="10" max="19" width="4.33203125" style="15" hidden="1" customWidth="1"/>
    <col min="20" max="30" width="9.1640625" style="15" hidden="1" customWidth="1"/>
    <col min="31" max="31" width="9.83203125" style="141" customWidth="1"/>
    <col min="32" max="32" width="10.1640625" style="141" customWidth="1"/>
    <col min="33" max="33" width="9.1640625" style="15" customWidth="1"/>
    <col min="34" max="44" width="9.1640625" style="15" hidden="1" customWidth="1"/>
    <col min="45" max="46" width="11.5" style="141" hidden="1" customWidth="1"/>
    <col min="47" max="47" width="43.83203125" style="147" customWidth="1"/>
    <col min="48" max="16384" width="9.1640625" style="15"/>
  </cols>
  <sheetData>
    <row r="1" spans="1:47" ht="156">
      <c r="B1" s="15" t="s">
        <v>940</v>
      </c>
      <c r="C1" s="83" t="s">
        <v>941</v>
      </c>
      <c r="E1" s="150" t="s">
        <v>942</v>
      </c>
      <c r="F1" s="15" t="s">
        <v>943</v>
      </c>
      <c r="G1" s="142" t="s">
        <v>944</v>
      </c>
      <c r="H1" s="142" t="s">
        <v>945</v>
      </c>
      <c r="I1" s="142" t="s">
        <v>932</v>
      </c>
      <c r="J1" s="142" t="s">
        <v>946</v>
      </c>
      <c r="K1" s="142" t="s">
        <v>934</v>
      </c>
      <c r="L1" s="142" t="s">
        <v>947</v>
      </c>
      <c r="M1" s="142" t="s">
        <v>948</v>
      </c>
      <c r="N1" s="142" t="s">
        <v>935</v>
      </c>
      <c r="O1" s="142" t="s">
        <v>936</v>
      </c>
      <c r="P1" s="142" t="s">
        <v>949</v>
      </c>
      <c r="Q1" s="142" t="s">
        <v>938</v>
      </c>
      <c r="R1" s="142" t="s">
        <v>939</v>
      </c>
      <c r="S1" s="142"/>
      <c r="T1" s="142" t="s">
        <v>943</v>
      </c>
      <c r="U1" s="142" t="s">
        <v>944</v>
      </c>
      <c r="V1" s="142" t="s">
        <v>932</v>
      </c>
      <c r="W1" s="142" t="s">
        <v>934</v>
      </c>
      <c r="X1" s="142" t="s">
        <v>947</v>
      </c>
      <c r="Y1" s="142" t="s">
        <v>948</v>
      </c>
      <c r="Z1" s="142" t="s">
        <v>935</v>
      </c>
      <c r="AA1" s="142" t="s">
        <v>936</v>
      </c>
      <c r="AB1" s="142" t="s">
        <v>949</v>
      </c>
      <c r="AC1" s="142" t="s">
        <v>938</v>
      </c>
      <c r="AD1" s="142" t="s">
        <v>939</v>
      </c>
      <c r="AE1" s="146" t="s">
        <v>950</v>
      </c>
      <c r="AF1" s="146" t="s">
        <v>951</v>
      </c>
      <c r="AG1" s="142" t="s">
        <v>952</v>
      </c>
      <c r="AH1" s="142" t="s">
        <v>953</v>
      </c>
      <c r="AI1" s="142" t="s">
        <v>954</v>
      </c>
      <c r="AJ1" s="142" t="s">
        <v>955</v>
      </c>
      <c r="AK1" s="142" t="s">
        <v>956</v>
      </c>
      <c r="AL1" s="142" t="s">
        <v>957</v>
      </c>
      <c r="AM1" s="142" t="s">
        <v>958</v>
      </c>
      <c r="AN1" s="142" t="s">
        <v>959</v>
      </c>
      <c r="AO1" s="142" t="s">
        <v>960</v>
      </c>
      <c r="AP1" s="142" t="s">
        <v>961</v>
      </c>
      <c r="AQ1" s="142" t="s">
        <v>962</v>
      </c>
      <c r="AR1" s="142" t="s">
        <v>963</v>
      </c>
      <c r="AS1" s="146" t="s">
        <v>964</v>
      </c>
      <c r="AT1" s="146" t="s">
        <v>965</v>
      </c>
      <c r="AU1" s="151" t="s">
        <v>966</v>
      </c>
    </row>
    <row r="2" spans="1:47" hidden="1">
      <c r="A2" s="148" t="s">
        <v>112</v>
      </c>
      <c r="B2" s="15" t="e">
        <f>'2000'!#REF!</f>
        <v>#REF!</v>
      </c>
      <c r="C2" s="15">
        <f>'2000'!F$2</f>
        <v>3277.05</v>
      </c>
      <c r="E2" s="147">
        <f>'2000'!C107</f>
        <v>0</v>
      </c>
      <c r="F2" s="15" t="str">
        <f>MID($E2,5,4)</f>
        <v/>
      </c>
      <c r="G2" s="15" t="str">
        <f>MID($E2,10,1)</f>
        <v/>
      </c>
      <c r="H2" s="15" t="str">
        <f>MID($E2,11,1)</f>
        <v/>
      </c>
      <c r="I2" s="15" t="str">
        <f>MID($E2,12,3)</f>
        <v/>
      </c>
      <c r="J2" s="15" t="str">
        <f>MID($E2,16,1)</f>
        <v/>
      </c>
      <c r="K2" s="15" t="str">
        <f>MID($E2,17,1)</f>
        <v/>
      </c>
      <c r="L2" s="15" t="str">
        <f>MID($E2,18,1)</f>
        <v/>
      </c>
      <c r="M2" s="15" t="str">
        <f>MID($E2,19,1)</f>
        <v/>
      </c>
      <c r="N2" s="15" t="str">
        <f>MID($E2,20,1)</f>
        <v/>
      </c>
      <c r="O2" s="15" t="str">
        <f>MID($E2,21,1)</f>
        <v/>
      </c>
      <c r="P2" s="15" t="str">
        <f>MID($E2,22,1)</f>
        <v/>
      </c>
      <c r="Q2" s="15" t="str">
        <f>MID($E2,24,2)</f>
        <v/>
      </c>
      <c r="R2" s="15" t="str">
        <f>MID($E2,27,1)</f>
        <v/>
      </c>
      <c r="T2" s="15" t="e">
        <f>VLOOKUP($F2,$A$2:$B$9,2,FALSE)</f>
        <v>#N/A</v>
      </c>
      <c r="U2" s="15" t="b">
        <f>IF($F2="2000",VLOOKUP($G2,$A$11:$B$17,2,FALSE),IF(OR($F2="2500",$F2="2510"),VLOOKUP($G2,$A$19:$B$25,2,FALSE),IF($F2="2520",VLOOKUP($G2,$A$27:$B$33,2,FALSE),IF($F2="3000",VLOOKUP($G2,$A$35:$B$45,2,FALSE),IF(OR($F2="3500",$F2="3510"),VLOOKUP($G2,$A$47:$B$56,2,FALSE),IF($F2="3520",VLOOKUP($G2,$A$58:$B$66,2,FALSE)))))))</f>
        <v>0</v>
      </c>
      <c r="V2" s="15" t="e">
        <f>VLOOKUP($I2,$A$68:$B$78,2,FALSE)</f>
        <v>#N/A</v>
      </c>
      <c r="W2" s="15" t="e">
        <f>VLOOKUP($K2,$A$80:$B$83,2,FALSE)</f>
        <v>#N/A</v>
      </c>
      <c r="X2" s="15" t="e">
        <f>VLOOKUP($L2,$A$85:$B$89,2,FALSE)</f>
        <v>#N/A</v>
      </c>
      <c r="Y2" s="15" t="e">
        <f>VLOOKUP($M2,$A$91:$B$93,2,FALSE)</f>
        <v>#N/A</v>
      </c>
      <c r="Z2" s="15" t="e">
        <f>VLOOKUP($N2,$A$95:$B$99,2,FALSE)</f>
        <v>#N/A</v>
      </c>
      <c r="AA2" s="15" t="e">
        <f>VLOOKUP($O2,$A$101:$B$104,2,FALSE)</f>
        <v>#N/A</v>
      </c>
      <c r="AB2" s="15" t="e">
        <f>VLOOKUP($P2,$A$106:$B$108,2,FALSE)</f>
        <v>#N/A</v>
      </c>
      <c r="AC2" s="15" t="e">
        <f>VLOOKUP($Q2,$A$110:$B$160,2,FALSE)</f>
        <v>#N/A</v>
      </c>
      <c r="AD2" s="15" t="e">
        <f>VLOOKUP($R2,$A$162:$B$164,2,FALSE)</f>
        <v>#N/A</v>
      </c>
      <c r="AE2" s="141" t="e">
        <f>ROUND(SUM($T2:$AD2),0)</f>
        <v>#N/A</v>
      </c>
      <c r="AG2" s="141" t="e">
        <f>AE2-AF2</f>
        <v>#N/A</v>
      </c>
      <c r="AH2" s="15" t="e">
        <f>VLOOKUP($F2,$A$2:$C$9,3,FALSE)</f>
        <v>#N/A</v>
      </c>
      <c r="AI2" s="15" t="b">
        <f>IF($F2="2000",VLOOKUP($G2,$A$11:$C$17,3,FALSE),IF(OR($F2="2500",$F2="2510"),VLOOKUP($G2,$A$19:$C$25,3,FALSE),IF($F2="2520",VLOOKUP($G2,$A$27:$C$33,3,FALSE),IF($F2="3000",VLOOKUP($G2,$A$35:$C$45,3,FALSE),IF(OR($F2="3500",$F2="3510"),VLOOKUP($G2,$A$47:$C$56,3,FALSE),IF($F2="3520",VLOOKUP($G2,$A$58:$C$66,3,FALSE)))))))</f>
        <v>0</v>
      </c>
      <c r="AJ2" s="15" t="e">
        <f>VLOOKUP($I2,$A$68:$C$78,3,FALSE)</f>
        <v>#N/A</v>
      </c>
      <c r="AK2" s="15" t="e">
        <f>VLOOKUP($K2,$A$80:$C$83,3,FALSE)</f>
        <v>#N/A</v>
      </c>
      <c r="AL2" s="15" t="e">
        <f>VLOOKUP($L2,$A$85:$C$89,3,FALSE)</f>
        <v>#N/A</v>
      </c>
      <c r="AM2" s="15" t="e">
        <f>VLOOKUP($M2,$A$91:$C$93,3,FALSE)</f>
        <v>#N/A</v>
      </c>
      <c r="AN2" s="15" t="e">
        <f>VLOOKUP($N2,$A$95:$C$99,3,FALSE)</f>
        <v>#N/A</v>
      </c>
      <c r="AO2" s="15" t="e">
        <f>VLOOKUP($O2,$A$101:$C$104,3,FALSE)</f>
        <v>#N/A</v>
      </c>
      <c r="AP2" s="15" t="e">
        <f>VLOOKUP($P2,$A$106:$C$108,3,FALSE)</f>
        <v>#N/A</v>
      </c>
      <c r="AQ2" s="15" t="e">
        <f>VLOOKUP($Q2,$A$110:$C$160,3,FALSE)</f>
        <v>#N/A</v>
      </c>
      <c r="AR2" s="15" t="e">
        <f>VLOOKUP($R2,$A$162:$C$164,3,FALSE)</f>
        <v>#N/A</v>
      </c>
      <c r="AS2" s="141" t="e">
        <f>ROUND(SUM($AH2:$AR2),0)</f>
        <v>#N/A</v>
      </c>
      <c r="AT2" s="141" t="e">
        <f>AS2*0.5</f>
        <v>#N/A</v>
      </c>
      <c r="AU2" s="147">
        <v>2000</v>
      </c>
    </row>
    <row r="3" spans="1:47" hidden="1">
      <c r="A3" s="148" t="s">
        <v>967</v>
      </c>
      <c r="B3" s="15">
        <f>'2500'!G2</f>
        <v>2415</v>
      </c>
      <c r="C3" s="15">
        <f>'2500'!I$2</f>
        <v>1974</v>
      </c>
      <c r="E3" s="147">
        <f>'2000 OD'!C101</f>
        <v>0</v>
      </c>
      <c r="F3" s="15" t="str">
        <f t="shared" ref="F3:F67" si="0">MID($E3,5,4)</f>
        <v/>
      </c>
      <c r="G3" s="15" t="str">
        <f t="shared" ref="G3:G67" si="1">MID($E3,10,1)</f>
        <v/>
      </c>
      <c r="H3" s="15" t="str">
        <f t="shared" ref="H3:H67" si="2">MID($E3,11,1)</f>
        <v/>
      </c>
      <c r="I3" s="15" t="str">
        <f t="shared" ref="I3:I67" si="3">MID($E3,12,3)</f>
        <v/>
      </c>
      <c r="J3" s="15" t="str">
        <f t="shared" ref="J3:J67" si="4">MID($E3,16,1)</f>
        <v/>
      </c>
      <c r="K3" s="15" t="str">
        <f t="shared" ref="K3:K67" si="5">MID($E3,17,1)</f>
        <v/>
      </c>
      <c r="L3" s="15" t="str">
        <f t="shared" ref="L3:L67" si="6">MID($E3,18,1)</f>
        <v/>
      </c>
      <c r="M3" s="15" t="str">
        <f t="shared" ref="M3:M67" si="7">MID($E3,19,1)</f>
        <v/>
      </c>
      <c r="N3" s="15" t="str">
        <f t="shared" ref="N3:N67" si="8">MID($E3,20,1)</f>
        <v/>
      </c>
      <c r="O3" s="15" t="str">
        <f t="shared" ref="O3:O67" si="9">MID($E3,21,1)</f>
        <v/>
      </c>
      <c r="P3" s="15" t="str">
        <f t="shared" ref="P3:P67" si="10">MID($E3,22,1)</f>
        <v/>
      </c>
      <c r="Q3" s="15" t="str">
        <f t="shared" ref="Q3:Q67" si="11">MID($E3,24,2)</f>
        <v/>
      </c>
      <c r="R3" s="15" t="str">
        <f t="shared" ref="R3:R67" si="12">MID($E3,27,1)</f>
        <v/>
      </c>
      <c r="T3" s="15" t="e">
        <f t="shared" ref="T3:T67" si="13">VLOOKUP($F3,$A$2:$B$9,2,FALSE)</f>
        <v>#N/A</v>
      </c>
      <c r="U3" s="15" t="b">
        <f t="shared" ref="U3:U67" si="14">IF($F3="2000",VLOOKUP($G3,$A$11:$B$17,2,FALSE),IF(OR($F3="2500",$F3="2510"),VLOOKUP($G3,$A$19:$B$25,2,FALSE),IF($F3="2520",VLOOKUP($G3,$A$27:$B$33,2,FALSE),IF($F3="3000",VLOOKUP($G3,$A$35:$B$45,2,FALSE),IF(OR($F3="3500",$F3="3510"),VLOOKUP($G3,$A$47:$B$56,2,FALSE),IF($F3="3520",VLOOKUP($G3,$A$58:$B$66,2,FALSE)))))))</f>
        <v>0</v>
      </c>
      <c r="V3" s="15" t="e">
        <f t="shared" ref="V3:V67" si="15">VLOOKUP($I3,$A$68:$B$78,2,FALSE)</f>
        <v>#N/A</v>
      </c>
      <c r="W3" s="15" t="e">
        <f t="shared" ref="W3:W67" si="16">VLOOKUP($K3,$A$80:$B$83,2,FALSE)</f>
        <v>#N/A</v>
      </c>
      <c r="X3" s="15" t="e">
        <f t="shared" ref="X3:X67" si="17">VLOOKUP($L3,$A$85:$B$89,2,FALSE)</f>
        <v>#N/A</v>
      </c>
      <c r="Y3" s="15" t="e">
        <f t="shared" ref="Y3:Y67" si="18">VLOOKUP($M3,$A$91:$B$93,2,FALSE)</f>
        <v>#N/A</v>
      </c>
      <c r="Z3" s="15" t="e">
        <f t="shared" ref="Z3:Z67" si="19">VLOOKUP($N3,$A$95:$B$99,2,FALSE)</f>
        <v>#N/A</v>
      </c>
      <c r="AA3" s="15" t="e">
        <f t="shared" ref="AA3:AA67" si="20">VLOOKUP($O3,$A$101:$B$104,2,FALSE)</f>
        <v>#N/A</v>
      </c>
      <c r="AB3" s="15" t="e">
        <f t="shared" ref="AB3:AB67" si="21">VLOOKUP($P3,$A$106:$B$108,2,FALSE)</f>
        <v>#N/A</v>
      </c>
      <c r="AC3" s="15" t="e">
        <f t="shared" ref="AC3:AC67" si="22">VLOOKUP($Q3,$A$110:$B$160,2,FALSE)</f>
        <v>#N/A</v>
      </c>
      <c r="AD3" s="15" t="e">
        <f t="shared" ref="AD3:AD67" si="23">VLOOKUP($R3,$A$162:$B$164,2,FALSE)</f>
        <v>#N/A</v>
      </c>
      <c r="AE3" s="141" t="e">
        <f t="shared" ref="AE3:AE67" si="24">ROUND(SUM($T3:$AD3),0)</f>
        <v>#N/A</v>
      </c>
      <c r="AG3" s="15" t="e">
        <f t="shared" ref="AG3:AG67" si="25">AE3-AF3</f>
        <v>#N/A</v>
      </c>
      <c r="AH3" s="15" t="e">
        <f t="shared" ref="AH3:AH67" si="26">VLOOKUP($F3,$A$2:$C$9,3,FALSE)</f>
        <v>#N/A</v>
      </c>
      <c r="AI3" s="15" t="b">
        <f t="shared" ref="AI3:AI67" si="27">IF($F3="2000",VLOOKUP($G3,$A$11:$C$17,3,FALSE),IF(OR($F3="2500",$F3="2510"),VLOOKUP($G3,$A$19:$C$25,3,FALSE),IF($F3="2520",VLOOKUP($G3,$A$27:$C$33,3,FALSE),IF($F3="3000",VLOOKUP($G3,$A$35:$C$45,3,FALSE),IF(OR($F3="3500",$F3="3510"),VLOOKUP($G3,$A$47:$C$56,3,FALSE),IF($F3="3520",VLOOKUP($G3,$A$58:$C$66,3,FALSE)))))))</f>
        <v>0</v>
      </c>
      <c r="AJ3" s="15" t="e">
        <f t="shared" ref="AJ3:AJ67" si="28">VLOOKUP($I3,$A$68:$C$78,3,FALSE)</f>
        <v>#N/A</v>
      </c>
      <c r="AK3" s="15" t="e">
        <f t="shared" ref="AK3:AK67" si="29">VLOOKUP($K3,$A$80:$C$83,3,FALSE)</f>
        <v>#N/A</v>
      </c>
      <c r="AL3" s="15" t="e">
        <f t="shared" ref="AL3:AL67" si="30">VLOOKUP($L3,$A$85:$C$89,3,FALSE)</f>
        <v>#N/A</v>
      </c>
      <c r="AM3" s="15" t="e">
        <f t="shared" ref="AM3:AM67" si="31">VLOOKUP($M3,$A$91:$C$93,3,FALSE)</f>
        <v>#N/A</v>
      </c>
      <c r="AN3" s="15" t="e">
        <f t="shared" ref="AN3:AN67" si="32">VLOOKUP($N3,$A$95:$C$99,3,FALSE)</f>
        <v>#N/A</v>
      </c>
      <c r="AO3" s="15" t="e">
        <f t="shared" ref="AO3:AO67" si="33">VLOOKUP($O3,$A$101:$C$104,3,FALSE)</f>
        <v>#N/A</v>
      </c>
      <c r="AP3" s="15" t="e">
        <f t="shared" ref="AP3:AP67" si="34">VLOOKUP($P3,$A$106:$C$108,3,FALSE)</f>
        <v>#N/A</v>
      </c>
      <c r="AQ3" s="15" t="e">
        <f t="shared" ref="AQ3:AQ67" si="35">VLOOKUP($Q3,$A$110:$C$160,3,FALSE)</f>
        <v>#N/A</v>
      </c>
      <c r="AR3" s="15" t="e">
        <f t="shared" ref="AR3:AR67" si="36">VLOOKUP($R3,$A$162:$C$164,3,FALSE)</f>
        <v>#N/A</v>
      </c>
      <c r="AS3" s="141" t="e">
        <f t="shared" ref="AS3:AS67" si="37">ROUND(SUM($AH3:$AR3),0)</f>
        <v>#N/A</v>
      </c>
      <c r="AT3" s="141" t="e">
        <f t="shared" ref="AT3:AT67" si="38">AS3*0.5</f>
        <v>#N/A</v>
      </c>
      <c r="AU3" s="147" t="s">
        <v>1077</v>
      </c>
    </row>
    <row r="4" spans="1:47" hidden="1">
      <c r="A4" s="148" t="s">
        <v>968</v>
      </c>
      <c r="B4" s="15">
        <f>'2510'!G2</f>
        <v>2585</v>
      </c>
      <c r="C4" s="15">
        <f>'2510'!I$2</f>
        <v>2109.4500000000003</v>
      </c>
      <c r="E4" s="147">
        <f>'2500'!C103</f>
        <v>0</v>
      </c>
      <c r="F4" s="15" t="str">
        <f t="shared" si="0"/>
        <v/>
      </c>
      <c r="G4" s="15" t="str">
        <f t="shared" si="1"/>
        <v/>
      </c>
      <c r="H4" s="15" t="str">
        <f t="shared" si="2"/>
        <v/>
      </c>
      <c r="I4" s="15" t="str">
        <f t="shared" si="3"/>
        <v/>
      </c>
      <c r="J4" s="15" t="str">
        <f t="shared" si="4"/>
        <v/>
      </c>
      <c r="K4" s="15" t="str">
        <f t="shared" si="5"/>
        <v/>
      </c>
      <c r="L4" s="15" t="str">
        <f t="shared" si="6"/>
        <v/>
      </c>
      <c r="M4" s="15" t="str">
        <f t="shared" si="7"/>
        <v/>
      </c>
      <c r="N4" s="15" t="str">
        <f t="shared" si="8"/>
        <v/>
      </c>
      <c r="O4" s="15" t="str">
        <f t="shared" si="9"/>
        <v/>
      </c>
      <c r="P4" s="15" t="str">
        <f t="shared" si="10"/>
        <v/>
      </c>
      <c r="Q4" s="15" t="str">
        <f t="shared" si="11"/>
        <v/>
      </c>
      <c r="R4" s="15" t="str">
        <f t="shared" si="12"/>
        <v/>
      </c>
      <c r="T4" s="15" t="e">
        <f t="shared" si="13"/>
        <v>#N/A</v>
      </c>
      <c r="U4" s="15" t="b">
        <f t="shared" si="14"/>
        <v>0</v>
      </c>
      <c r="V4" s="15" t="e">
        <f t="shared" si="15"/>
        <v>#N/A</v>
      </c>
      <c r="W4" s="15" t="e">
        <f t="shared" si="16"/>
        <v>#N/A</v>
      </c>
      <c r="X4" s="15" t="e">
        <f t="shared" si="17"/>
        <v>#N/A</v>
      </c>
      <c r="Y4" s="15" t="e">
        <f t="shared" si="18"/>
        <v>#N/A</v>
      </c>
      <c r="Z4" s="15" t="e">
        <f t="shared" si="19"/>
        <v>#N/A</v>
      </c>
      <c r="AA4" s="15" t="e">
        <f t="shared" si="20"/>
        <v>#N/A</v>
      </c>
      <c r="AB4" s="15" t="e">
        <f t="shared" si="21"/>
        <v>#N/A</v>
      </c>
      <c r="AC4" s="15" t="e">
        <f t="shared" si="22"/>
        <v>#N/A</v>
      </c>
      <c r="AD4" s="15" t="e">
        <f t="shared" si="23"/>
        <v>#N/A</v>
      </c>
      <c r="AE4" s="141" t="e">
        <f t="shared" si="24"/>
        <v>#N/A</v>
      </c>
      <c r="AG4" s="15" t="e">
        <f t="shared" si="25"/>
        <v>#N/A</v>
      </c>
      <c r="AH4" s="15" t="e">
        <f t="shared" si="26"/>
        <v>#N/A</v>
      </c>
      <c r="AI4" s="15" t="b">
        <f t="shared" si="27"/>
        <v>0</v>
      </c>
      <c r="AJ4" s="15" t="e">
        <f t="shared" si="28"/>
        <v>#N/A</v>
      </c>
      <c r="AK4" s="15" t="e">
        <f t="shared" si="29"/>
        <v>#N/A</v>
      </c>
      <c r="AL4" s="15" t="e">
        <f t="shared" si="30"/>
        <v>#N/A</v>
      </c>
      <c r="AM4" s="15" t="e">
        <f t="shared" si="31"/>
        <v>#N/A</v>
      </c>
      <c r="AN4" s="15" t="e">
        <f t="shared" si="32"/>
        <v>#N/A</v>
      </c>
      <c r="AO4" s="15" t="e">
        <f t="shared" si="33"/>
        <v>#N/A</v>
      </c>
      <c r="AP4" s="15" t="e">
        <f t="shared" si="34"/>
        <v>#N/A</v>
      </c>
      <c r="AQ4" s="15" t="e">
        <f t="shared" si="35"/>
        <v>#N/A</v>
      </c>
      <c r="AR4" s="15" t="e">
        <f t="shared" si="36"/>
        <v>#N/A</v>
      </c>
      <c r="AS4" s="141" t="e">
        <f t="shared" si="37"/>
        <v>#N/A</v>
      </c>
      <c r="AT4" s="141" t="e">
        <f t="shared" si="38"/>
        <v>#N/A</v>
      </c>
      <c r="AU4" s="147">
        <v>2500</v>
      </c>
    </row>
    <row r="5" spans="1:47" hidden="1">
      <c r="A5" s="148" t="s">
        <v>969</v>
      </c>
      <c r="B5" s="15">
        <f>'2520'!G2</f>
        <v>2940</v>
      </c>
      <c r="C5" s="15">
        <f>'2520'!I$2</f>
        <v>2379.3000000000002</v>
      </c>
      <c r="E5" s="147">
        <f>'2510'!C106</f>
        <v>0</v>
      </c>
      <c r="F5" s="15" t="str">
        <f t="shared" si="0"/>
        <v/>
      </c>
      <c r="G5" s="15" t="str">
        <f t="shared" si="1"/>
        <v/>
      </c>
      <c r="H5" s="15" t="str">
        <f t="shared" si="2"/>
        <v/>
      </c>
      <c r="I5" s="15" t="str">
        <f t="shared" si="3"/>
        <v/>
      </c>
      <c r="J5" s="15" t="str">
        <f t="shared" si="4"/>
        <v/>
      </c>
      <c r="K5" s="15" t="str">
        <f t="shared" si="5"/>
        <v/>
      </c>
      <c r="L5" s="15" t="str">
        <f t="shared" si="6"/>
        <v/>
      </c>
      <c r="M5" s="15" t="str">
        <f t="shared" si="7"/>
        <v/>
      </c>
      <c r="N5" s="15" t="str">
        <f t="shared" si="8"/>
        <v/>
      </c>
      <c r="O5" s="15" t="str">
        <f t="shared" si="9"/>
        <v/>
      </c>
      <c r="P5" s="15" t="str">
        <f t="shared" si="10"/>
        <v/>
      </c>
      <c r="Q5" s="15" t="str">
        <f t="shared" si="11"/>
        <v/>
      </c>
      <c r="R5" s="15" t="str">
        <f t="shared" si="12"/>
        <v/>
      </c>
      <c r="T5" s="15" t="e">
        <f t="shared" si="13"/>
        <v>#N/A</v>
      </c>
      <c r="U5" s="15" t="b">
        <f t="shared" si="14"/>
        <v>0</v>
      </c>
      <c r="V5" s="15" t="e">
        <f t="shared" si="15"/>
        <v>#N/A</v>
      </c>
      <c r="W5" s="15" t="e">
        <f t="shared" si="16"/>
        <v>#N/A</v>
      </c>
      <c r="X5" s="15" t="e">
        <f t="shared" si="17"/>
        <v>#N/A</v>
      </c>
      <c r="Y5" s="15" t="e">
        <f t="shared" si="18"/>
        <v>#N/A</v>
      </c>
      <c r="Z5" s="15" t="e">
        <f t="shared" si="19"/>
        <v>#N/A</v>
      </c>
      <c r="AA5" s="15" t="e">
        <f t="shared" si="20"/>
        <v>#N/A</v>
      </c>
      <c r="AB5" s="15" t="e">
        <f t="shared" si="21"/>
        <v>#N/A</v>
      </c>
      <c r="AC5" s="15" t="e">
        <f t="shared" si="22"/>
        <v>#N/A</v>
      </c>
      <c r="AD5" s="15" t="e">
        <f t="shared" si="23"/>
        <v>#N/A</v>
      </c>
      <c r="AE5" s="141" t="e">
        <f t="shared" si="24"/>
        <v>#N/A</v>
      </c>
      <c r="AG5" s="15" t="e">
        <f t="shared" si="25"/>
        <v>#N/A</v>
      </c>
      <c r="AH5" s="15" t="e">
        <f t="shared" si="26"/>
        <v>#N/A</v>
      </c>
      <c r="AI5" s="15" t="b">
        <f t="shared" si="27"/>
        <v>0</v>
      </c>
      <c r="AJ5" s="15" t="e">
        <f t="shared" si="28"/>
        <v>#N/A</v>
      </c>
      <c r="AK5" s="15" t="e">
        <f t="shared" si="29"/>
        <v>#N/A</v>
      </c>
      <c r="AL5" s="15" t="e">
        <f t="shared" si="30"/>
        <v>#N/A</v>
      </c>
      <c r="AM5" s="15" t="e">
        <f t="shared" si="31"/>
        <v>#N/A</v>
      </c>
      <c r="AN5" s="15" t="e">
        <f t="shared" si="32"/>
        <v>#N/A</v>
      </c>
      <c r="AO5" s="15" t="e">
        <f t="shared" si="33"/>
        <v>#N/A</v>
      </c>
      <c r="AP5" s="15" t="e">
        <f t="shared" si="34"/>
        <v>#N/A</v>
      </c>
      <c r="AQ5" s="15" t="e">
        <f t="shared" si="35"/>
        <v>#N/A</v>
      </c>
      <c r="AR5" s="15" t="e">
        <f t="shared" si="36"/>
        <v>#N/A</v>
      </c>
      <c r="AS5" s="141" t="e">
        <f t="shared" si="37"/>
        <v>#N/A</v>
      </c>
      <c r="AT5" s="141" t="e">
        <f t="shared" si="38"/>
        <v>#N/A</v>
      </c>
      <c r="AU5" s="147">
        <v>2510</v>
      </c>
    </row>
    <row r="6" spans="1:47" hidden="1">
      <c r="A6" s="148" t="s">
        <v>970</v>
      </c>
      <c r="B6" s="15" t="e">
        <f>'3000'!#REF!</f>
        <v>#REF!</v>
      </c>
      <c r="C6" s="15">
        <f>'3000'!F$2</f>
        <v>4380.6000000000004</v>
      </c>
      <c r="E6" s="147">
        <f>'2520'!C106</f>
        <v>0</v>
      </c>
      <c r="F6" s="15" t="str">
        <f t="shared" si="0"/>
        <v/>
      </c>
      <c r="G6" s="15" t="str">
        <f t="shared" si="1"/>
        <v/>
      </c>
      <c r="H6" s="15" t="str">
        <f t="shared" si="2"/>
        <v/>
      </c>
      <c r="I6" s="15" t="str">
        <f t="shared" si="3"/>
        <v/>
      </c>
      <c r="J6" s="15" t="str">
        <f t="shared" si="4"/>
        <v/>
      </c>
      <c r="K6" s="15" t="str">
        <f t="shared" si="5"/>
        <v/>
      </c>
      <c r="L6" s="15" t="str">
        <f t="shared" si="6"/>
        <v/>
      </c>
      <c r="M6" s="15" t="str">
        <f t="shared" si="7"/>
        <v/>
      </c>
      <c r="N6" s="15" t="str">
        <f t="shared" si="8"/>
        <v/>
      </c>
      <c r="O6" s="15" t="str">
        <f t="shared" si="9"/>
        <v/>
      </c>
      <c r="P6" s="15" t="str">
        <f t="shared" si="10"/>
        <v/>
      </c>
      <c r="Q6" s="15" t="str">
        <f t="shared" si="11"/>
        <v/>
      </c>
      <c r="R6" s="15" t="str">
        <f t="shared" si="12"/>
        <v/>
      </c>
      <c r="T6" s="15" t="e">
        <f t="shared" si="13"/>
        <v>#N/A</v>
      </c>
      <c r="U6" s="15" t="b">
        <f t="shared" si="14"/>
        <v>0</v>
      </c>
      <c r="V6" s="15" t="e">
        <f t="shared" si="15"/>
        <v>#N/A</v>
      </c>
      <c r="W6" s="15" t="e">
        <f t="shared" si="16"/>
        <v>#N/A</v>
      </c>
      <c r="X6" s="15" t="e">
        <f t="shared" si="17"/>
        <v>#N/A</v>
      </c>
      <c r="Y6" s="15" t="e">
        <f t="shared" si="18"/>
        <v>#N/A</v>
      </c>
      <c r="Z6" s="15" t="e">
        <f t="shared" si="19"/>
        <v>#N/A</v>
      </c>
      <c r="AA6" s="15" t="e">
        <f t="shared" si="20"/>
        <v>#N/A</v>
      </c>
      <c r="AB6" s="15" t="e">
        <f t="shared" si="21"/>
        <v>#N/A</v>
      </c>
      <c r="AC6" s="15" t="e">
        <f t="shared" si="22"/>
        <v>#N/A</v>
      </c>
      <c r="AD6" s="15" t="e">
        <f t="shared" si="23"/>
        <v>#N/A</v>
      </c>
      <c r="AE6" s="141" t="e">
        <f t="shared" si="24"/>
        <v>#N/A</v>
      </c>
      <c r="AG6" s="15" t="e">
        <f t="shared" si="25"/>
        <v>#N/A</v>
      </c>
      <c r="AH6" s="15" t="e">
        <f t="shared" si="26"/>
        <v>#N/A</v>
      </c>
      <c r="AI6" s="15" t="b">
        <f t="shared" si="27"/>
        <v>0</v>
      </c>
      <c r="AJ6" s="15" t="e">
        <f t="shared" si="28"/>
        <v>#N/A</v>
      </c>
      <c r="AK6" s="15" t="e">
        <f t="shared" si="29"/>
        <v>#N/A</v>
      </c>
      <c r="AL6" s="15" t="e">
        <f t="shared" si="30"/>
        <v>#N/A</v>
      </c>
      <c r="AM6" s="15" t="e">
        <f t="shared" si="31"/>
        <v>#N/A</v>
      </c>
      <c r="AN6" s="15" t="e">
        <f t="shared" si="32"/>
        <v>#N/A</v>
      </c>
      <c r="AO6" s="15" t="e">
        <f t="shared" si="33"/>
        <v>#N/A</v>
      </c>
      <c r="AP6" s="15" t="e">
        <f t="shared" si="34"/>
        <v>#N/A</v>
      </c>
      <c r="AQ6" s="15" t="e">
        <f t="shared" si="35"/>
        <v>#N/A</v>
      </c>
      <c r="AR6" s="15" t="e">
        <f t="shared" si="36"/>
        <v>#N/A</v>
      </c>
      <c r="AS6" s="141" t="e">
        <f t="shared" si="37"/>
        <v>#N/A</v>
      </c>
      <c r="AT6" s="141" t="e">
        <f t="shared" si="38"/>
        <v>#N/A</v>
      </c>
      <c r="AU6" s="147">
        <v>2520</v>
      </c>
    </row>
    <row r="7" spans="1:47" hidden="1">
      <c r="A7" s="148" t="s">
        <v>971</v>
      </c>
      <c r="B7" s="15" t="e">
        <f>'3500'!#REF!</f>
        <v>#REF!</v>
      </c>
      <c r="C7" s="15">
        <f>'3500'!F$2</f>
        <v>2952.6</v>
      </c>
      <c r="E7" s="147">
        <f>'3000'!C106</f>
        <v>0</v>
      </c>
      <c r="F7" s="15" t="str">
        <f t="shared" si="0"/>
        <v/>
      </c>
      <c r="G7" s="15" t="str">
        <f t="shared" si="1"/>
        <v/>
      </c>
      <c r="H7" s="15" t="str">
        <f t="shared" si="2"/>
        <v/>
      </c>
      <c r="I7" s="15" t="str">
        <f t="shared" si="3"/>
        <v/>
      </c>
      <c r="J7" s="15" t="str">
        <f t="shared" si="4"/>
        <v/>
      </c>
      <c r="K7" s="15" t="str">
        <f t="shared" si="5"/>
        <v/>
      </c>
      <c r="L7" s="15" t="str">
        <f t="shared" si="6"/>
        <v/>
      </c>
      <c r="M7" s="15" t="str">
        <f t="shared" si="7"/>
        <v/>
      </c>
      <c r="N7" s="15" t="str">
        <f t="shared" si="8"/>
        <v/>
      </c>
      <c r="O7" s="15" t="str">
        <f t="shared" si="9"/>
        <v/>
      </c>
      <c r="P7" s="15" t="str">
        <f t="shared" si="10"/>
        <v/>
      </c>
      <c r="Q7" s="15" t="str">
        <f t="shared" si="11"/>
        <v/>
      </c>
      <c r="R7" s="15" t="str">
        <f t="shared" si="12"/>
        <v/>
      </c>
      <c r="T7" s="15" t="e">
        <f t="shared" si="13"/>
        <v>#N/A</v>
      </c>
      <c r="U7" s="15" t="b">
        <f t="shared" si="14"/>
        <v>0</v>
      </c>
      <c r="V7" s="15" t="e">
        <f t="shared" si="15"/>
        <v>#N/A</v>
      </c>
      <c r="W7" s="15" t="e">
        <f t="shared" si="16"/>
        <v>#N/A</v>
      </c>
      <c r="X7" s="15" t="e">
        <f t="shared" si="17"/>
        <v>#N/A</v>
      </c>
      <c r="Y7" s="15" t="e">
        <f t="shared" si="18"/>
        <v>#N/A</v>
      </c>
      <c r="Z7" s="15" t="e">
        <f t="shared" si="19"/>
        <v>#N/A</v>
      </c>
      <c r="AA7" s="15" t="e">
        <f t="shared" si="20"/>
        <v>#N/A</v>
      </c>
      <c r="AB7" s="15" t="e">
        <f t="shared" si="21"/>
        <v>#N/A</v>
      </c>
      <c r="AC7" s="15" t="e">
        <f t="shared" si="22"/>
        <v>#N/A</v>
      </c>
      <c r="AD7" s="15" t="e">
        <f t="shared" si="23"/>
        <v>#N/A</v>
      </c>
      <c r="AE7" s="141" t="e">
        <f t="shared" si="24"/>
        <v>#N/A</v>
      </c>
      <c r="AG7" s="15" t="e">
        <f t="shared" si="25"/>
        <v>#N/A</v>
      </c>
      <c r="AH7" s="15" t="e">
        <f t="shared" si="26"/>
        <v>#N/A</v>
      </c>
      <c r="AI7" s="15" t="b">
        <f t="shared" si="27"/>
        <v>0</v>
      </c>
      <c r="AJ7" s="15" t="e">
        <f t="shared" si="28"/>
        <v>#N/A</v>
      </c>
      <c r="AK7" s="15" t="e">
        <f t="shared" si="29"/>
        <v>#N/A</v>
      </c>
      <c r="AL7" s="15" t="e">
        <f t="shared" si="30"/>
        <v>#N/A</v>
      </c>
      <c r="AM7" s="15" t="e">
        <f t="shared" si="31"/>
        <v>#N/A</v>
      </c>
      <c r="AN7" s="15" t="e">
        <f t="shared" si="32"/>
        <v>#N/A</v>
      </c>
      <c r="AO7" s="15" t="e">
        <f t="shared" si="33"/>
        <v>#N/A</v>
      </c>
      <c r="AP7" s="15" t="e">
        <f t="shared" si="34"/>
        <v>#N/A</v>
      </c>
      <c r="AQ7" s="15" t="e">
        <f t="shared" si="35"/>
        <v>#N/A</v>
      </c>
      <c r="AR7" s="15" t="e">
        <f t="shared" si="36"/>
        <v>#N/A</v>
      </c>
      <c r="AS7" s="141" t="e">
        <f t="shared" si="37"/>
        <v>#N/A</v>
      </c>
      <c r="AT7" s="141" t="e">
        <f t="shared" si="38"/>
        <v>#N/A</v>
      </c>
      <c r="AU7" s="147">
        <v>3000</v>
      </c>
    </row>
    <row r="8" spans="1:47" hidden="1">
      <c r="A8" s="148" t="s">
        <v>972</v>
      </c>
      <c r="B8" s="15" t="e">
        <f>'3510'!#REF!</f>
        <v>#REF!</v>
      </c>
      <c r="C8" s="15">
        <f>'3510'!F$2</f>
        <v>3033.4500000000003</v>
      </c>
      <c r="E8" s="147">
        <f>'3500'!C103</f>
        <v>0</v>
      </c>
      <c r="F8" s="15" t="str">
        <f t="shared" si="0"/>
        <v/>
      </c>
      <c r="G8" s="15" t="str">
        <f t="shared" si="1"/>
        <v/>
      </c>
      <c r="H8" s="15" t="str">
        <f t="shared" si="2"/>
        <v/>
      </c>
      <c r="I8" s="15" t="str">
        <f t="shared" si="3"/>
        <v/>
      </c>
      <c r="J8" s="15" t="str">
        <f t="shared" si="4"/>
        <v/>
      </c>
      <c r="K8" s="15" t="str">
        <f t="shared" si="5"/>
        <v/>
      </c>
      <c r="L8" s="15" t="str">
        <f t="shared" si="6"/>
        <v/>
      </c>
      <c r="M8" s="15" t="str">
        <f t="shared" si="7"/>
        <v/>
      </c>
      <c r="N8" s="15" t="str">
        <f t="shared" si="8"/>
        <v/>
      </c>
      <c r="O8" s="15" t="str">
        <f t="shared" si="9"/>
        <v/>
      </c>
      <c r="P8" s="15" t="str">
        <f t="shared" si="10"/>
        <v/>
      </c>
      <c r="Q8" s="15" t="str">
        <f t="shared" si="11"/>
        <v/>
      </c>
      <c r="R8" s="15" t="str">
        <f t="shared" si="12"/>
        <v/>
      </c>
      <c r="T8" s="15" t="e">
        <f t="shared" si="13"/>
        <v>#N/A</v>
      </c>
      <c r="U8" s="15" t="b">
        <f t="shared" si="14"/>
        <v>0</v>
      </c>
      <c r="V8" s="15" t="e">
        <f t="shared" si="15"/>
        <v>#N/A</v>
      </c>
      <c r="W8" s="15" t="e">
        <f t="shared" si="16"/>
        <v>#N/A</v>
      </c>
      <c r="X8" s="15" t="e">
        <f t="shared" si="17"/>
        <v>#N/A</v>
      </c>
      <c r="Y8" s="15" t="e">
        <f t="shared" si="18"/>
        <v>#N/A</v>
      </c>
      <c r="Z8" s="15" t="e">
        <f t="shared" si="19"/>
        <v>#N/A</v>
      </c>
      <c r="AA8" s="15" t="e">
        <f t="shared" si="20"/>
        <v>#N/A</v>
      </c>
      <c r="AB8" s="15" t="e">
        <f t="shared" si="21"/>
        <v>#N/A</v>
      </c>
      <c r="AC8" s="15" t="e">
        <f t="shared" si="22"/>
        <v>#N/A</v>
      </c>
      <c r="AD8" s="15" t="e">
        <f t="shared" si="23"/>
        <v>#N/A</v>
      </c>
      <c r="AE8" s="141" t="e">
        <f t="shared" si="24"/>
        <v>#N/A</v>
      </c>
      <c r="AG8" s="15" t="e">
        <f t="shared" si="25"/>
        <v>#N/A</v>
      </c>
      <c r="AH8" s="15" t="e">
        <f t="shared" si="26"/>
        <v>#N/A</v>
      </c>
      <c r="AI8" s="15" t="b">
        <f t="shared" si="27"/>
        <v>0</v>
      </c>
      <c r="AJ8" s="15" t="e">
        <f t="shared" si="28"/>
        <v>#N/A</v>
      </c>
      <c r="AK8" s="15" t="e">
        <f t="shared" si="29"/>
        <v>#N/A</v>
      </c>
      <c r="AL8" s="15" t="e">
        <f t="shared" si="30"/>
        <v>#N/A</v>
      </c>
      <c r="AM8" s="15" t="e">
        <f t="shared" si="31"/>
        <v>#N/A</v>
      </c>
      <c r="AN8" s="15" t="e">
        <f t="shared" si="32"/>
        <v>#N/A</v>
      </c>
      <c r="AO8" s="15" t="e">
        <f t="shared" si="33"/>
        <v>#N/A</v>
      </c>
      <c r="AP8" s="15" t="e">
        <f t="shared" si="34"/>
        <v>#N/A</v>
      </c>
      <c r="AQ8" s="15" t="e">
        <f t="shared" si="35"/>
        <v>#N/A</v>
      </c>
      <c r="AR8" s="15" t="e">
        <f t="shared" si="36"/>
        <v>#N/A</v>
      </c>
      <c r="AS8" s="141" t="e">
        <f t="shared" si="37"/>
        <v>#N/A</v>
      </c>
      <c r="AT8" s="141" t="e">
        <f t="shared" si="38"/>
        <v>#N/A</v>
      </c>
      <c r="AU8" s="147">
        <v>3500</v>
      </c>
    </row>
    <row r="9" spans="1:47" hidden="1">
      <c r="A9" s="148" t="s">
        <v>973</v>
      </c>
      <c r="B9" s="15" t="e">
        <f>'3520'!#REF!</f>
        <v>#REF!</v>
      </c>
      <c r="C9" s="15">
        <f>'3520'!F$2</f>
        <v>3445.05</v>
      </c>
      <c r="E9" s="147">
        <f>'3510'!C107</f>
        <v>0</v>
      </c>
      <c r="F9" s="15" t="str">
        <f t="shared" si="0"/>
        <v/>
      </c>
      <c r="G9" s="15" t="str">
        <f t="shared" si="1"/>
        <v/>
      </c>
      <c r="H9" s="15" t="str">
        <f t="shared" si="2"/>
        <v/>
      </c>
      <c r="I9" s="15" t="str">
        <f t="shared" si="3"/>
        <v/>
      </c>
      <c r="J9" s="15" t="str">
        <f t="shared" si="4"/>
        <v/>
      </c>
      <c r="K9" s="15" t="str">
        <f t="shared" si="5"/>
        <v/>
      </c>
      <c r="L9" s="15" t="str">
        <f t="shared" si="6"/>
        <v/>
      </c>
      <c r="M9" s="15" t="str">
        <f t="shared" si="7"/>
        <v/>
      </c>
      <c r="N9" s="15" t="str">
        <f t="shared" si="8"/>
        <v/>
      </c>
      <c r="O9" s="15" t="str">
        <f t="shared" si="9"/>
        <v/>
      </c>
      <c r="P9" s="15" t="str">
        <f t="shared" si="10"/>
        <v/>
      </c>
      <c r="Q9" s="15" t="str">
        <f t="shared" si="11"/>
        <v/>
      </c>
      <c r="R9" s="15" t="str">
        <f t="shared" si="12"/>
        <v/>
      </c>
      <c r="T9" s="15" t="e">
        <f t="shared" si="13"/>
        <v>#N/A</v>
      </c>
      <c r="U9" s="15" t="b">
        <f t="shared" si="14"/>
        <v>0</v>
      </c>
      <c r="V9" s="15" t="e">
        <f t="shared" si="15"/>
        <v>#N/A</v>
      </c>
      <c r="W9" s="15" t="e">
        <f t="shared" si="16"/>
        <v>#N/A</v>
      </c>
      <c r="X9" s="15" t="e">
        <f t="shared" si="17"/>
        <v>#N/A</v>
      </c>
      <c r="Y9" s="15" t="e">
        <f t="shared" si="18"/>
        <v>#N/A</v>
      </c>
      <c r="Z9" s="15" t="e">
        <f t="shared" si="19"/>
        <v>#N/A</v>
      </c>
      <c r="AA9" s="15" t="e">
        <f t="shared" si="20"/>
        <v>#N/A</v>
      </c>
      <c r="AB9" s="15" t="e">
        <f t="shared" si="21"/>
        <v>#N/A</v>
      </c>
      <c r="AC9" s="15" t="e">
        <f t="shared" si="22"/>
        <v>#N/A</v>
      </c>
      <c r="AD9" s="15" t="e">
        <f t="shared" si="23"/>
        <v>#N/A</v>
      </c>
      <c r="AE9" s="141" t="e">
        <f t="shared" si="24"/>
        <v>#N/A</v>
      </c>
      <c r="AG9" s="15" t="e">
        <f t="shared" si="25"/>
        <v>#N/A</v>
      </c>
      <c r="AH9" s="15" t="e">
        <f t="shared" si="26"/>
        <v>#N/A</v>
      </c>
      <c r="AI9" s="15" t="b">
        <f t="shared" si="27"/>
        <v>0</v>
      </c>
      <c r="AJ9" s="15" t="e">
        <f t="shared" si="28"/>
        <v>#N/A</v>
      </c>
      <c r="AK9" s="15" t="e">
        <f t="shared" si="29"/>
        <v>#N/A</v>
      </c>
      <c r="AL9" s="15" t="e">
        <f t="shared" si="30"/>
        <v>#N/A</v>
      </c>
      <c r="AM9" s="15" t="e">
        <f t="shared" si="31"/>
        <v>#N/A</v>
      </c>
      <c r="AN9" s="15" t="e">
        <f t="shared" si="32"/>
        <v>#N/A</v>
      </c>
      <c r="AO9" s="15" t="e">
        <f t="shared" si="33"/>
        <v>#N/A</v>
      </c>
      <c r="AP9" s="15" t="e">
        <f t="shared" si="34"/>
        <v>#N/A</v>
      </c>
      <c r="AQ9" s="15" t="e">
        <f t="shared" si="35"/>
        <v>#N/A</v>
      </c>
      <c r="AR9" s="15" t="e">
        <f t="shared" si="36"/>
        <v>#N/A</v>
      </c>
      <c r="AS9" s="141" t="e">
        <f t="shared" si="37"/>
        <v>#N/A</v>
      </c>
      <c r="AT9" s="141" t="e">
        <f t="shared" si="38"/>
        <v>#N/A</v>
      </c>
      <c r="AU9" s="147">
        <v>3510</v>
      </c>
    </row>
    <row r="10" spans="1:47" hidden="1">
      <c r="A10" s="15" t="s">
        <v>974</v>
      </c>
      <c r="E10" s="147">
        <f>'3520'!C106</f>
        <v>0</v>
      </c>
      <c r="F10" s="15" t="str">
        <f t="shared" si="0"/>
        <v/>
      </c>
      <c r="G10" s="15" t="str">
        <f t="shared" si="1"/>
        <v/>
      </c>
      <c r="H10" s="15" t="str">
        <f t="shared" si="2"/>
        <v/>
      </c>
      <c r="I10" s="15" t="str">
        <f t="shared" si="3"/>
        <v/>
      </c>
      <c r="J10" s="15" t="str">
        <f t="shared" si="4"/>
        <v/>
      </c>
      <c r="K10" s="15" t="str">
        <f t="shared" si="5"/>
        <v/>
      </c>
      <c r="L10" s="15" t="str">
        <f t="shared" si="6"/>
        <v/>
      </c>
      <c r="M10" s="15" t="str">
        <f t="shared" si="7"/>
        <v/>
      </c>
      <c r="N10" s="15" t="str">
        <f t="shared" si="8"/>
        <v/>
      </c>
      <c r="O10" s="15" t="str">
        <f t="shared" si="9"/>
        <v/>
      </c>
      <c r="P10" s="15" t="str">
        <f t="shared" si="10"/>
        <v/>
      </c>
      <c r="Q10" s="15" t="str">
        <f t="shared" si="11"/>
        <v/>
      </c>
      <c r="R10" s="15" t="str">
        <f t="shared" si="12"/>
        <v/>
      </c>
      <c r="T10" s="15" t="e">
        <f t="shared" si="13"/>
        <v>#N/A</v>
      </c>
      <c r="U10" s="15" t="b">
        <f t="shared" si="14"/>
        <v>0</v>
      </c>
      <c r="V10" s="15" t="e">
        <f t="shared" si="15"/>
        <v>#N/A</v>
      </c>
      <c r="W10" s="15" t="e">
        <f t="shared" si="16"/>
        <v>#N/A</v>
      </c>
      <c r="X10" s="15" t="e">
        <f t="shared" si="17"/>
        <v>#N/A</v>
      </c>
      <c r="Y10" s="15" t="e">
        <f t="shared" si="18"/>
        <v>#N/A</v>
      </c>
      <c r="Z10" s="15" t="e">
        <f t="shared" si="19"/>
        <v>#N/A</v>
      </c>
      <c r="AA10" s="15" t="e">
        <f t="shared" si="20"/>
        <v>#N/A</v>
      </c>
      <c r="AB10" s="15" t="e">
        <f t="shared" si="21"/>
        <v>#N/A</v>
      </c>
      <c r="AC10" s="15" t="e">
        <f t="shared" si="22"/>
        <v>#N/A</v>
      </c>
      <c r="AD10" s="15" t="e">
        <f t="shared" si="23"/>
        <v>#N/A</v>
      </c>
      <c r="AE10" s="141" t="e">
        <f t="shared" si="24"/>
        <v>#N/A</v>
      </c>
      <c r="AG10" s="15" t="e">
        <f t="shared" si="25"/>
        <v>#N/A</v>
      </c>
      <c r="AH10" s="15" t="e">
        <f t="shared" si="26"/>
        <v>#N/A</v>
      </c>
      <c r="AI10" s="15" t="b">
        <f t="shared" si="27"/>
        <v>0</v>
      </c>
      <c r="AJ10" s="15" t="e">
        <f t="shared" si="28"/>
        <v>#N/A</v>
      </c>
      <c r="AK10" s="15" t="e">
        <f t="shared" si="29"/>
        <v>#N/A</v>
      </c>
      <c r="AL10" s="15" t="e">
        <f t="shared" si="30"/>
        <v>#N/A</v>
      </c>
      <c r="AM10" s="15" t="e">
        <f t="shared" si="31"/>
        <v>#N/A</v>
      </c>
      <c r="AN10" s="15" t="e">
        <f t="shared" si="32"/>
        <v>#N/A</v>
      </c>
      <c r="AO10" s="15" t="e">
        <f t="shared" si="33"/>
        <v>#N/A</v>
      </c>
      <c r="AP10" s="15" t="e">
        <f t="shared" si="34"/>
        <v>#N/A</v>
      </c>
      <c r="AQ10" s="15" t="e">
        <f t="shared" si="35"/>
        <v>#N/A</v>
      </c>
      <c r="AR10" s="15" t="e">
        <f t="shared" si="36"/>
        <v>#N/A</v>
      </c>
      <c r="AS10" s="141" t="e">
        <f t="shared" si="37"/>
        <v>#N/A</v>
      </c>
      <c r="AT10" s="141" t="e">
        <f t="shared" si="38"/>
        <v>#N/A</v>
      </c>
      <c r="AU10" s="147">
        <v>3520</v>
      </c>
    </row>
    <row r="11" spans="1:47">
      <c r="A11" s="15" t="str">
        <f>'2000'!C9</f>
        <v>H</v>
      </c>
      <c r="B11" s="15" t="e">
        <f>'2000'!#REF!</f>
        <v>#REF!</v>
      </c>
      <c r="C11" s="15">
        <f>'2000'!F9</f>
        <v>546</v>
      </c>
      <c r="E11" s="147" t="s">
        <v>1133</v>
      </c>
      <c r="F11" s="15" t="str">
        <f t="shared" si="0"/>
        <v>2000</v>
      </c>
      <c r="G11" s="15" t="str">
        <f t="shared" si="1"/>
        <v>B</v>
      </c>
      <c r="H11" s="15" t="str">
        <f t="shared" si="2"/>
        <v>A</v>
      </c>
      <c r="I11" s="15" t="str">
        <f t="shared" si="3"/>
        <v>WMT</v>
      </c>
      <c r="J11" s="15" t="str">
        <f t="shared" si="4"/>
        <v>X</v>
      </c>
      <c r="K11" s="15" t="str">
        <f t="shared" si="5"/>
        <v>C</v>
      </c>
      <c r="L11" s="15" t="str">
        <f t="shared" si="6"/>
        <v>X</v>
      </c>
      <c r="M11" s="15" t="str">
        <f t="shared" si="7"/>
        <v>V</v>
      </c>
      <c r="N11" s="15" t="str">
        <f t="shared" si="8"/>
        <v>A</v>
      </c>
      <c r="O11" s="15" t="str">
        <f t="shared" si="9"/>
        <v>X</v>
      </c>
      <c r="P11" s="15" t="str">
        <f t="shared" si="10"/>
        <v>X</v>
      </c>
      <c r="Q11" s="15" t="str">
        <f t="shared" si="11"/>
        <v>C2</v>
      </c>
      <c r="R11" s="15" t="str">
        <f t="shared" si="12"/>
        <v>X</v>
      </c>
      <c r="T11" s="15" t="e">
        <f t="shared" si="13"/>
        <v>#REF!</v>
      </c>
      <c r="U11" s="15" t="e">
        <f t="shared" si="14"/>
        <v>#REF!</v>
      </c>
      <c r="V11" s="15">
        <f t="shared" si="15"/>
        <v>0</v>
      </c>
      <c r="W11" s="15">
        <f t="shared" si="16"/>
        <v>450</v>
      </c>
      <c r="X11" s="15">
        <f t="shared" si="17"/>
        <v>0</v>
      </c>
      <c r="Y11" s="15">
        <f t="shared" si="18"/>
        <v>289</v>
      </c>
      <c r="Z11" s="15">
        <f t="shared" si="19"/>
        <v>600</v>
      </c>
      <c r="AA11" s="15">
        <f t="shared" si="20"/>
        <v>0</v>
      </c>
      <c r="AB11" s="15">
        <f t="shared" si="21"/>
        <v>0</v>
      </c>
      <c r="AC11" s="15">
        <f t="shared" si="22"/>
        <v>663</v>
      </c>
      <c r="AD11" s="15">
        <f t="shared" si="23"/>
        <v>0</v>
      </c>
      <c r="AE11" s="141" t="e">
        <f t="shared" si="24"/>
        <v>#REF!</v>
      </c>
      <c r="AG11" s="15" t="e">
        <f t="shared" si="25"/>
        <v>#REF!</v>
      </c>
      <c r="AH11" s="15">
        <f t="shared" si="26"/>
        <v>3277.05</v>
      </c>
      <c r="AI11" s="15">
        <f t="shared" si="27"/>
        <v>546</v>
      </c>
      <c r="AJ11" s="15">
        <f t="shared" si="28"/>
        <v>0</v>
      </c>
      <c r="AK11" s="15">
        <f t="shared" si="29"/>
        <v>495.22</v>
      </c>
      <c r="AL11" s="15">
        <f t="shared" si="30"/>
        <v>0</v>
      </c>
      <c r="AM11" s="15">
        <f t="shared" si="31"/>
        <v>0</v>
      </c>
      <c r="AN11" s="15">
        <f t="shared" si="32"/>
        <v>0</v>
      </c>
      <c r="AO11" s="15">
        <f t="shared" si="33"/>
        <v>0</v>
      </c>
      <c r="AP11" s="15">
        <f t="shared" si="34"/>
        <v>0</v>
      </c>
      <c r="AQ11" s="15">
        <f t="shared" si="35"/>
        <v>557.54999999999995</v>
      </c>
      <c r="AR11" s="15">
        <f t="shared" si="36"/>
        <v>0</v>
      </c>
      <c r="AS11" s="141">
        <f t="shared" si="37"/>
        <v>4876</v>
      </c>
      <c r="AT11" s="141">
        <f t="shared" si="38"/>
        <v>2438</v>
      </c>
    </row>
    <row r="12" spans="1:47">
      <c r="A12" s="15" t="str">
        <f>'2000'!C10</f>
        <v>A</v>
      </c>
      <c r="B12" s="15" t="e">
        <f>'2000'!#REF!</f>
        <v>#REF!</v>
      </c>
      <c r="C12" s="15">
        <f>'2000'!F10</f>
        <v>546</v>
      </c>
      <c r="E12" s="147" t="s">
        <v>1134</v>
      </c>
      <c r="F12" s="15" t="str">
        <f t="shared" si="0"/>
        <v>2000</v>
      </c>
      <c r="G12" s="15" t="str">
        <f t="shared" si="1"/>
        <v>B</v>
      </c>
      <c r="H12" s="15" t="str">
        <f t="shared" si="2"/>
        <v>U</v>
      </c>
      <c r="I12" s="15" t="str">
        <f t="shared" si="3"/>
        <v>BTP</v>
      </c>
      <c r="J12" s="15" t="str">
        <f t="shared" si="4"/>
        <v>X</v>
      </c>
      <c r="K12" s="15" t="str">
        <f t="shared" si="5"/>
        <v>C</v>
      </c>
      <c r="L12" s="15" t="str">
        <f t="shared" si="6"/>
        <v>X</v>
      </c>
      <c r="M12" s="15" t="str">
        <f t="shared" si="7"/>
        <v>V</v>
      </c>
      <c r="N12" s="15" t="str">
        <f t="shared" si="8"/>
        <v>A</v>
      </c>
      <c r="O12" s="15" t="str">
        <f t="shared" si="9"/>
        <v>X</v>
      </c>
      <c r="P12" s="15" t="str">
        <f t="shared" si="10"/>
        <v>X</v>
      </c>
      <c r="Q12" s="15" t="str">
        <f t="shared" si="11"/>
        <v>XX</v>
      </c>
      <c r="R12" s="15" t="str">
        <f t="shared" si="12"/>
        <v>X</v>
      </c>
      <c r="T12" s="15" t="e">
        <f t="shared" si="13"/>
        <v>#REF!</v>
      </c>
      <c r="U12" s="15" t="e">
        <f t="shared" si="14"/>
        <v>#REF!</v>
      </c>
      <c r="V12" s="15">
        <f t="shared" si="15"/>
        <v>0</v>
      </c>
      <c r="W12" s="15">
        <f t="shared" si="16"/>
        <v>450</v>
      </c>
      <c r="X12" s="15">
        <f t="shared" si="17"/>
        <v>0</v>
      </c>
      <c r="Y12" s="15">
        <f t="shared" si="18"/>
        <v>289</v>
      </c>
      <c r="Z12" s="15">
        <f t="shared" si="19"/>
        <v>600</v>
      </c>
      <c r="AA12" s="15">
        <f t="shared" si="20"/>
        <v>0</v>
      </c>
      <c r="AB12" s="15">
        <f t="shared" si="21"/>
        <v>0</v>
      </c>
      <c r="AC12" s="15">
        <f t="shared" si="22"/>
        <v>0</v>
      </c>
      <c r="AD12" s="15">
        <f t="shared" si="23"/>
        <v>0</v>
      </c>
      <c r="AE12" s="141" t="e">
        <f t="shared" si="24"/>
        <v>#REF!</v>
      </c>
      <c r="AG12" s="15" t="e">
        <f t="shared" si="25"/>
        <v>#REF!</v>
      </c>
      <c r="AH12" s="15">
        <f t="shared" si="26"/>
        <v>3277.05</v>
      </c>
      <c r="AI12" s="15">
        <f t="shared" si="27"/>
        <v>546</v>
      </c>
      <c r="AJ12" s="15">
        <f t="shared" si="28"/>
        <v>0</v>
      </c>
      <c r="AK12" s="15">
        <f t="shared" si="29"/>
        <v>495.22</v>
      </c>
      <c r="AL12" s="15">
        <f t="shared" si="30"/>
        <v>0</v>
      </c>
      <c r="AM12" s="15">
        <f t="shared" si="31"/>
        <v>0</v>
      </c>
      <c r="AN12" s="15">
        <f t="shared" si="32"/>
        <v>0</v>
      </c>
      <c r="AO12" s="15">
        <f t="shared" si="33"/>
        <v>0</v>
      </c>
      <c r="AP12" s="15">
        <f t="shared" si="34"/>
        <v>0</v>
      </c>
      <c r="AQ12" s="15">
        <f t="shared" si="35"/>
        <v>0</v>
      </c>
      <c r="AR12" s="15">
        <f t="shared" si="36"/>
        <v>0</v>
      </c>
      <c r="AS12" s="141">
        <f t="shared" si="37"/>
        <v>4318</v>
      </c>
      <c r="AT12" s="141">
        <f t="shared" si="38"/>
        <v>2159</v>
      </c>
    </row>
    <row r="13" spans="1:47">
      <c r="A13" s="15" t="str">
        <f>'2000'!C11</f>
        <v>B</v>
      </c>
      <c r="B13" s="15" t="e">
        <f>'2000'!#REF!</f>
        <v>#REF!</v>
      </c>
      <c r="C13" s="15">
        <f>'2000'!F11</f>
        <v>546</v>
      </c>
      <c r="E13" s="147" t="s">
        <v>1135</v>
      </c>
      <c r="F13" s="15" t="str">
        <f t="shared" si="0"/>
        <v>2000</v>
      </c>
      <c r="G13" s="15" t="str">
        <f t="shared" si="1"/>
        <v>B</v>
      </c>
      <c r="H13" s="15" t="str">
        <f t="shared" si="2"/>
        <v>U</v>
      </c>
      <c r="I13" s="15" t="str">
        <f t="shared" si="3"/>
        <v>BTP</v>
      </c>
      <c r="J13" s="15" t="str">
        <f t="shared" si="4"/>
        <v>X</v>
      </c>
      <c r="K13" s="15" t="str">
        <f t="shared" si="5"/>
        <v>H</v>
      </c>
      <c r="L13" s="15" t="str">
        <f t="shared" si="6"/>
        <v>X</v>
      </c>
      <c r="M13" s="15" t="str">
        <f t="shared" si="7"/>
        <v>V</v>
      </c>
      <c r="N13" s="15" t="str">
        <f t="shared" si="8"/>
        <v>X</v>
      </c>
      <c r="O13" s="15" t="str">
        <f t="shared" si="9"/>
        <v>X</v>
      </c>
      <c r="P13" s="15" t="str">
        <f t="shared" si="10"/>
        <v>X</v>
      </c>
      <c r="Q13" s="15" t="str">
        <f t="shared" si="11"/>
        <v>XX</v>
      </c>
      <c r="R13" s="15" t="str">
        <f t="shared" si="12"/>
        <v>X</v>
      </c>
      <c r="T13" s="15" t="e">
        <f t="shared" si="13"/>
        <v>#REF!</v>
      </c>
      <c r="U13" s="15" t="e">
        <f t="shared" si="14"/>
        <v>#REF!</v>
      </c>
      <c r="V13" s="15">
        <f t="shared" si="15"/>
        <v>0</v>
      </c>
      <c r="W13" s="15">
        <f t="shared" si="16"/>
        <v>525</v>
      </c>
      <c r="X13" s="15">
        <f t="shared" si="17"/>
        <v>0</v>
      </c>
      <c r="Y13" s="15">
        <f t="shared" si="18"/>
        <v>289</v>
      </c>
      <c r="Z13" s="15">
        <f t="shared" si="19"/>
        <v>0</v>
      </c>
      <c r="AA13" s="15">
        <f t="shared" si="20"/>
        <v>0</v>
      </c>
      <c r="AB13" s="15">
        <f t="shared" si="21"/>
        <v>0</v>
      </c>
      <c r="AC13" s="15">
        <f t="shared" si="22"/>
        <v>0</v>
      </c>
      <c r="AD13" s="15">
        <f t="shared" si="23"/>
        <v>0</v>
      </c>
      <c r="AE13" s="141" t="e">
        <f t="shared" si="24"/>
        <v>#REF!</v>
      </c>
      <c r="AG13" s="15" t="e">
        <f t="shared" si="25"/>
        <v>#REF!</v>
      </c>
      <c r="AH13" s="15">
        <f t="shared" si="26"/>
        <v>3277.05</v>
      </c>
      <c r="AI13" s="15">
        <f t="shared" si="27"/>
        <v>546</v>
      </c>
      <c r="AJ13" s="15">
        <f t="shared" si="28"/>
        <v>0</v>
      </c>
      <c r="AK13" s="15">
        <f t="shared" si="29"/>
        <v>571.30999999999995</v>
      </c>
      <c r="AL13" s="15">
        <f t="shared" si="30"/>
        <v>0</v>
      </c>
      <c r="AM13" s="15">
        <f t="shared" si="31"/>
        <v>0</v>
      </c>
      <c r="AN13" s="15">
        <f t="shared" si="32"/>
        <v>0</v>
      </c>
      <c r="AO13" s="15">
        <f t="shared" si="33"/>
        <v>0</v>
      </c>
      <c r="AP13" s="15">
        <f t="shared" si="34"/>
        <v>0</v>
      </c>
      <c r="AQ13" s="15">
        <f t="shared" si="35"/>
        <v>0</v>
      </c>
      <c r="AR13" s="15">
        <f t="shared" si="36"/>
        <v>0</v>
      </c>
      <c r="AS13" s="141">
        <f t="shared" si="37"/>
        <v>4394</v>
      </c>
      <c r="AT13" s="141">
        <f t="shared" si="38"/>
        <v>2197</v>
      </c>
    </row>
    <row r="14" spans="1:47">
      <c r="A14" s="15" t="str">
        <f>'2000'!C12</f>
        <v>C</v>
      </c>
      <c r="B14" s="15" t="e">
        <f>'2000'!#REF!</f>
        <v>#REF!</v>
      </c>
      <c r="C14" s="15">
        <f>'2000'!F12</f>
        <v>546</v>
      </c>
      <c r="E14" s="147" t="s">
        <v>1136</v>
      </c>
      <c r="F14" s="15" t="str">
        <f t="shared" si="0"/>
        <v>2000</v>
      </c>
      <c r="G14" s="15" t="str">
        <f t="shared" si="1"/>
        <v>B</v>
      </c>
      <c r="H14" s="15" t="str">
        <f t="shared" si="2"/>
        <v>U</v>
      </c>
      <c r="I14" s="15" t="str">
        <f t="shared" si="3"/>
        <v>BTP</v>
      </c>
      <c r="J14" s="15" t="str">
        <f t="shared" si="4"/>
        <v>X</v>
      </c>
      <c r="K14" s="15" t="str">
        <f t="shared" si="5"/>
        <v>H</v>
      </c>
      <c r="L14" s="15" t="str">
        <f t="shared" si="6"/>
        <v>X</v>
      </c>
      <c r="M14" s="15" t="str">
        <f t="shared" si="7"/>
        <v>X</v>
      </c>
      <c r="N14" s="15" t="str">
        <f t="shared" si="8"/>
        <v>A</v>
      </c>
      <c r="O14" s="15" t="str">
        <f t="shared" si="9"/>
        <v>X</v>
      </c>
      <c r="P14" s="15" t="str">
        <f t="shared" si="10"/>
        <v>X</v>
      </c>
      <c r="Q14" s="15" t="str">
        <f t="shared" si="11"/>
        <v>LF</v>
      </c>
      <c r="R14" s="15" t="str">
        <f t="shared" si="12"/>
        <v>X</v>
      </c>
      <c r="T14" s="15" t="e">
        <f t="shared" si="13"/>
        <v>#REF!</v>
      </c>
      <c r="U14" s="15" t="e">
        <f t="shared" si="14"/>
        <v>#REF!</v>
      </c>
      <c r="V14" s="15">
        <f t="shared" si="15"/>
        <v>0</v>
      </c>
      <c r="W14" s="15">
        <f t="shared" si="16"/>
        <v>525</v>
      </c>
      <c r="X14" s="15">
        <f t="shared" si="17"/>
        <v>0</v>
      </c>
      <c r="Y14" s="15">
        <f t="shared" si="18"/>
        <v>0</v>
      </c>
      <c r="Z14" s="15">
        <f t="shared" si="19"/>
        <v>600</v>
      </c>
      <c r="AA14" s="15">
        <f t="shared" si="20"/>
        <v>0</v>
      </c>
      <c r="AB14" s="15">
        <f t="shared" si="21"/>
        <v>0</v>
      </c>
      <c r="AC14" s="15">
        <f t="shared" si="22"/>
        <v>536</v>
      </c>
      <c r="AD14" s="15">
        <f t="shared" si="23"/>
        <v>0</v>
      </c>
      <c r="AE14" s="141" t="e">
        <f t="shared" si="24"/>
        <v>#REF!</v>
      </c>
      <c r="AG14" s="15" t="e">
        <f t="shared" si="25"/>
        <v>#REF!</v>
      </c>
      <c r="AH14" s="15">
        <f t="shared" si="26"/>
        <v>3277.05</v>
      </c>
      <c r="AI14" s="15">
        <f t="shared" si="27"/>
        <v>546</v>
      </c>
      <c r="AJ14" s="15">
        <f t="shared" si="28"/>
        <v>0</v>
      </c>
      <c r="AK14" s="15">
        <f t="shared" si="29"/>
        <v>571.30999999999995</v>
      </c>
      <c r="AL14" s="15">
        <f t="shared" si="30"/>
        <v>0</v>
      </c>
      <c r="AM14" s="15" t="str">
        <f t="shared" si="31"/>
        <v>$</v>
      </c>
      <c r="AN14" s="15">
        <f t="shared" si="32"/>
        <v>0</v>
      </c>
      <c r="AO14" s="15">
        <f t="shared" si="33"/>
        <v>0</v>
      </c>
      <c r="AP14" s="15">
        <f t="shared" si="34"/>
        <v>0</v>
      </c>
      <c r="AQ14" s="15">
        <f t="shared" si="35"/>
        <v>0</v>
      </c>
      <c r="AR14" s="15">
        <f t="shared" si="36"/>
        <v>0</v>
      </c>
      <c r="AS14" s="141">
        <f t="shared" si="37"/>
        <v>4394</v>
      </c>
      <c r="AT14" s="141">
        <f t="shared" si="38"/>
        <v>2197</v>
      </c>
    </row>
    <row r="15" spans="1:47">
      <c r="A15" s="15" t="str">
        <f>'2000'!C13</f>
        <v>D</v>
      </c>
      <c r="B15" s="15" t="e">
        <f>'2000'!#REF!</f>
        <v>#REF!</v>
      </c>
      <c r="C15" s="15">
        <f>'2000'!F13</f>
        <v>546</v>
      </c>
      <c r="E15" s="147" t="s">
        <v>1137</v>
      </c>
      <c r="F15" s="15" t="str">
        <f t="shared" si="0"/>
        <v>2000</v>
      </c>
      <c r="G15" s="15" t="str">
        <f t="shared" si="1"/>
        <v>B</v>
      </c>
      <c r="H15" s="15" t="str">
        <f t="shared" si="2"/>
        <v>U</v>
      </c>
      <c r="I15" s="15" t="str">
        <f t="shared" si="3"/>
        <v>BTP</v>
      </c>
      <c r="J15" s="15" t="str">
        <f t="shared" si="4"/>
        <v>X</v>
      </c>
      <c r="K15" s="15" t="str">
        <f t="shared" si="5"/>
        <v>X</v>
      </c>
      <c r="L15" s="15" t="str">
        <f t="shared" si="6"/>
        <v>X</v>
      </c>
      <c r="M15" s="15" t="str">
        <f t="shared" si="7"/>
        <v>X</v>
      </c>
      <c r="N15" s="15" t="str">
        <f t="shared" si="8"/>
        <v>A</v>
      </c>
      <c r="O15" s="15" t="str">
        <f t="shared" si="9"/>
        <v>X</v>
      </c>
      <c r="P15" s="15" t="str">
        <f t="shared" si="10"/>
        <v>X</v>
      </c>
      <c r="Q15" s="15" t="str">
        <f t="shared" si="11"/>
        <v>XX</v>
      </c>
      <c r="R15" s="15" t="str">
        <f t="shared" si="12"/>
        <v>X</v>
      </c>
      <c r="T15" s="15" t="e">
        <f t="shared" si="13"/>
        <v>#REF!</v>
      </c>
      <c r="U15" s="15" t="e">
        <f t="shared" si="14"/>
        <v>#REF!</v>
      </c>
      <c r="V15" s="15">
        <f t="shared" si="15"/>
        <v>0</v>
      </c>
      <c r="W15" s="15">
        <f t="shared" si="16"/>
        <v>0</v>
      </c>
      <c r="X15" s="15">
        <f t="shared" si="17"/>
        <v>0</v>
      </c>
      <c r="Y15" s="15">
        <f t="shared" si="18"/>
        <v>0</v>
      </c>
      <c r="Z15" s="15">
        <f t="shared" si="19"/>
        <v>600</v>
      </c>
      <c r="AA15" s="15">
        <f t="shared" si="20"/>
        <v>0</v>
      </c>
      <c r="AB15" s="15">
        <f t="shared" si="21"/>
        <v>0</v>
      </c>
      <c r="AC15" s="15">
        <f t="shared" si="22"/>
        <v>0</v>
      </c>
      <c r="AD15" s="15">
        <f t="shared" si="23"/>
        <v>0</v>
      </c>
      <c r="AE15" s="141" t="e">
        <f t="shared" si="24"/>
        <v>#REF!</v>
      </c>
      <c r="AG15" s="15" t="e">
        <f t="shared" si="25"/>
        <v>#REF!</v>
      </c>
      <c r="AH15" s="15">
        <f t="shared" si="26"/>
        <v>3277.05</v>
      </c>
      <c r="AI15" s="15">
        <f t="shared" si="27"/>
        <v>546</v>
      </c>
      <c r="AJ15" s="15">
        <f t="shared" si="28"/>
        <v>0</v>
      </c>
      <c r="AK15" s="15">
        <f t="shared" si="29"/>
        <v>0</v>
      </c>
      <c r="AL15" s="15">
        <f t="shared" si="30"/>
        <v>0</v>
      </c>
      <c r="AM15" s="15" t="str">
        <f t="shared" si="31"/>
        <v>$</v>
      </c>
      <c r="AN15" s="15">
        <f t="shared" si="32"/>
        <v>0</v>
      </c>
      <c r="AO15" s="15">
        <f t="shared" si="33"/>
        <v>0</v>
      </c>
      <c r="AP15" s="15">
        <f t="shared" si="34"/>
        <v>0</v>
      </c>
      <c r="AQ15" s="15">
        <f t="shared" si="35"/>
        <v>0</v>
      </c>
      <c r="AR15" s="15">
        <f t="shared" si="36"/>
        <v>0</v>
      </c>
      <c r="AS15" s="141">
        <f t="shared" si="37"/>
        <v>3823</v>
      </c>
      <c r="AT15" s="141">
        <f t="shared" si="38"/>
        <v>1911.5</v>
      </c>
    </row>
    <row r="16" spans="1:47">
      <c r="A16" s="15" t="str">
        <f>'2000'!C7</f>
        <v>F</v>
      </c>
      <c r="B16" s="15" t="e">
        <f>'2000'!#REF!</f>
        <v>#REF!</v>
      </c>
      <c r="C16" s="15">
        <f>'2000'!F7</f>
        <v>0</v>
      </c>
      <c r="E16" s="147" t="s">
        <v>1138</v>
      </c>
      <c r="F16" s="15" t="str">
        <f t="shared" si="0"/>
        <v>2000</v>
      </c>
      <c r="G16" s="15" t="str">
        <f t="shared" si="1"/>
        <v>B</v>
      </c>
      <c r="H16" s="15" t="str">
        <f t="shared" si="2"/>
        <v>U</v>
      </c>
      <c r="I16" s="15" t="str">
        <f t="shared" si="3"/>
        <v>BTP</v>
      </c>
      <c r="J16" s="15" t="str">
        <f t="shared" si="4"/>
        <v>X</v>
      </c>
      <c r="K16" s="15" t="str">
        <f t="shared" si="5"/>
        <v>X</v>
      </c>
      <c r="L16" s="15" t="str">
        <f t="shared" si="6"/>
        <v>X</v>
      </c>
      <c r="M16" s="15" t="str">
        <f t="shared" si="7"/>
        <v>X</v>
      </c>
      <c r="N16" s="15" t="str">
        <f t="shared" si="8"/>
        <v>X</v>
      </c>
      <c r="O16" s="15" t="str">
        <f t="shared" si="9"/>
        <v>X</v>
      </c>
      <c r="P16" s="15" t="str">
        <f t="shared" si="10"/>
        <v>X</v>
      </c>
      <c r="Q16" s="15" t="str">
        <f t="shared" si="11"/>
        <v>XX</v>
      </c>
      <c r="R16" s="15" t="str">
        <f t="shared" si="12"/>
        <v>X</v>
      </c>
      <c r="T16" s="15" t="e">
        <f t="shared" si="13"/>
        <v>#REF!</v>
      </c>
      <c r="U16" s="15" t="e">
        <f t="shared" si="14"/>
        <v>#REF!</v>
      </c>
      <c r="V16" s="15">
        <f t="shared" si="15"/>
        <v>0</v>
      </c>
      <c r="W16" s="15">
        <f t="shared" si="16"/>
        <v>0</v>
      </c>
      <c r="X16" s="15">
        <f t="shared" si="17"/>
        <v>0</v>
      </c>
      <c r="Y16" s="15">
        <f t="shared" si="18"/>
        <v>0</v>
      </c>
      <c r="Z16" s="15">
        <f t="shared" si="19"/>
        <v>0</v>
      </c>
      <c r="AA16" s="15">
        <f t="shared" si="20"/>
        <v>0</v>
      </c>
      <c r="AB16" s="15">
        <f t="shared" si="21"/>
        <v>0</v>
      </c>
      <c r="AC16" s="15">
        <f t="shared" si="22"/>
        <v>0</v>
      </c>
      <c r="AD16" s="15">
        <f t="shared" si="23"/>
        <v>0</v>
      </c>
      <c r="AE16" s="141" t="e">
        <f t="shared" si="24"/>
        <v>#REF!</v>
      </c>
      <c r="AG16" s="15" t="e">
        <f t="shared" si="25"/>
        <v>#REF!</v>
      </c>
      <c r="AH16" s="15">
        <f t="shared" si="26"/>
        <v>3277.05</v>
      </c>
      <c r="AI16" s="15">
        <f t="shared" si="27"/>
        <v>546</v>
      </c>
      <c r="AJ16" s="15">
        <f t="shared" si="28"/>
        <v>0</v>
      </c>
      <c r="AK16" s="15">
        <f t="shared" si="29"/>
        <v>0</v>
      </c>
      <c r="AL16" s="15">
        <f t="shared" si="30"/>
        <v>0</v>
      </c>
      <c r="AM16" s="15" t="str">
        <f t="shared" si="31"/>
        <v>$</v>
      </c>
      <c r="AN16" s="15">
        <f t="shared" si="32"/>
        <v>0</v>
      </c>
      <c r="AO16" s="15">
        <f t="shared" si="33"/>
        <v>0</v>
      </c>
      <c r="AP16" s="15">
        <f t="shared" si="34"/>
        <v>0</v>
      </c>
      <c r="AQ16" s="15">
        <f t="shared" si="35"/>
        <v>0</v>
      </c>
      <c r="AR16" s="15">
        <f t="shared" si="36"/>
        <v>0</v>
      </c>
      <c r="AS16" s="141">
        <f t="shared" si="37"/>
        <v>3823</v>
      </c>
      <c r="AT16" s="141">
        <f t="shared" si="38"/>
        <v>1911.5</v>
      </c>
    </row>
    <row r="17" spans="1:46">
      <c r="A17" s="15" t="str">
        <f>'2000'!C8</f>
        <v>G</v>
      </c>
      <c r="B17" s="15" t="e">
        <f>'2000'!#REF!</f>
        <v>#REF!</v>
      </c>
      <c r="C17" s="15">
        <f>'2000'!F8</f>
        <v>0</v>
      </c>
      <c r="E17" s="147" t="s">
        <v>1139</v>
      </c>
      <c r="F17" s="15" t="str">
        <f t="shared" si="0"/>
        <v>2000</v>
      </c>
      <c r="G17" s="15" t="str">
        <f t="shared" si="1"/>
        <v>B</v>
      </c>
      <c r="H17" s="15" t="str">
        <f t="shared" si="2"/>
        <v>U</v>
      </c>
      <c r="I17" s="15" t="str">
        <f t="shared" si="3"/>
        <v>WMT</v>
      </c>
      <c r="J17" s="15" t="str">
        <f t="shared" si="4"/>
        <v>2</v>
      </c>
      <c r="K17" s="15" t="str">
        <f t="shared" si="5"/>
        <v>X</v>
      </c>
      <c r="L17" s="15" t="str">
        <f t="shared" si="6"/>
        <v>X</v>
      </c>
      <c r="M17" s="15" t="str">
        <f t="shared" si="7"/>
        <v>V</v>
      </c>
      <c r="N17" s="15" t="str">
        <f t="shared" si="8"/>
        <v>A</v>
      </c>
      <c r="O17" s="15" t="str">
        <f t="shared" si="9"/>
        <v>X</v>
      </c>
      <c r="P17" s="15" t="str">
        <f t="shared" si="10"/>
        <v>X</v>
      </c>
      <c r="Q17" s="15" t="str">
        <f t="shared" si="11"/>
        <v>CA</v>
      </c>
      <c r="R17" s="15" t="str">
        <f t="shared" si="12"/>
        <v>X</v>
      </c>
      <c r="T17" s="15" t="e">
        <f t="shared" si="13"/>
        <v>#REF!</v>
      </c>
      <c r="U17" s="15" t="e">
        <f t="shared" si="14"/>
        <v>#REF!</v>
      </c>
      <c r="V17" s="15">
        <f t="shared" si="15"/>
        <v>0</v>
      </c>
      <c r="W17" s="15">
        <f t="shared" si="16"/>
        <v>0</v>
      </c>
      <c r="X17" s="15">
        <f t="shared" si="17"/>
        <v>0</v>
      </c>
      <c r="Y17" s="15">
        <f t="shared" si="18"/>
        <v>289</v>
      </c>
      <c r="Z17" s="15">
        <f t="shared" si="19"/>
        <v>600</v>
      </c>
      <c r="AA17" s="15">
        <f t="shared" si="20"/>
        <v>0</v>
      </c>
      <c r="AB17" s="15">
        <f t="shared" si="21"/>
        <v>0</v>
      </c>
      <c r="AC17" s="15">
        <f t="shared" si="22"/>
        <v>125</v>
      </c>
      <c r="AD17" s="15">
        <f t="shared" si="23"/>
        <v>0</v>
      </c>
      <c r="AE17" s="141" t="e">
        <f t="shared" si="24"/>
        <v>#REF!</v>
      </c>
      <c r="AG17" s="15" t="e">
        <f t="shared" si="25"/>
        <v>#REF!</v>
      </c>
      <c r="AH17" s="15">
        <f t="shared" si="26"/>
        <v>3277.05</v>
      </c>
      <c r="AI17" s="15">
        <f t="shared" si="27"/>
        <v>546</v>
      </c>
      <c r="AJ17" s="15">
        <f t="shared" si="28"/>
        <v>0</v>
      </c>
      <c r="AK17" s="15">
        <f t="shared" si="29"/>
        <v>0</v>
      </c>
      <c r="AL17" s="15">
        <f t="shared" si="30"/>
        <v>0</v>
      </c>
      <c r="AM17" s="15">
        <f t="shared" si="31"/>
        <v>0</v>
      </c>
      <c r="AN17" s="15">
        <f t="shared" si="32"/>
        <v>0</v>
      </c>
      <c r="AO17" s="15">
        <f t="shared" si="33"/>
        <v>0</v>
      </c>
      <c r="AP17" s="15">
        <f t="shared" si="34"/>
        <v>0</v>
      </c>
      <c r="AQ17" s="15">
        <f t="shared" si="35"/>
        <v>105</v>
      </c>
      <c r="AR17" s="15">
        <f t="shared" si="36"/>
        <v>0</v>
      </c>
      <c r="AS17" s="141">
        <f t="shared" si="37"/>
        <v>3928</v>
      </c>
      <c r="AT17" s="141">
        <f t="shared" si="38"/>
        <v>1964</v>
      </c>
    </row>
    <row r="18" spans="1:46">
      <c r="A18" s="15" t="s">
        <v>975</v>
      </c>
      <c r="E18" s="147" t="s">
        <v>1140</v>
      </c>
      <c r="F18" s="15" t="str">
        <f t="shared" si="0"/>
        <v>2000</v>
      </c>
      <c r="G18" s="15" t="str">
        <f t="shared" si="1"/>
        <v>B</v>
      </c>
      <c r="H18" s="15" t="str">
        <f t="shared" si="2"/>
        <v>U</v>
      </c>
      <c r="I18" s="15" t="str">
        <f t="shared" si="3"/>
        <v>WMT</v>
      </c>
      <c r="J18" s="15" t="str">
        <f t="shared" si="4"/>
        <v>X</v>
      </c>
      <c r="K18" s="15" t="str">
        <f t="shared" si="5"/>
        <v>X</v>
      </c>
      <c r="L18" s="15" t="str">
        <f t="shared" si="6"/>
        <v>X</v>
      </c>
      <c r="M18" s="15" t="str">
        <f t="shared" si="7"/>
        <v>V</v>
      </c>
      <c r="N18" s="15" t="str">
        <f t="shared" si="8"/>
        <v>A</v>
      </c>
      <c r="O18" s="15" t="str">
        <f t="shared" si="9"/>
        <v>X</v>
      </c>
      <c r="P18" s="15" t="str">
        <f t="shared" si="10"/>
        <v>X</v>
      </c>
      <c r="Q18" s="15" t="str">
        <f t="shared" si="11"/>
        <v>C1</v>
      </c>
      <c r="R18" s="15" t="str">
        <f t="shared" si="12"/>
        <v>X</v>
      </c>
      <c r="T18" s="15" t="e">
        <f t="shared" si="13"/>
        <v>#REF!</v>
      </c>
      <c r="U18" s="15" t="e">
        <f t="shared" si="14"/>
        <v>#REF!</v>
      </c>
      <c r="V18" s="15">
        <f t="shared" si="15"/>
        <v>0</v>
      </c>
      <c r="W18" s="15">
        <f t="shared" si="16"/>
        <v>0</v>
      </c>
      <c r="X18" s="15">
        <f t="shared" si="17"/>
        <v>0</v>
      </c>
      <c r="Y18" s="15">
        <f t="shared" si="18"/>
        <v>289</v>
      </c>
      <c r="Z18" s="15">
        <f t="shared" si="19"/>
        <v>600</v>
      </c>
      <c r="AA18" s="15">
        <f t="shared" si="20"/>
        <v>0</v>
      </c>
      <c r="AB18" s="15">
        <f t="shared" si="21"/>
        <v>0</v>
      </c>
      <c r="AC18" s="15">
        <f t="shared" si="22"/>
        <v>907</v>
      </c>
      <c r="AD18" s="15">
        <f t="shared" si="23"/>
        <v>0</v>
      </c>
      <c r="AE18" s="141" t="e">
        <f t="shared" si="24"/>
        <v>#REF!</v>
      </c>
      <c r="AG18" s="15" t="e">
        <f t="shared" si="25"/>
        <v>#REF!</v>
      </c>
      <c r="AH18" s="15">
        <f t="shared" si="26"/>
        <v>3277.05</v>
      </c>
      <c r="AI18" s="15">
        <f t="shared" si="27"/>
        <v>546</v>
      </c>
      <c r="AJ18" s="15">
        <f t="shared" si="28"/>
        <v>0</v>
      </c>
      <c r="AK18" s="15">
        <f t="shared" si="29"/>
        <v>0</v>
      </c>
      <c r="AL18" s="15">
        <f t="shared" si="30"/>
        <v>0</v>
      </c>
      <c r="AM18" s="15">
        <f t="shared" si="31"/>
        <v>0</v>
      </c>
      <c r="AN18" s="15">
        <f t="shared" si="32"/>
        <v>0</v>
      </c>
      <c r="AO18" s="15">
        <f t="shared" si="33"/>
        <v>0</v>
      </c>
      <c r="AP18" s="15">
        <f t="shared" si="34"/>
        <v>0</v>
      </c>
      <c r="AQ18" s="15">
        <f t="shared" si="35"/>
        <v>763.35</v>
      </c>
      <c r="AR18" s="15">
        <f t="shared" si="36"/>
        <v>0</v>
      </c>
      <c r="AS18" s="141">
        <f t="shared" si="37"/>
        <v>4586</v>
      </c>
      <c r="AT18" s="141">
        <f t="shared" si="38"/>
        <v>2293</v>
      </c>
    </row>
    <row r="19" spans="1:46">
      <c r="A19" s="15" t="str">
        <f>'2500'!C11</f>
        <v>A</v>
      </c>
      <c r="B19" s="15">
        <f>'2500'!$G11</f>
        <v>649</v>
      </c>
      <c r="C19" s="15">
        <f>'2500'!I11</f>
        <v>546</v>
      </c>
      <c r="E19" s="147" t="s">
        <v>1141</v>
      </c>
      <c r="F19" s="15" t="str">
        <f t="shared" si="0"/>
        <v>2000</v>
      </c>
      <c r="G19" s="15" t="str">
        <f t="shared" si="1"/>
        <v>B</v>
      </c>
      <c r="H19" s="15" t="str">
        <f t="shared" si="2"/>
        <v>U</v>
      </c>
      <c r="I19" s="15" t="str">
        <f t="shared" si="3"/>
        <v>WMT</v>
      </c>
      <c r="J19" s="15" t="str">
        <f t="shared" si="4"/>
        <v>X</v>
      </c>
      <c r="K19" s="15" t="str">
        <f t="shared" si="5"/>
        <v>X</v>
      </c>
      <c r="L19" s="15" t="str">
        <f t="shared" si="6"/>
        <v>X</v>
      </c>
      <c r="M19" s="15" t="str">
        <f t="shared" si="7"/>
        <v>X</v>
      </c>
      <c r="N19" s="15" t="str">
        <f t="shared" si="8"/>
        <v>A</v>
      </c>
      <c r="O19" s="15" t="str">
        <f t="shared" si="9"/>
        <v>X</v>
      </c>
      <c r="P19" s="15" t="str">
        <f t="shared" si="10"/>
        <v>X</v>
      </c>
      <c r="Q19" s="15" t="str">
        <f t="shared" si="11"/>
        <v>BT</v>
      </c>
      <c r="R19" s="15" t="str">
        <f t="shared" si="12"/>
        <v>X</v>
      </c>
      <c r="T19" s="15" t="e">
        <f t="shared" si="13"/>
        <v>#REF!</v>
      </c>
      <c r="U19" s="15" t="e">
        <f t="shared" si="14"/>
        <v>#REF!</v>
      </c>
      <c r="V19" s="15">
        <f t="shared" si="15"/>
        <v>0</v>
      </c>
      <c r="W19" s="15">
        <f t="shared" si="16"/>
        <v>0</v>
      </c>
      <c r="X19" s="15">
        <f t="shared" si="17"/>
        <v>0</v>
      </c>
      <c r="Y19" s="15">
        <f t="shared" si="18"/>
        <v>0</v>
      </c>
      <c r="Z19" s="15">
        <f t="shared" si="19"/>
        <v>600</v>
      </c>
      <c r="AA19" s="15">
        <f t="shared" si="20"/>
        <v>0</v>
      </c>
      <c r="AB19" s="15">
        <f t="shared" si="21"/>
        <v>0</v>
      </c>
      <c r="AC19" s="15">
        <f t="shared" si="22"/>
        <v>705</v>
      </c>
      <c r="AD19" s="15">
        <f t="shared" si="23"/>
        <v>0</v>
      </c>
      <c r="AE19" s="141" t="e">
        <f t="shared" si="24"/>
        <v>#REF!</v>
      </c>
      <c r="AG19" s="15" t="e">
        <f t="shared" si="25"/>
        <v>#REF!</v>
      </c>
      <c r="AH19" s="15">
        <f t="shared" si="26"/>
        <v>3277.05</v>
      </c>
      <c r="AI19" s="15">
        <f t="shared" si="27"/>
        <v>546</v>
      </c>
      <c r="AJ19" s="15">
        <f t="shared" si="28"/>
        <v>0</v>
      </c>
      <c r="AK19" s="15">
        <f t="shared" si="29"/>
        <v>0</v>
      </c>
      <c r="AL19" s="15">
        <f t="shared" si="30"/>
        <v>0</v>
      </c>
      <c r="AM19" s="15" t="str">
        <f t="shared" si="31"/>
        <v>$</v>
      </c>
      <c r="AN19" s="15">
        <f t="shared" si="32"/>
        <v>0</v>
      </c>
      <c r="AO19" s="15">
        <f t="shared" si="33"/>
        <v>0</v>
      </c>
      <c r="AP19" s="15">
        <f t="shared" si="34"/>
        <v>0</v>
      </c>
      <c r="AQ19" s="15">
        <f t="shared" si="35"/>
        <v>593.25</v>
      </c>
      <c r="AR19" s="15">
        <f t="shared" si="36"/>
        <v>0</v>
      </c>
      <c r="AS19" s="141">
        <f t="shared" si="37"/>
        <v>4416</v>
      </c>
      <c r="AT19" s="141">
        <f t="shared" si="38"/>
        <v>2208</v>
      </c>
    </row>
    <row r="20" spans="1:46">
      <c r="A20" s="15" t="str">
        <f>'2500'!C12</f>
        <v>B</v>
      </c>
      <c r="B20" s="15">
        <f>'2500'!G12</f>
        <v>649</v>
      </c>
      <c r="C20" s="15">
        <f>'2500'!I12</f>
        <v>546</v>
      </c>
      <c r="E20" s="147" t="s">
        <v>1142</v>
      </c>
      <c r="F20" s="15" t="str">
        <f t="shared" si="0"/>
        <v>2000</v>
      </c>
      <c r="G20" s="15" t="str">
        <f t="shared" si="1"/>
        <v>B</v>
      </c>
      <c r="H20" s="15" t="str">
        <f t="shared" si="2"/>
        <v>U</v>
      </c>
      <c r="I20" s="15" t="str">
        <f t="shared" si="3"/>
        <v>WMT</v>
      </c>
      <c r="J20" s="15" t="str">
        <f t="shared" si="4"/>
        <v>X</v>
      </c>
      <c r="K20" s="15" t="str">
        <f t="shared" si="5"/>
        <v>X</v>
      </c>
      <c r="L20" s="15" t="str">
        <f t="shared" si="6"/>
        <v>X</v>
      </c>
      <c r="M20" s="15" t="str">
        <f t="shared" si="7"/>
        <v>X</v>
      </c>
      <c r="N20" s="15" t="str">
        <f t="shared" si="8"/>
        <v>A</v>
      </c>
      <c r="O20" s="15" t="str">
        <f t="shared" si="9"/>
        <v>X</v>
      </c>
      <c r="P20" s="15" t="str">
        <f t="shared" si="10"/>
        <v>X</v>
      </c>
      <c r="Q20" s="15" t="str">
        <f t="shared" si="11"/>
        <v>LF</v>
      </c>
      <c r="R20" s="15" t="str">
        <f t="shared" si="12"/>
        <v>X</v>
      </c>
      <c r="T20" s="15" t="e">
        <f t="shared" si="13"/>
        <v>#REF!</v>
      </c>
      <c r="U20" s="15" t="e">
        <f t="shared" si="14"/>
        <v>#REF!</v>
      </c>
      <c r="V20" s="15">
        <f t="shared" si="15"/>
        <v>0</v>
      </c>
      <c r="W20" s="15">
        <f t="shared" si="16"/>
        <v>0</v>
      </c>
      <c r="X20" s="15">
        <f t="shared" si="17"/>
        <v>0</v>
      </c>
      <c r="Y20" s="15">
        <f t="shared" si="18"/>
        <v>0</v>
      </c>
      <c r="Z20" s="15">
        <f t="shared" si="19"/>
        <v>600</v>
      </c>
      <c r="AA20" s="15">
        <f t="shared" si="20"/>
        <v>0</v>
      </c>
      <c r="AB20" s="15">
        <f t="shared" si="21"/>
        <v>0</v>
      </c>
      <c r="AC20" s="15">
        <f t="shared" si="22"/>
        <v>536</v>
      </c>
      <c r="AD20" s="15">
        <f t="shared" si="23"/>
        <v>0</v>
      </c>
      <c r="AE20" s="141" t="e">
        <f t="shared" si="24"/>
        <v>#REF!</v>
      </c>
      <c r="AG20" s="15" t="e">
        <f t="shared" si="25"/>
        <v>#REF!</v>
      </c>
      <c r="AH20" s="15">
        <f t="shared" si="26"/>
        <v>3277.05</v>
      </c>
      <c r="AI20" s="15">
        <f t="shared" si="27"/>
        <v>546</v>
      </c>
      <c r="AJ20" s="15">
        <f t="shared" si="28"/>
        <v>0</v>
      </c>
      <c r="AK20" s="15">
        <f t="shared" si="29"/>
        <v>0</v>
      </c>
      <c r="AL20" s="15">
        <f t="shared" si="30"/>
        <v>0</v>
      </c>
      <c r="AM20" s="15" t="str">
        <f t="shared" si="31"/>
        <v>$</v>
      </c>
      <c r="AN20" s="15">
        <f t="shared" si="32"/>
        <v>0</v>
      </c>
      <c r="AO20" s="15">
        <f t="shared" si="33"/>
        <v>0</v>
      </c>
      <c r="AP20" s="15">
        <f t="shared" si="34"/>
        <v>0</v>
      </c>
      <c r="AQ20" s="15">
        <f t="shared" si="35"/>
        <v>0</v>
      </c>
      <c r="AR20" s="15">
        <f t="shared" si="36"/>
        <v>0</v>
      </c>
      <c r="AS20" s="141">
        <f t="shared" si="37"/>
        <v>3823</v>
      </c>
      <c r="AT20" s="141">
        <f t="shared" si="38"/>
        <v>1911.5</v>
      </c>
    </row>
    <row r="21" spans="1:46">
      <c r="A21" s="15" t="str">
        <f>'2510'!C7</f>
        <v>C</v>
      </c>
      <c r="B21" s="15">
        <f>'2500'!G7</f>
        <v>0</v>
      </c>
      <c r="C21" s="15">
        <f>'2500'!I7</f>
        <v>0</v>
      </c>
      <c r="E21" s="147" t="s">
        <v>1143</v>
      </c>
      <c r="F21" s="15" t="str">
        <f t="shared" si="0"/>
        <v>2000</v>
      </c>
      <c r="G21" s="15" t="str">
        <f t="shared" si="1"/>
        <v>B</v>
      </c>
      <c r="H21" s="15" t="str">
        <f t="shared" si="2"/>
        <v>U</v>
      </c>
      <c r="I21" s="15" t="str">
        <f t="shared" si="3"/>
        <v>WMT</v>
      </c>
      <c r="J21" s="15" t="str">
        <f t="shared" si="4"/>
        <v>X</v>
      </c>
      <c r="K21" s="15" t="str">
        <f t="shared" si="5"/>
        <v>X</v>
      </c>
      <c r="L21" s="15" t="str">
        <f t="shared" si="6"/>
        <v>X</v>
      </c>
      <c r="M21" s="15" t="str">
        <f t="shared" si="7"/>
        <v>X</v>
      </c>
      <c r="N21" s="15" t="str">
        <f t="shared" si="8"/>
        <v>B</v>
      </c>
      <c r="O21" s="15" t="str">
        <f t="shared" si="9"/>
        <v>X</v>
      </c>
      <c r="P21" s="15" t="str">
        <f t="shared" si="10"/>
        <v>X</v>
      </c>
      <c r="Q21" s="15" t="str">
        <f t="shared" si="11"/>
        <v>BT</v>
      </c>
      <c r="R21" s="15" t="str">
        <f t="shared" si="12"/>
        <v>X</v>
      </c>
      <c r="T21" s="15" t="e">
        <f t="shared" si="13"/>
        <v>#REF!</v>
      </c>
      <c r="U21" s="15" t="e">
        <f t="shared" si="14"/>
        <v>#REF!</v>
      </c>
      <c r="V21" s="15">
        <f t="shared" si="15"/>
        <v>0</v>
      </c>
      <c r="W21" s="15">
        <f t="shared" si="16"/>
        <v>0</v>
      </c>
      <c r="X21" s="15">
        <f t="shared" si="17"/>
        <v>0</v>
      </c>
      <c r="Y21" s="15">
        <f t="shared" si="18"/>
        <v>0</v>
      </c>
      <c r="Z21" s="15">
        <f t="shared" si="19"/>
        <v>600</v>
      </c>
      <c r="AA21" s="15">
        <f t="shared" si="20"/>
        <v>0</v>
      </c>
      <c r="AB21" s="15">
        <f t="shared" si="21"/>
        <v>0</v>
      </c>
      <c r="AC21" s="15">
        <f t="shared" si="22"/>
        <v>705</v>
      </c>
      <c r="AD21" s="15">
        <f t="shared" si="23"/>
        <v>0</v>
      </c>
      <c r="AE21" s="141" t="e">
        <f t="shared" si="24"/>
        <v>#REF!</v>
      </c>
      <c r="AG21" s="15" t="e">
        <f t="shared" si="25"/>
        <v>#REF!</v>
      </c>
      <c r="AH21" s="15">
        <f t="shared" si="26"/>
        <v>3277.05</v>
      </c>
      <c r="AI21" s="15">
        <f t="shared" si="27"/>
        <v>546</v>
      </c>
      <c r="AJ21" s="15">
        <f t="shared" si="28"/>
        <v>0</v>
      </c>
      <c r="AK21" s="15">
        <f t="shared" si="29"/>
        <v>0</v>
      </c>
      <c r="AL21" s="15">
        <f t="shared" si="30"/>
        <v>0</v>
      </c>
      <c r="AM21" s="15" t="str">
        <f t="shared" si="31"/>
        <v>$</v>
      </c>
      <c r="AN21" s="15">
        <f t="shared" si="32"/>
        <v>0</v>
      </c>
      <c r="AO21" s="15">
        <f t="shared" si="33"/>
        <v>0</v>
      </c>
      <c r="AP21" s="15">
        <f t="shared" si="34"/>
        <v>0</v>
      </c>
      <c r="AQ21" s="15">
        <f t="shared" si="35"/>
        <v>593.25</v>
      </c>
      <c r="AR21" s="15">
        <f t="shared" si="36"/>
        <v>0</v>
      </c>
      <c r="AS21" s="141">
        <f t="shared" si="37"/>
        <v>4416</v>
      </c>
      <c r="AT21" s="141">
        <f t="shared" si="38"/>
        <v>2208</v>
      </c>
    </row>
    <row r="22" spans="1:46">
      <c r="A22" s="15" t="str">
        <f>'2500'!C8</f>
        <v>D</v>
      </c>
      <c r="B22" s="15">
        <f>'2500'!G8</f>
        <v>0</v>
      </c>
      <c r="C22" s="15">
        <f>'2500'!I8</f>
        <v>0</v>
      </c>
      <c r="E22" s="147" t="s">
        <v>1144</v>
      </c>
      <c r="F22" s="15" t="str">
        <f t="shared" si="0"/>
        <v>2000</v>
      </c>
      <c r="G22" s="15" t="str">
        <f t="shared" si="1"/>
        <v>B</v>
      </c>
      <c r="H22" s="15" t="str">
        <f t="shared" si="2"/>
        <v>U</v>
      </c>
      <c r="I22" s="15" t="str">
        <f t="shared" si="3"/>
        <v>WTX</v>
      </c>
      <c r="J22" s="15" t="str">
        <f t="shared" si="4"/>
        <v>X</v>
      </c>
      <c r="K22" s="15" t="str">
        <f t="shared" si="5"/>
        <v>X</v>
      </c>
      <c r="L22" s="15" t="str">
        <f t="shared" si="6"/>
        <v>X</v>
      </c>
      <c r="M22" s="15" t="str">
        <f t="shared" si="7"/>
        <v>X</v>
      </c>
      <c r="N22" s="15" t="str">
        <f t="shared" si="8"/>
        <v>A</v>
      </c>
      <c r="O22" s="15" t="str">
        <f t="shared" si="9"/>
        <v>X</v>
      </c>
      <c r="P22" s="15" t="str">
        <f t="shared" si="10"/>
        <v>X</v>
      </c>
      <c r="Q22" s="15" t="str">
        <f t="shared" si="11"/>
        <v>LF</v>
      </c>
      <c r="R22" s="15" t="str">
        <f t="shared" si="12"/>
        <v>X</v>
      </c>
      <c r="T22" s="15" t="e">
        <f t="shared" si="13"/>
        <v>#REF!</v>
      </c>
      <c r="U22" s="15" t="e">
        <f t="shared" si="14"/>
        <v>#REF!</v>
      </c>
      <c r="V22" s="15">
        <f t="shared" si="15"/>
        <v>5268</v>
      </c>
      <c r="W22" s="15">
        <f t="shared" si="16"/>
        <v>0</v>
      </c>
      <c r="X22" s="15">
        <f t="shared" si="17"/>
        <v>0</v>
      </c>
      <c r="Y22" s="15">
        <f t="shared" si="18"/>
        <v>0</v>
      </c>
      <c r="Z22" s="15">
        <f t="shared" si="19"/>
        <v>600</v>
      </c>
      <c r="AA22" s="15">
        <f t="shared" si="20"/>
        <v>0</v>
      </c>
      <c r="AB22" s="15">
        <f t="shared" si="21"/>
        <v>0</v>
      </c>
      <c r="AC22" s="15">
        <f t="shared" si="22"/>
        <v>536</v>
      </c>
      <c r="AD22" s="15">
        <f t="shared" si="23"/>
        <v>0</v>
      </c>
      <c r="AE22" s="141" t="e">
        <f t="shared" si="24"/>
        <v>#REF!</v>
      </c>
      <c r="AG22" s="15" t="e">
        <f t="shared" si="25"/>
        <v>#REF!</v>
      </c>
      <c r="AH22" s="15">
        <f t="shared" si="26"/>
        <v>3277.05</v>
      </c>
      <c r="AI22" s="15">
        <f t="shared" si="27"/>
        <v>546</v>
      </c>
      <c r="AJ22" s="15">
        <f t="shared" si="28"/>
        <v>5267.77</v>
      </c>
      <c r="AK22" s="15">
        <f t="shared" si="29"/>
        <v>0</v>
      </c>
      <c r="AL22" s="15">
        <f t="shared" si="30"/>
        <v>0</v>
      </c>
      <c r="AM22" s="15" t="str">
        <f t="shared" si="31"/>
        <v>$</v>
      </c>
      <c r="AN22" s="15">
        <f t="shared" si="32"/>
        <v>0</v>
      </c>
      <c r="AO22" s="15">
        <f t="shared" si="33"/>
        <v>0</v>
      </c>
      <c r="AP22" s="15">
        <f t="shared" si="34"/>
        <v>0</v>
      </c>
      <c r="AQ22" s="15">
        <f t="shared" si="35"/>
        <v>0</v>
      </c>
      <c r="AR22" s="15">
        <f t="shared" si="36"/>
        <v>0</v>
      </c>
      <c r="AS22" s="141">
        <f t="shared" si="37"/>
        <v>9091</v>
      </c>
      <c r="AT22" s="141">
        <f t="shared" si="38"/>
        <v>4545.5</v>
      </c>
    </row>
    <row r="23" spans="1:46">
      <c r="A23" s="15" t="str">
        <f>'2500'!C9</f>
        <v>E</v>
      </c>
      <c r="B23" s="15">
        <f>'2500'!G9</f>
        <v>0</v>
      </c>
      <c r="C23" s="15">
        <f>'2500'!I9</f>
        <v>0</v>
      </c>
      <c r="E23" s="147" t="s">
        <v>1145</v>
      </c>
      <c r="F23" s="15" t="str">
        <f t="shared" si="0"/>
        <v>2000</v>
      </c>
      <c r="G23" s="15" t="str">
        <f t="shared" si="1"/>
        <v>D</v>
      </c>
      <c r="H23" s="15" t="str">
        <f t="shared" si="2"/>
        <v>U</v>
      </c>
      <c r="I23" s="15" t="str">
        <f t="shared" si="3"/>
        <v>PNL</v>
      </c>
      <c r="J23" s="15" t="str">
        <f t="shared" si="4"/>
        <v>1</v>
      </c>
      <c r="K23" s="15" t="str">
        <f t="shared" si="5"/>
        <v>X</v>
      </c>
      <c r="L23" s="15" t="str">
        <f t="shared" si="6"/>
        <v>X</v>
      </c>
      <c r="M23" s="15" t="str">
        <f t="shared" si="7"/>
        <v>X</v>
      </c>
      <c r="N23" s="15" t="str">
        <f t="shared" si="8"/>
        <v>X</v>
      </c>
      <c r="O23" s="15" t="str">
        <f t="shared" si="9"/>
        <v>X</v>
      </c>
      <c r="P23" s="15" t="str">
        <f t="shared" si="10"/>
        <v>X</v>
      </c>
      <c r="Q23" s="15" t="str">
        <f t="shared" si="11"/>
        <v>R4</v>
      </c>
      <c r="R23" s="15" t="str">
        <f t="shared" si="12"/>
        <v>X</v>
      </c>
      <c r="T23" s="15" t="e">
        <f t="shared" si="13"/>
        <v>#REF!</v>
      </c>
      <c r="U23" s="15" t="e">
        <f t="shared" si="14"/>
        <v>#REF!</v>
      </c>
      <c r="V23" s="15">
        <f t="shared" si="15"/>
        <v>547</v>
      </c>
      <c r="W23" s="15">
        <f t="shared" si="16"/>
        <v>0</v>
      </c>
      <c r="X23" s="15">
        <f t="shared" si="17"/>
        <v>0</v>
      </c>
      <c r="Y23" s="15">
        <f t="shared" si="18"/>
        <v>0</v>
      </c>
      <c r="Z23" s="15">
        <f t="shared" si="19"/>
        <v>0</v>
      </c>
      <c r="AA23" s="15">
        <f t="shared" si="20"/>
        <v>0</v>
      </c>
      <c r="AB23" s="15">
        <f t="shared" si="21"/>
        <v>0</v>
      </c>
      <c r="AC23" s="15">
        <f t="shared" si="22"/>
        <v>360</v>
      </c>
      <c r="AD23" s="15">
        <f t="shared" si="23"/>
        <v>0</v>
      </c>
      <c r="AE23" s="141" t="e">
        <f t="shared" si="24"/>
        <v>#REF!</v>
      </c>
      <c r="AG23" s="15" t="e">
        <f t="shared" si="25"/>
        <v>#REF!</v>
      </c>
      <c r="AH23" s="15">
        <f t="shared" si="26"/>
        <v>3277.05</v>
      </c>
      <c r="AI23" s="15">
        <f t="shared" si="27"/>
        <v>546</v>
      </c>
      <c r="AJ23" s="15">
        <f t="shared" si="28"/>
        <v>546.36</v>
      </c>
      <c r="AK23" s="15">
        <f t="shared" si="29"/>
        <v>0</v>
      </c>
      <c r="AL23" s="15">
        <f t="shared" si="30"/>
        <v>0</v>
      </c>
      <c r="AM23" s="15" t="str">
        <f t="shared" si="31"/>
        <v>$</v>
      </c>
      <c r="AN23" s="15">
        <f t="shared" si="32"/>
        <v>0</v>
      </c>
      <c r="AO23" s="15">
        <f t="shared" si="33"/>
        <v>0</v>
      </c>
      <c r="AP23" s="15">
        <f t="shared" si="34"/>
        <v>0</v>
      </c>
      <c r="AQ23" s="15">
        <f t="shared" si="35"/>
        <v>0</v>
      </c>
      <c r="AR23" s="15">
        <f t="shared" si="36"/>
        <v>0</v>
      </c>
      <c r="AS23" s="141">
        <f t="shared" si="37"/>
        <v>4369</v>
      </c>
      <c r="AT23" s="141">
        <f t="shared" si="38"/>
        <v>2184.5</v>
      </c>
    </row>
    <row r="24" spans="1:46">
      <c r="A24" s="15" t="s">
        <v>1352</v>
      </c>
      <c r="B24" s="15">
        <f>'2500'!G7</f>
        <v>0</v>
      </c>
      <c r="E24" s="147" t="s">
        <v>1146</v>
      </c>
      <c r="F24" s="15" t="str">
        <f t="shared" si="0"/>
        <v>2000</v>
      </c>
      <c r="G24" s="15" t="str">
        <f t="shared" si="1"/>
        <v>F</v>
      </c>
      <c r="H24" s="15" t="str">
        <f t="shared" si="2"/>
        <v>A</v>
      </c>
      <c r="I24" s="15" t="str">
        <f t="shared" si="3"/>
        <v>WMT</v>
      </c>
      <c r="J24" s="15" t="str">
        <f t="shared" si="4"/>
        <v>X</v>
      </c>
      <c r="K24" s="15" t="str">
        <f t="shared" si="5"/>
        <v>X</v>
      </c>
      <c r="L24" s="15" t="str">
        <f t="shared" si="6"/>
        <v>X</v>
      </c>
      <c r="M24" s="15" t="str">
        <f t="shared" si="7"/>
        <v>X</v>
      </c>
      <c r="N24" s="15" t="str">
        <f t="shared" si="8"/>
        <v>X</v>
      </c>
      <c r="O24" s="15" t="str">
        <f t="shared" si="9"/>
        <v>X</v>
      </c>
      <c r="P24" s="15" t="str">
        <f t="shared" si="10"/>
        <v>X</v>
      </c>
      <c r="Q24" s="15" t="str">
        <f t="shared" si="11"/>
        <v>OD</v>
      </c>
      <c r="R24" s="15" t="str">
        <f t="shared" si="12"/>
        <v>X</v>
      </c>
      <c r="T24" s="15" t="e">
        <f t="shared" si="13"/>
        <v>#REF!</v>
      </c>
      <c r="U24" s="15" t="e">
        <f t="shared" si="14"/>
        <v>#REF!</v>
      </c>
      <c r="V24" s="15">
        <f t="shared" si="15"/>
        <v>0</v>
      </c>
      <c r="W24" s="15">
        <f t="shared" si="16"/>
        <v>0</v>
      </c>
      <c r="X24" s="15">
        <f t="shared" si="17"/>
        <v>0</v>
      </c>
      <c r="Y24" s="15">
        <f t="shared" si="18"/>
        <v>0</v>
      </c>
      <c r="Z24" s="15">
        <f t="shared" si="19"/>
        <v>0</v>
      </c>
      <c r="AA24" s="15">
        <f t="shared" si="20"/>
        <v>0</v>
      </c>
      <c r="AB24" s="15">
        <f t="shared" si="21"/>
        <v>0</v>
      </c>
      <c r="AC24" s="15">
        <f t="shared" si="22"/>
        <v>359</v>
      </c>
      <c r="AD24" s="15">
        <f t="shared" si="23"/>
        <v>0</v>
      </c>
      <c r="AE24" s="141" t="e">
        <f t="shared" si="24"/>
        <v>#REF!</v>
      </c>
      <c r="AG24" s="15" t="e">
        <f t="shared" si="25"/>
        <v>#REF!</v>
      </c>
    </row>
    <row r="25" spans="1:46">
      <c r="A25" s="15" t="str">
        <f>'2500'!C10</f>
        <v>F</v>
      </c>
      <c r="B25" s="15">
        <f>'2500'!G10</f>
        <v>0</v>
      </c>
      <c r="C25" s="15">
        <f>'2500'!I10</f>
        <v>0</v>
      </c>
      <c r="E25" s="147" t="s">
        <v>1147</v>
      </c>
      <c r="F25" s="15" t="str">
        <f t="shared" si="0"/>
        <v>2000</v>
      </c>
      <c r="G25" s="15" t="str">
        <f t="shared" si="1"/>
        <v>F</v>
      </c>
      <c r="H25" s="15" t="str">
        <f t="shared" si="2"/>
        <v>U</v>
      </c>
      <c r="I25" s="15" t="str">
        <f t="shared" si="3"/>
        <v>BTP</v>
      </c>
      <c r="J25" s="15" t="str">
        <f t="shared" si="4"/>
        <v>X</v>
      </c>
      <c r="K25" s="15" t="str">
        <f t="shared" si="5"/>
        <v>C</v>
      </c>
      <c r="L25" s="15" t="str">
        <f t="shared" si="6"/>
        <v>X</v>
      </c>
      <c r="M25" s="15" t="str">
        <f t="shared" si="7"/>
        <v>M</v>
      </c>
      <c r="N25" s="15" t="str">
        <f t="shared" si="8"/>
        <v>X</v>
      </c>
      <c r="O25" s="15" t="str">
        <f t="shared" si="9"/>
        <v>X</v>
      </c>
      <c r="P25" s="15" t="str">
        <f t="shared" si="10"/>
        <v>X</v>
      </c>
      <c r="Q25" s="15" t="str">
        <f t="shared" si="11"/>
        <v>XX</v>
      </c>
      <c r="R25" s="15" t="str">
        <f t="shared" si="12"/>
        <v>X</v>
      </c>
      <c r="T25" s="15" t="e">
        <f t="shared" si="13"/>
        <v>#REF!</v>
      </c>
      <c r="U25" s="15" t="e">
        <f t="shared" si="14"/>
        <v>#REF!</v>
      </c>
      <c r="V25" s="15">
        <f t="shared" si="15"/>
        <v>0</v>
      </c>
      <c r="W25" s="15">
        <f t="shared" si="16"/>
        <v>450</v>
      </c>
      <c r="X25" s="15">
        <f t="shared" si="17"/>
        <v>0</v>
      </c>
      <c r="Y25" s="15">
        <f t="shared" si="18"/>
        <v>263</v>
      </c>
      <c r="Z25" s="15">
        <f t="shared" si="19"/>
        <v>0</v>
      </c>
      <c r="AA25" s="15">
        <f t="shared" si="20"/>
        <v>0</v>
      </c>
      <c r="AB25" s="15">
        <f t="shared" si="21"/>
        <v>0</v>
      </c>
      <c r="AC25" s="15">
        <f t="shared" si="22"/>
        <v>0</v>
      </c>
      <c r="AD25" s="15">
        <f t="shared" si="23"/>
        <v>0</v>
      </c>
      <c r="AE25" s="141" t="e">
        <f t="shared" si="24"/>
        <v>#REF!</v>
      </c>
      <c r="AG25" s="15" t="e">
        <f t="shared" si="25"/>
        <v>#REF!</v>
      </c>
      <c r="AH25" s="15">
        <f t="shared" si="26"/>
        <v>3277.05</v>
      </c>
      <c r="AI25" s="15">
        <f t="shared" si="27"/>
        <v>0</v>
      </c>
      <c r="AJ25" s="15">
        <f t="shared" si="28"/>
        <v>0</v>
      </c>
      <c r="AK25" s="15">
        <f t="shared" si="29"/>
        <v>495.22</v>
      </c>
      <c r="AL25" s="15">
        <f t="shared" si="30"/>
        <v>0</v>
      </c>
      <c r="AM25" s="15">
        <f t="shared" si="31"/>
        <v>0</v>
      </c>
      <c r="AN25" s="15">
        <f t="shared" si="32"/>
        <v>0</v>
      </c>
      <c r="AO25" s="15">
        <f t="shared" si="33"/>
        <v>0</v>
      </c>
      <c r="AP25" s="15">
        <f t="shared" si="34"/>
        <v>0</v>
      </c>
      <c r="AQ25" s="15">
        <f t="shared" si="35"/>
        <v>0</v>
      </c>
      <c r="AR25" s="15">
        <f t="shared" si="36"/>
        <v>0</v>
      </c>
      <c r="AS25" s="141">
        <f t="shared" si="37"/>
        <v>3772</v>
      </c>
      <c r="AT25" s="141">
        <f t="shared" si="38"/>
        <v>1886</v>
      </c>
    </row>
    <row r="26" spans="1:46">
      <c r="A26" s="15" t="s">
        <v>976</v>
      </c>
      <c r="E26" s="147" t="s">
        <v>1148</v>
      </c>
      <c r="F26" s="15" t="str">
        <f t="shared" si="0"/>
        <v>2000</v>
      </c>
      <c r="G26" s="15" t="str">
        <f t="shared" si="1"/>
        <v>F</v>
      </c>
      <c r="H26" s="15" t="str">
        <f t="shared" si="2"/>
        <v>U</v>
      </c>
      <c r="I26" s="15" t="str">
        <f t="shared" si="3"/>
        <v>BTP</v>
      </c>
      <c r="J26" s="15" t="str">
        <f t="shared" si="4"/>
        <v>X</v>
      </c>
      <c r="K26" s="15" t="str">
        <f t="shared" si="5"/>
        <v>H</v>
      </c>
      <c r="L26" s="15" t="str">
        <f t="shared" si="6"/>
        <v>X</v>
      </c>
      <c r="M26" s="15" t="str">
        <f t="shared" si="7"/>
        <v>V</v>
      </c>
      <c r="N26" s="15" t="str">
        <f t="shared" si="8"/>
        <v>A</v>
      </c>
      <c r="O26" s="15" t="str">
        <f t="shared" si="9"/>
        <v>X</v>
      </c>
      <c r="P26" s="15" t="str">
        <f t="shared" si="10"/>
        <v>X</v>
      </c>
      <c r="Q26" s="15" t="str">
        <f t="shared" si="11"/>
        <v>XX</v>
      </c>
      <c r="R26" s="15" t="str">
        <f t="shared" si="12"/>
        <v>X</v>
      </c>
      <c r="T26" s="15" t="e">
        <f t="shared" si="13"/>
        <v>#REF!</v>
      </c>
      <c r="U26" s="15" t="e">
        <f t="shared" si="14"/>
        <v>#REF!</v>
      </c>
      <c r="V26" s="15">
        <f t="shared" si="15"/>
        <v>0</v>
      </c>
      <c r="W26" s="15">
        <f t="shared" si="16"/>
        <v>525</v>
      </c>
      <c r="X26" s="15">
        <f t="shared" si="17"/>
        <v>0</v>
      </c>
      <c r="Y26" s="15">
        <f t="shared" si="18"/>
        <v>289</v>
      </c>
      <c r="Z26" s="15">
        <f t="shared" si="19"/>
        <v>600</v>
      </c>
      <c r="AA26" s="15">
        <f t="shared" si="20"/>
        <v>0</v>
      </c>
      <c r="AB26" s="15">
        <f t="shared" si="21"/>
        <v>0</v>
      </c>
      <c r="AC26" s="15">
        <f t="shared" si="22"/>
        <v>0</v>
      </c>
      <c r="AD26" s="15">
        <f t="shared" si="23"/>
        <v>0</v>
      </c>
      <c r="AE26" s="141" t="e">
        <f t="shared" si="24"/>
        <v>#REF!</v>
      </c>
      <c r="AG26" s="15" t="e">
        <f t="shared" si="25"/>
        <v>#REF!</v>
      </c>
      <c r="AH26" s="15">
        <f t="shared" si="26"/>
        <v>3277.05</v>
      </c>
      <c r="AI26" s="15">
        <f t="shared" si="27"/>
        <v>0</v>
      </c>
      <c r="AJ26" s="15">
        <f t="shared" si="28"/>
        <v>0</v>
      </c>
      <c r="AK26" s="15">
        <f t="shared" si="29"/>
        <v>571.30999999999995</v>
      </c>
      <c r="AL26" s="15">
        <f t="shared" si="30"/>
        <v>0</v>
      </c>
      <c r="AM26" s="15">
        <f t="shared" si="31"/>
        <v>0</v>
      </c>
      <c r="AN26" s="15">
        <f t="shared" si="32"/>
        <v>0</v>
      </c>
      <c r="AO26" s="15">
        <f t="shared" si="33"/>
        <v>0</v>
      </c>
      <c r="AP26" s="15">
        <f t="shared" si="34"/>
        <v>0</v>
      </c>
      <c r="AQ26" s="15">
        <f t="shared" si="35"/>
        <v>0</v>
      </c>
      <c r="AR26" s="15">
        <f t="shared" si="36"/>
        <v>0</v>
      </c>
      <c r="AS26" s="141">
        <f t="shared" si="37"/>
        <v>3848</v>
      </c>
      <c r="AT26" s="141">
        <f t="shared" si="38"/>
        <v>1924</v>
      </c>
    </row>
    <row r="27" spans="1:46">
      <c r="A27" s="15" t="str">
        <f>'2520'!C12</f>
        <v>A</v>
      </c>
      <c r="B27" s="15">
        <f>'2520'!G12</f>
        <v>649</v>
      </c>
      <c r="C27" s="15">
        <f>'2520'!I12</f>
        <v>546</v>
      </c>
      <c r="E27" s="147" t="s">
        <v>1149</v>
      </c>
      <c r="F27" s="15" t="str">
        <f t="shared" si="0"/>
        <v>2000</v>
      </c>
      <c r="G27" s="15" t="str">
        <f t="shared" si="1"/>
        <v>F</v>
      </c>
      <c r="H27" s="15" t="str">
        <f t="shared" si="2"/>
        <v>U</v>
      </c>
      <c r="I27" s="15" t="str">
        <f t="shared" si="3"/>
        <v>BTP</v>
      </c>
      <c r="J27" s="15" t="str">
        <f t="shared" si="4"/>
        <v>X</v>
      </c>
      <c r="K27" s="15" t="str">
        <f t="shared" si="5"/>
        <v>X</v>
      </c>
      <c r="L27" s="15" t="str">
        <f t="shared" si="6"/>
        <v>X</v>
      </c>
      <c r="M27" s="15" t="str">
        <f t="shared" si="7"/>
        <v>V</v>
      </c>
      <c r="N27" s="15" t="str">
        <f t="shared" si="8"/>
        <v>A</v>
      </c>
      <c r="O27" s="15" t="str">
        <f t="shared" si="9"/>
        <v>X</v>
      </c>
      <c r="P27" s="15" t="str">
        <f t="shared" si="10"/>
        <v>X</v>
      </c>
      <c r="Q27" s="15" t="str">
        <f t="shared" si="11"/>
        <v>XX</v>
      </c>
      <c r="R27" s="15" t="str">
        <f t="shared" si="12"/>
        <v>X</v>
      </c>
      <c r="T27" s="15" t="e">
        <f t="shared" si="13"/>
        <v>#REF!</v>
      </c>
      <c r="U27" s="15" t="e">
        <f t="shared" si="14"/>
        <v>#REF!</v>
      </c>
      <c r="V27" s="15">
        <f t="shared" si="15"/>
        <v>0</v>
      </c>
      <c r="W27" s="15">
        <f t="shared" si="16"/>
        <v>0</v>
      </c>
      <c r="X27" s="15">
        <f t="shared" si="17"/>
        <v>0</v>
      </c>
      <c r="Y27" s="15">
        <f t="shared" si="18"/>
        <v>289</v>
      </c>
      <c r="Z27" s="15">
        <f t="shared" si="19"/>
        <v>600</v>
      </c>
      <c r="AA27" s="15">
        <f t="shared" si="20"/>
        <v>0</v>
      </c>
      <c r="AB27" s="15">
        <f t="shared" si="21"/>
        <v>0</v>
      </c>
      <c r="AC27" s="15">
        <f t="shared" si="22"/>
        <v>0</v>
      </c>
      <c r="AD27" s="15">
        <f t="shared" si="23"/>
        <v>0</v>
      </c>
      <c r="AE27" s="141" t="e">
        <f t="shared" si="24"/>
        <v>#REF!</v>
      </c>
      <c r="AG27" s="15" t="e">
        <f t="shared" si="25"/>
        <v>#REF!</v>
      </c>
      <c r="AH27" s="15">
        <f t="shared" si="26"/>
        <v>3277.05</v>
      </c>
      <c r="AI27" s="15">
        <f t="shared" si="27"/>
        <v>0</v>
      </c>
      <c r="AJ27" s="15">
        <f t="shared" si="28"/>
        <v>0</v>
      </c>
      <c r="AK27" s="15">
        <f t="shared" si="29"/>
        <v>0</v>
      </c>
      <c r="AL27" s="15">
        <f t="shared" si="30"/>
        <v>0</v>
      </c>
      <c r="AM27" s="15">
        <f t="shared" si="31"/>
        <v>0</v>
      </c>
      <c r="AN27" s="15">
        <f t="shared" si="32"/>
        <v>0</v>
      </c>
      <c r="AO27" s="15">
        <f t="shared" si="33"/>
        <v>0</v>
      </c>
      <c r="AP27" s="15">
        <f t="shared" si="34"/>
        <v>0</v>
      </c>
      <c r="AQ27" s="15">
        <f t="shared" si="35"/>
        <v>0</v>
      </c>
      <c r="AR27" s="15">
        <f t="shared" si="36"/>
        <v>0</v>
      </c>
      <c r="AS27" s="141">
        <f t="shared" si="37"/>
        <v>3277</v>
      </c>
      <c r="AT27" s="141">
        <f t="shared" si="38"/>
        <v>1638.5</v>
      </c>
    </row>
    <row r="28" spans="1:46">
      <c r="A28" s="15" t="str">
        <f>'2520'!C13</f>
        <v>B</v>
      </c>
      <c r="B28" s="15">
        <f>'2520'!G13</f>
        <v>649</v>
      </c>
      <c r="C28" s="15">
        <f>'2520'!I13</f>
        <v>546</v>
      </c>
      <c r="E28" s="147" t="s">
        <v>1150</v>
      </c>
      <c r="F28" s="15" t="str">
        <f t="shared" si="0"/>
        <v>2000</v>
      </c>
      <c r="G28" s="15" t="str">
        <f t="shared" si="1"/>
        <v>F</v>
      </c>
      <c r="H28" s="15" t="str">
        <f t="shared" si="2"/>
        <v>U</v>
      </c>
      <c r="I28" s="15" t="str">
        <f t="shared" si="3"/>
        <v>BTP</v>
      </c>
      <c r="J28" s="15" t="str">
        <f t="shared" si="4"/>
        <v>X</v>
      </c>
      <c r="K28" s="15" t="str">
        <f t="shared" si="5"/>
        <v>X</v>
      </c>
      <c r="L28" s="15" t="str">
        <f t="shared" si="6"/>
        <v>X</v>
      </c>
      <c r="M28" s="15" t="str">
        <f t="shared" si="7"/>
        <v>X</v>
      </c>
      <c r="N28" s="15" t="str">
        <f t="shared" si="8"/>
        <v>A</v>
      </c>
      <c r="O28" s="15" t="str">
        <f t="shared" si="9"/>
        <v>X</v>
      </c>
      <c r="P28" s="15" t="str">
        <f t="shared" si="10"/>
        <v>X</v>
      </c>
      <c r="Q28" s="15" t="str">
        <f t="shared" si="11"/>
        <v>XX</v>
      </c>
      <c r="R28" s="15" t="str">
        <f t="shared" si="12"/>
        <v>X</v>
      </c>
      <c r="T28" s="15" t="e">
        <f t="shared" si="13"/>
        <v>#REF!</v>
      </c>
      <c r="U28" s="15" t="e">
        <f t="shared" si="14"/>
        <v>#REF!</v>
      </c>
      <c r="V28" s="15">
        <f t="shared" si="15"/>
        <v>0</v>
      </c>
      <c r="W28" s="15">
        <f t="shared" si="16"/>
        <v>0</v>
      </c>
      <c r="X28" s="15">
        <f t="shared" si="17"/>
        <v>0</v>
      </c>
      <c r="Y28" s="15">
        <f t="shared" si="18"/>
        <v>0</v>
      </c>
      <c r="Z28" s="15">
        <f t="shared" si="19"/>
        <v>600</v>
      </c>
      <c r="AA28" s="15">
        <f t="shared" si="20"/>
        <v>0</v>
      </c>
      <c r="AB28" s="15">
        <f t="shared" si="21"/>
        <v>0</v>
      </c>
      <c r="AC28" s="15">
        <f t="shared" si="22"/>
        <v>0</v>
      </c>
      <c r="AD28" s="15">
        <f t="shared" si="23"/>
        <v>0</v>
      </c>
      <c r="AE28" s="141" t="e">
        <f t="shared" si="24"/>
        <v>#REF!</v>
      </c>
      <c r="AG28" s="15" t="e">
        <f t="shared" si="25"/>
        <v>#REF!</v>
      </c>
      <c r="AH28" s="15">
        <f t="shared" si="26"/>
        <v>3277.05</v>
      </c>
      <c r="AI28" s="15">
        <f t="shared" si="27"/>
        <v>0</v>
      </c>
      <c r="AJ28" s="15">
        <f t="shared" si="28"/>
        <v>0</v>
      </c>
      <c r="AK28" s="15">
        <f t="shared" si="29"/>
        <v>0</v>
      </c>
      <c r="AL28" s="15">
        <f t="shared" si="30"/>
        <v>0</v>
      </c>
      <c r="AM28" s="15" t="str">
        <f t="shared" si="31"/>
        <v>$</v>
      </c>
      <c r="AN28" s="15">
        <f t="shared" si="32"/>
        <v>0</v>
      </c>
      <c r="AO28" s="15">
        <f t="shared" si="33"/>
        <v>0</v>
      </c>
      <c r="AP28" s="15">
        <f t="shared" si="34"/>
        <v>0</v>
      </c>
      <c r="AQ28" s="15">
        <f t="shared" si="35"/>
        <v>0</v>
      </c>
      <c r="AR28" s="15">
        <f t="shared" si="36"/>
        <v>0</v>
      </c>
      <c r="AS28" s="141">
        <f t="shared" si="37"/>
        <v>3277</v>
      </c>
      <c r="AT28" s="141">
        <f t="shared" si="38"/>
        <v>1638.5</v>
      </c>
    </row>
    <row r="29" spans="1:46">
      <c r="A29" s="15" t="str">
        <f>'2520'!C7</f>
        <v>C</v>
      </c>
      <c r="B29" s="15">
        <f>'2520'!G7</f>
        <v>0</v>
      </c>
      <c r="C29" s="15">
        <f>'2520'!I7</f>
        <v>0</v>
      </c>
      <c r="E29" s="147" t="s">
        <v>1151</v>
      </c>
      <c r="F29" s="15" t="str">
        <f t="shared" si="0"/>
        <v>2000</v>
      </c>
      <c r="G29" s="15" t="str">
        <f t="shared" si="1"/>
        <v>F</v>
      </c>
      <c r="H29" s="15" t="str">
        <f t="shared" si="2"/>
        <v>U</v>
      </c>
      <c r="I29" s="15" t="str">
        <f t="shared" si="3"/>
        <v>WMT</v>
      </c>
      <c r="J29" s="15" t="str">
        <f t="shared" si="4"/>
        <v>X</v>
      </c>
      <c r="K29" s="15" t="str">
        <f t="shared" si="5"/>
        <v>C</v>
      </c>
      <c r="L29" s="15" t="str">
        <f t="shared" si="6"/>
        <v>N</v>
      </c>
      <c r="M29" s="15" t="str">
        <f t="shared" si="7"/>
        <v>M</v>
      </c>
      <c r="N29" s="15" t="str">
        <f t="shared" si="8"/>
        <v>X</v>
      </c>
      <c r="O29" s="15" t="str">
        <f t="shared" si="9"/>
        <v>X</v>
      </c>
      <c r="P29" s="15" t="str">
        <f t="shared" si="10"/>
        <v>X</v>
      </c>
      <c r="Q29" s="15" t="str">
        <f t="shared" si="11"/>
        <v>XX</v>
      </c>
      <c r="R29" s="15" t="str">
        <f t="shared" si="12"/>
        <v>X</v>
      </c>
      <c r="T29" s="15" t="e">
        <f t="shared" si="13"/>
        <v>#REF!</v>
      </c>
      <c r="U29" s="15" t="e">
        <f t="shared" si="14"/>
        <v>#REF!</v>
      </c>
      <c r="V29" s="15">
        <f t="shared" si="15"/>
        <v>0</v>
      </c>
      <c r="W29" s="15">
        <f t="shared" si="16"/>
        <v>450</v>
      </c>
      <c r="X29" s="15">
        <f t="shared" si="17"/>
        <v>302</v>
      </c>
      <c r="Y29" s="15">
        <f t="shared" si="18"/>
        <v>263</v>
      </c>
      <c r="Z29" s="15">
        <f t="shared" si="19"/>
        <v>0</v>
      </c>
      <c r="AA29" s="15">
        <f t="shared" si="20"/>
        <v>0</v>
      </c>
      <c r="AB29" s="15">
        <f t="shared" si="21"/>
        <v>0</v>
      </c>
      <c r="AC29" s="15">
        <f t="shared" si="22"/>
        <v>0</v>
      </c>
      <c r="AD29" s="15">
        <f t="shared" si="23"/>
        <v>0</v>
      </c>
      <c r="AE29" s="141" t="e">
        <f t="shared" si="24"/>
        <v>#REF!</v>
      </c>
      <c r="AG29" s="15" t="e">
        <f t="shared" si="25"/>
        <v>#REF!</v>
      </c>
      <c r="AH29" s="15">
        <f t="shared" si="26"/>
        <v>3277.05</v>
      </c>
      <c r="AI29" s="15">
        <f t="shared" si="27"/>
        <v>0</v>
      </c>
      <c r="AJ29" s="15">
        <f t="shared" si="28"/>
        <v>0</v>
      </c>
      <c r="AK29" s="15">
        <f t="shared" si="29"/>
        <v>495.22</v>
      </c>
      <c r="AL29" s="15">
        <f t="shared" si="30"/>
        <v>0</v>
      </c>
      <c r="AM29" s="15">
        <f t="shared" si="31"/>
        <v>0</v>
      </c>
      <c r="AN29" s="15">
        <f t="shared" si="32"/>
        <v>0</v>
      </c>
      <c r="AO29" s="15">
        <f t="shared" si="33"/>
        <v>0</v>
      </c>
      <c r="AP29" s="15">
        <f t="shared" si="34"/>
        <v>0</v>
      </c>
      <c r="AQ29" s="15">
        <f t="shared" si="35"/>
        <v>0</v>
      </c>
      <c r="AR29" s="15">
        <f t="shared" si="36"/>
        <v>0</v>
      </c>
      <c r="AS29" s="141">
        <f t="shared" si="37"/>
        <v>3772</v>
      </c>
      <c r="AT29" s="141">
        <f t="shared" si="38"/>
        <v>1886</v>
      </c>
    </row>
    <row r="30" spans="1:46">
      <c r="A30" s="15" t="str">
        <f>'2520'!C8</f>
        <v>G</v>
      </c>
      <c r="B30" s="15">
        <f>'2520'!G8</f>
        <v>0</v>
      </c>
      <c r="C30" s="15">
        <f>'2520'!I8</f>
        <v>0</v>
      </c>
      <c r="E30" s="147" t="s">
        <v>1152</v>
      </c>
      <c r="F30" s="15" t="str">
        <f t="shared" si="0"/>
        <v>2000</v>
      </c>
      <c r="G30" s="15" t="str">
        <f t="shared" si="1"/>
        <v>F</v>
      </c>
      <c r="H30" s="15" t="str">
        <f t="shared" si="2"/>
        <v>U</v>
      </c>
      <c r="I30" s="15" t="str">
        <f t="shared" si="3"/>
        <v>WMT</v>
      </c>
      <c r="J30" s="15" t="str">
        <f t="shared" si="4"/>
        <v>X</v>
      </c>
      <c r="K30" s="15" t="str">
        <f t="shared" si="5"/>
        <v>X</v>
      </c>
      <c r="L30" s="15" t="str">
        <f t="shared" si="6"/>
        <v>R</v>
      </c>
      <c r="M30" s="15" t="str">
        <f t="shared" si="7"/>
        <v>M</v>
      </c>
      <c r="N30" s="15" t="str">
        <f t="shared" si="8"/>
        <v>X</v>
      </c>
      <c r="O30" s="15" t="str">
        <f t="shared" si="9"/>
        <v>X</v>
      </c>
      <c r="P30" s="15" t="str">
        <f t="shared" si="10"/>
        <v>X</v>
      </c>
      <c r="Q30" s="15" t="str">
        <f t="shared" si="11"/>
        <v>XX</v>
      </c>
      <c r="R30" s="15" t="str">
        <f t="shared" si="12"/>
        <v>X</v>
      </c>
      <c r="T30" s="15" t="e">
        <f t="shared" si="13"/>
        <v>#REF!</v>
      </c>
      <c r="U30" s="15" t="e">
        <f t="shared" si="14"/>
        <v>#REF!</v>
      </c>
      <c r="V30" s="15">
        <f t="shared" si="15"/>
        <v>0</v>
      </c>
      <c r="W30" s="15">
        <f t="shared" si="16"/>
        <v>0</v>
      </c>
      <c r="X30" s="15">
        <f t="shared" si="17"/>
        <v>752</v>
      </c>
      <c r="Y30" s="15">
        <f t="shared" si="18"/>
        <v>263</v>
      </c>
      <c r="Z30" s="15">
        <f t="shared" si="19"/>
        <v>0</v>
      </c>
      <c r="AA30" s="15">
        <f t="shared" si="20"/>
        <v>0</v>
      </c>
      <c r="AB30" s="15">
        <f t="shared" si="21"/>
        <v>0</v>
      </c>
      <c r="AC30" s="15">
        <f t="shared" si="22"/>
        <v>0</v>
      </c>
      <c r="AD30" s="15">
        <f t="shared" si="23"/>
        <v>0</v>
      </c>
      <c r="AE30" s="141" t="e">
        <f t="shared" si="24"/>
        <v>#REF!</v>
      </c>
      <c r="AG30" s="15" t="e">
        <f t="shared" si="25"/>
        <v>#REF!</v>
      </c>
      <c r="AH30" s="15">
        <f t="shared" si="26"/>
        <v>3277.05</v>
      </c>
      <c r="AI30" s="15">
        <f t="shared" si="27"/>
        <v>0</v>
      </c>
      <c r="AJ30" s="15">
        <f t="shared" si="28"/>
        <v>0</v>
      </c>
      <c r="AK30" s="15">
        <f t="shared" si="29"/>
        <v>0</v>
      </c>
      <c r="AL30" s="15">
        <f t="shared" si="30"/>
        <v>0</v>
      </c>
      <c r="AM30" s="15">
        <f t="shared" si="31"/>
        <v>0</v>
      </c>
      <c r="AN30" s="15">
        <f t="shared" si="32"/>
        <v>0</v>
      </c>
      <c r="AO30" s="15">
        <f t="shared" si="33"/>
        <v>0</v>
      </c>
      <c r="AP30" s="15">
        <f t="shared" si="34"/>
        <v>0</v>
      </c>
      <c r="AQ30" s="15">
        <f t="shared" si="35"/>
        <v>0</v>
      </c>
      <c r="AR30" s="15">
        <f t="shared" si="36"/>
        <v>0</v>
      </c>
      <c r="AS30" s="141">
        <f t="shared" si="37"/>
        <v>3277</v>
      </c>
      <c r="AT30" s="141">
        <f t="shared" si="38"/>
        <v>1638.5</v>
      </c>
    </row>
    <row r="31" spans="1:46">
      <c r="A31" s="15" t="str">
        <f>'2520'!C9</f>
        <v>D</v>
      </c>
      <c r="B31" s="15">
        <f>'2520'!G9</f>
        <v>0</v>
      </c>
      <c r="C31" s="15">
        <f>'2520'!I9</f>
        <v>0</v>
      </c>
      <c r="E31" s="147" t="s">
        <v>1153</v>
      </c>
      <c r="F31" s="15" t="str">
        <f t="shared" si="0"/>
        <v>2000</v>
      </c>
      <c r="G31" s="15" t="str">
        <f t="shared" si="1"/>
        <v>F</v>
      </c>
      <c r="H31" s="15" t="str">
        <f t="shared" si="2"/>
        <v>U</v>
      </c>
      <c r="I31" s="15" t="str">
        <f t="shared" si="3"/>
        <v>WMT</v>
      </c>
      <c r="J31" s="15" t="str">
        <f t="shared" si="4"/>
        <v>X</v>
      </c>
      <c r="K31" s="15" t="str">
        <f t="shared" si="5"/>
        <v>X</v>
      </c>
      <c r="L31" s="15" t="str">
        <f t="shared" si="6"/>
        <v>X</v>
      </c>
      <c r="M31" s="15" t="str">
        <f t="shared" si="7"/>
        <v>M</v>
      </c>
      <c r="N31" s="15" t="str">
        <f t="shared" si="8"/>
        <v>X</v>
      </c>
      <c r="O31" s="15" t="str">
        <f t="shared" si="9"/>
        <v>X</v>
      </c>
      <c r="P31" s="15" t="str">
        <f t="shared" si="10"/>
        <v>X</v>
      </c>
      <c r="Q31" s="15" t="str">
        <f t="shared" si="11"/>
        <v>XX</v>
      </c>
      <c r="R31" s="15" t="str">
        <f t="shared" si="12"/>
        <v>X</v>
      </c>
      <c r="T31" s="15" t="e">
        <f t="shared" si="13"/>
        <v>#REF!</v>
      </c>
      <c r="U31" s="15" t="e">
        <f t="shared" si="14"/>
        <v>#REF!</v>
      </c>
      <c r="V31" s="15">
        <f t="shared" si="15"/>
        <v>0</v>
      </c>
      <c r="W31" s="15">
        <f t="shared" si="16"/>
        <v>0</v>
      </c>
      <c r="X31" s="15">
        <f t="shared" si="17"/>
        <v>0</v>
      </c>
      <c r="Y31" s="15">
        <f t="shared" si="18"/>
        <v>263</v>
      </c>
      <c r="Z31" s="15">
        <f t="shared" si="19"/>
        <v>0</v>
      </c>
      <c r="AA31" s="15">
        <f t="shared" si="20"/>
        <v>0</v>
      </c>
      <c r="AB31" s="15">
        <f t="shared" si="21"/>
        <v>0</v>
      </c>
      <c r="AC31" s="15">
        <f t="shared" si="22"/>
        <v>0</v>
      </c>
      <c r="AD31" s="15">
        <f t="shared" si="23"/>
        <v>0</v>
      </c>
      <c r="AE31" s="141" t="e">
        <f t="shared" si="24"/>
        <v>#REF!</v>
      </c>
      <c r="AG31" s="15" t="e">
        <f t="shared" si="25"/>
        <v>#REF!</v>
      </c>
      <c r="AH31" s="15">
        <f t="shared" si="26"/>
        <v>3277.05</v>
      </c>
      <c r="AI31" s="15">
        <f t="shared" si="27"/>
        <v>0</v>
      </c>
      <c r="AJ31" s="15">
        <f t="shared" si="28"/>
        <v>0</v>
      </c>
      <c r="AK31" s="15">
        <f t="shared" si="29"/>
        <v>0</v>
      </c>
      <c r="AL31" s="15">
        <f t="shared" si="30"/>
        <v>0</v>
      </c>
      <c r="AM31" s="15">
        <f t="shared" si="31"/>
        <v>0</v>
      </c>
      <c r="AN31" s="15">
        <f t="shared" si="32"/>
        <v>0</v>
      </c>
      <c r="AO31" s="15">
        <f t="shared" si="33"/>
        <v>0</v>
      </c>
      <c r="AP31" s="15">
        <f t="shared" si="34"/>
        <v>0</v>
      </c>
      <c r="AQ31" s="15">
        <f t="shared" si="35"/>
        <v>0</v>
      </c>
      <c r="AR31" s="15">
        <f t="shared" si="36"/>
        <v>0</v>
      </c>
      <c r="AS31" s="141">
        <f t="shared" si="37"/>
        <v>3277</v>
      </c>
      <c r="AT31" s="141">
        <f t="shared" si="38"/>
        <v>1638.5</v>
      </c>
    </row>
    <row r="32" spans="1:46">
      <c r="A32" s="15" t="str">
        <f>'2520'!C10</f>
        <v>E</v>
      </c>
      <c r="B32" s="15">
        <f>'2520'!G10</f>
        <v>0</v>
      </c>
      <c r="C32" s="15">
        <f>'2520'!I10</f>
        <v>0</v>
      </c>
      <c r="E32" s="147" t="s">
        <v>1154</v>
      </c>
      <c r="F32" s="15" t="str">
        <f t="shared" si="0"/>
        <v>2000</v>
      </c>
      <c r="G32" s="15" t="str">
        <f t="shared" si="1"/>
        <v>G</v>
      </c>
      <c r="H32" s="15" t="str">
        <f t="shared" si="2"/>
        <v>U</v>
      </c>
      <c r="I32" s="15" t="str">
        <f t="shared" si="3"/>
        <v>BTP</v>
      </c>
      <c r="J32" s="15" t="str">
        <f t="shared" si="4"/>
        <v>X</v>
      </c>
      <c r="K32" s="15" t="str">
        <f t="shared" si="5"/>
        <v>H</v>
      </c>
      <c r="L32" s="15" t="str">
        <f t="shared" si="6"/>
        <v>X</v>
      </c>
      <c r="M32" s="15" t="str">
        <f t="shared" si="7"/>
        <v>V</v>
      </c>
      <c r="N32" s="15" t="str">
        <f t="shared" si="8"/>
        <v>A</v>
      </c>
      <c r="O32" s="15" t="str">
        <f t="shared" si="9"/>
        <v>X</v>
      </c>
      <c r="P32" s="15" t="str">
        <f t="shared" si="10"/>
        <v>X</v>
      </c>
      <c r="Q32" s="15" t="str">
        <f t="shared" si="11"/>
        <v>XX</v>
      </c>
      <c r="R32" s="15" t="str">
        <f t="shared" si="12"/>
        <v>X</v>
      </c>
      <c r="T32" s="15" t="e">
        <f t="shared" si="13"/>
        <v>#REF!</v>
      </c>
      <c r="U32" s="15" t="e">
        <f t="shared" si="14"/>
        <v>#REF!</v>
      </c>
      <c r="V32" s="15">
        <f t="shared" si="15"/>
        <v>0</v>
      </c>
      <c r="W32" s="15">
        <f t="shared" si="16"/>
        <v>525</v>
      </c>
      <c r="X32" s="15">
        <f t="shared" si="17"/>
        <v>0</v>
      </c>
      <c r="Y32" s="15">
        <f t="shared" si="18"/>
        <v>289</v>
      </c>
      <c r="Z32" s="15">
        <f t="shared" si="19"/>
        <v>600</v>
      </c>
      <c r="AA32" s="15">
        <f t="shared" si="20"/>
        <v>0</v>
      </c>
      <c r="AB32" s="15">
        <f t="shared" si="21"/>
        <v>0</v>
      </c>
      <c r="AC32" s="15">
        <f t="shared" si="22"/>
        <v>0</v>
      </c>
      <c r="AD32" s="15">
        <f t="shared" si="23"/>
        <v>0</v>
      </c>
      <c r="AE32" s="141" t="e">
        <f t="shared" si="24"/>
        <v>#REF!</v>
      </c>
      <c r="AG32" s="15" t="e">
        <f t="shared" si="25"/>
        <v>#REF!</v>
      </c>
      <c r="AH32" s="15">
        <f t="shared" si="26"/>
        <v>3277.05</v>
      </c>
      <c r="AI32" s="15">
        <f t="shared" si="27"/>
        <v>0</v>
      </c>
      <c r="AJ32" s="15">
        <f t="shared" si="28"/>
        <v>0</v>
      </c>
      <c r="AK32" s="15">
        <f t="shared" si="29"/>
        <v>571.30999999999995</v>
      </c>
      <c r="AL32" s="15">
        <f t="shared" si="30"/>
        <v>0</v>
      </c>
      <c r="AM32" s="15">
        <f t="shared" si="31"/>
        <v>0</v>
      </c>
      <c r="AN32" s="15">
        <f t="shared" si="32"/>
        <v>0</v>
      </c>
      <c r="AO32" s="15">
        <f t="shared" si="33"/>
        <v>0</v>
      </c>
      <c r="AP32" s="15">
        <f t="shared" si="34"/>
        <v>0</v>
      </c>
      <c r="AQ32" s="15">
        <f t="shared" si="35"/>
        <v>0</v>
      </c>
      <c r="AR32" s="15">
        <f t="shared" si="36"/>
        <v>0</v>
      </c>
      <c r="AS32" s="141">
        <f t="shared" si="37"/>
        <v>3848</v>
      </c>
      <c r="AT32" s="141">
        <f t="shared" si="38"/>
        <v>1924</v>
      </c>
    </row>
    <row r="33" spans="1:46">
      <c r="A33" s="15" t="str">
        <f>'2520'!C11</f>
        <v>F</v>
      </c>
      <c r="B33" s="15">
        <f>'2520'!G11</f>
        <v>0</v>
      </c>
      <c r="C33" s="15">
        <f>'2520'!I11</f>
        <v>0</v>
      </c>
      <c r="E33" s="147" t="s">
        <v>1155</v>
      </c>
      <c r="F33" s="15" t="str">
        <f t="shared" si="0"/>
        <v>2000</v>
      </c>
      <c r="G33" s="15" t="str">
        <f t="shared" si="1"/>
        <v>G</v>
      </c>
      <c r="H33" s="15" t="str">
        <f t="shared" si="2"/>
        <v>U</v>
      </c>
      <c r="I33" s="15" t="str">
        <f t="shared" si="3"/>
        <v>BTP</v>
      </c>
      <c r="J33" s="15" t="str">
        <f t="shared" si="4"/>
        <v>X</v>
      </c>
      <c r="K33" s="15" t="str">
        <f t="shared" si="5"/>
        <v>X</v>
      </c>
      <c r="L33" s="15" t="str">
        <f t="shared" si="6"/>
        <v>X</v>
      </c>
      <c r="M33" s="15" t="str">
        <f t="shared" si="7"/>
        <v>V</v>
      </c>
      <c r="N33" s="15" t="str">
        <f t="shared" si="8"/>
        <v>A</v>
      </c>
      <c r="O33" s="15" t="str">
        <f t="shared" si="9"/>
        <v>X</v>
      </c>
      <c r="P33" s="15" t="str">
        <f t="shared" si="10"/>
        <v>X</v>
      </c>
      <c r="Q33" s="15" t="str">
        <f t="shared" si="11"/>
        <v>XX</v>
      </c>
      <c r="R33" s="15" t="str">
        <f t="shared" si="12"/>
        <v>X</v>
      </c>
      <c r="T33" s="15" t="e">
        <f t="shared" si="13"/>
        <v>#REF!</v>
      </c>
      <c r="U33" s="15" t="e">
        <f t="shared" si="14"/>
        <v>#REF!</v>
      </c>
      <c r="V33" s="15">
        <f t="shared" si="15"/>
        <v>0</v>
      </c>
      <c r="W33" s="15">
        <f t="shared" si="16"/>
        <v>0</v>
      </c>
      <c r="X33" s="15">
        <f t="shared" si="17"/>
        <v>0</v>
      </c>
      <c r="Y33" s="15">
        <f t="shared" si="18"/>
        <v>289</v>
      </c>
      <c r="Z33" s="15">
        <f t="shared" si="19"/>
        <v>600</v>
      </c>
      <c r="AA33" s="15">
        <f t="shared" si="20"/>
        <v>0</v>
      </c>
      <c r="AB33" s="15">
        <f t="shared" si="21"/>
        <v>0</v>
      </c>
      <c r="AC33" s="15">
        <f t="shared" si="22"/>
        <v>0</v>
      </c>
      <c r="AD33" s="15">
        <f t="shared" si="23"/>
        <v>0</v>
      </c>
      <c r="AE33" s="141" t="e">
        <f t="shared" si="24"/>
        <v>#REF!</v>
      </c>
      <c r="AG33" s="15" t="e">
        <f t="shared" si="25"/>
        <v>#REF!</v>
      </c>
      <c r="AH33" s="15">
        <f t="shared" si="26"/>
        <v>3277.05</v>
      </c>
      <c r="AI33" s="15">
        <f t="shared" si="27"/>
        <v>0</v>
      </c>
      <c r="AJ33" s="15">
        <f t="shared" si="28"/>
        <v>0</v>
      </c>
      <c r="AK33" s="15">
        <f t="shared" si="29"/>
        <v>0</v>
      </c>
      <c r="AL33" s="15">
        <f t="shared" si="30"/>
        <v>0</v>
      </c>
      <c r="AM33" s="15">
        <f t="shared" si="31"/>
        <v>0</v>
      </c>
      <c r="AN33" s="15">
        <f t="shared" si="32"/>
        <v>0</v>
      </c>
      <c r="AO33" s="15">
        <f t="shared" si="33"/>
        <v>0</v>
      </c>
      <c r="AP33" s="15">
        <f t="shared" si="34"/>
        <v>0</v>
      </c>
      <c r="AQ33" s="15">
        <f t="shared" si="35"/>
        <v>0</v>
      </c>
      <c r="AR33" s="15">
        <f t="shared" si="36"/>
        <v>0</v>
      </c>
      <c r="AS33" s="141">
        <f t="shared" si="37"/>
        <v>3277</v>
      </c>
      <c r="AT33" s="141">
        <f t="shared" si="38"/>
        <v>1638.5</v>
      </c>
    </row>
    <row r="34" spans="1:46">
      <c r="A34" s="15" t="s">
        <v>977</v>
      </c>
      <c r="E34" s="147" t="s">
        <v>1156</v>
      </c>
      <c r="F34" s="15" t="str">
        <f t="shared" si="0"/>
        <v>2000</v>
      </c>
      <c r="G34" s="15" t="str">
        <f t="shared" si="1"/>
        <v>G</v>
      </c>
      <c r="H34" s="15" t="str">
        <f t="shared" si="2"/>
        <v>U</v>
      </c>
      <c r="I34" s="15" t="str">
        <f t="shared" si="3"/>
        <v>BTP</v>
      </c>
      <c r="J34" s="15" t="str">
        <f t="shared" si="4"/>
        <v>X</v>
      </c>
      <c r="K34" s="15" t="str">
        <f t="shared" si="5"/>
        <v>X</v>
      </c>
      <c r="L34" s="15" t="str">
        <f t="shared" si="6"/>
        <v>X</v>
      </c>
      <c r="M34" s="15" t="str">
        <f t="shared" si="7"/>
        <v>V</v>
      </c>
      <c r="N34" s="15" t="str">
        <f t="shared" si="8"/>
        <v>X</v>
      </c>
      <c r="O34" s="15" t="str">
        <f t="shared" si="9"/>
        <v>X</v>
      </c>
      <c r="P34" s="15" t="str">
        <f t="shared" si="10"/>
        <v>X</v>
      </c>
      <c r="Q34" s="15" t="str">
        <f t="shared" si="11"/>
        <v>XX</v>
      </c>
      <c r="R34" s="15" t="str">
        <f t="shared" si="12"/>
        <v>X</v>
      </c>
      <c r="T34" s="15" t="e">
        <f t="shared" si="13"/>
        <v>#REF!</v>
      </c>
      <c r="U34" s="15" t="e">
        <f t="shared" si="14"/>
        <v>#REF!</v>
      </c>
      <c r="V34" s="15">
        <f t="shared" si="15"/>
        <v>0</v>
      </c>
      <c r="W34" s="15">
        <f t="shared" si="16"/>
        <v>0</v>
      </c>
      <c r="X34" s="15">
        <f t="shared" si="17"/>
        <v>0</v>
      </c>
      <c r="Y34" s="15">
        <f t="shared" si="18"/>
        <v>289</v>
      </c>
      <c r="Z34" s="15">
        <f t="shared" si="19"/>
        <v>0</v>
      </c>
      <c r="AA34" s="15">
        <f t="shared" si="20"/>
        <v>0</v>
      </c>
      <c r="AB34" s="15">
        <f t="shared" si="21"/>
        <v>0</v>
      </c>
      <c r="AC34" s="15">
        <f t="shared" si="22"/>
        <v>0</v>
      </c>
      <c r="AD34" s="15">
        <f t="shared" si="23"/>
        <v>0</v>
      </c>
      <c r="AE34" s="141" t="e">
        <f t="shared" si="24"/>
        <v>#REF!</v>
      </c>
      <c r="AG34" s="15" t="e">
        <f t="shared" si="25"/>
        <v>#REF!</v>
      </c>
      <c r="AH34" s="15">
        <f t="shared" si="26"/>
        <v>3277.05</v>
      </c>
      <c r="AI34" s="15">
        <f t="shared" si="27"/>
        <v>0</v>
      </c>
      <c r="AJ34" s="15">
        <f t="shared" si="28"/>
        <v>0</v>
      </c>
      <c r="AK34" s="15">
        <f t="shared" si="29"/>
        <v>0</v>
      </c>
      <c r="AL34" s="15">
        <f t="shared" si="30"/>
        <v>0</v>
      </c>
      <c r="AM34" s="15">
        <f t="shared" si="31"/>
        <v>0</v>
      </c>
      <c r="AN34" s="15">
        <f t="shared" si="32"/>
        <v>0</v>
      </c>
      <c r="AO34" s="15">
        <f t="shared" si="33"/>
        <v>0</v>
      </c>
      <c r="AP34" s="15">
        <f t="shared" si="34"/>
        <v>0</v>
      </c>
      <c r="AQ34" s="15">
        <f t="shared" si="35"/>
        <v>0</v>
      </c>
      <c r="AR34" s="15">
        <f t="shared" si="36"/>
        <v>0</v>
      </c>
      <c r="AS34" s="141">
        <f t="shared" si="37"/>
        <v>3277</v>
      </c>
      <c r="AT34" s="141">
        <f t="shared" si="38"/>
        <v>1638.5</v>
      </c>
    </row>
    <row r="35" spans="1:46">
      <c r="A35" s="15" t="str">
        <f>'3000'!C7</f>
        <v>G</v>
      </c>
      <c r="B35" s="15" t="e">
        <f>'3000'!#REF!</f>
        <v>#REF!</v>
      </c>
      <c r="C35" s="15">
        <f>'3000'!F7</f>
        <v>0</v>
      </c>
      <c r="E35" s="147" t="s">
        <v>1157</v>
      </c>
      <c r="F35" s="15" t="str">
        <f t="shared" si="0"/>
        <v>2000</v>
      </c>
      <c r="G35" s="15" t="str">
        <f t="shared" si="1"/>
        <v>G</v>
      </c>
      <c r="H35" s="15" t="str">
        <f t="shared" si="2"/>
        <v>U</v>
      </c>
      <c r="I35" s="15" t="str">
        <f t="shared" si="3"/>
        <v>BTP</v>
      </c>
      <c r="J35" s="15" t="str">
        <f t="shared" si="4"/>
        <v>X</v>
      </c>
      <c r="K35" s="15" t="str">
        <f t="shared" si="5"/>
        <v>X</v>
      </c>
      <c r="L35" s="15" t="str">
        <f t="shared" si="6"/>
        <v>X</v>
      </c>
      <c r="M35" s="15" t="str">
        <f t="shared" si="7"/>
        <v>X</v>
      </c>
      <c r="N35" s="15" t="str">
        <f t="shared" si="8"/>
        <v>X</v>
      </c>
      <c r="O35" s="15" t="str">
        <f t="shared" si="9"/>
        <v>X</v>
      </c>
      <c r="P35" s="15" t="str">
        <f t="shared" si="10"/>
        <v>X</v>
      </c>
      <c r="Q35" s="15" t="str">
        <f t="shared" si="11"/>
        <v>XX</v>
      </c>
      <c r="R35" s="15" t="str">
        <f t="shared" si="12"/>
        <v>X</v>
      </c>
      <c r="T35" s="15" t="e">
        <f t="shared" si="13"/>
        <v>#REF!</v>
      </c>
      <c r="U35" s="15" t="e">
        <f t="shared" si="14"/>
        <v>#REF!</v>
      </c>
      <c r="V35" s="15">
        <f t="shared" si="15"/>
        <v>0</v>
      </c>
      <c r="W35" s="15">
        <f t="shared" si="16"/>
        <v>0</v>
      </c>
      <c r="X35" s="15">
        <f t="shared" si="17"/>
        <v>0</v>
      </c>
      <c r="Y35" s="15">
        <f t="shared" si="18"/>
        <v>0</v>
      </c>
      <c r="Z35" s="15">
        <f t="shared" si="19"/>
        <v>0</v>
      </c>
      <c r="AA35" s="15">
        <f t="shared" si="20"/>
        <v>0</v>
      </c>
      <c r="AB35" s="15">
        <f t="shared" si="21"/>
        <v>0</v>
      </c>
      <c r="AC35" s="15">
        <f t="shared" si="22"/>
        <v>0</v>
      </c>
      <c r="AD35" s="15">
        <f t="shared" si="23"/>
        <v>0</v>
      </c>
      <c r="AE35" s="141" t="e">
        <f t="shared" si="24"/>
        <v>#REF!</v>
      </c>
      <c r="AG35" s="15" t="e">
        <f t="shared" si="25"/>
        <v>#REF!</v>
      </c>
      <c r="AH35" s="15">
        <f t="shared" si="26"/>
        <v>3277.05</v>
      </c>
      <c r="AI35" s="15">
        <f t="shared" si="27"/>
        <v>0</v>
      </c>
      <c r="AJ35" s="15">
        <f t="shared" si="28"/>
        <v>0</v>
      </c>
      <c r="AK35" s="15">
        <f t="shared" si="29"/>
        <v>0</v>
      </c>
      <c r="AL35" s="15">
        <f t="shared" si="30"/>
        <v>0</v>
      </c>
      <c r="AM35" s="15" t="str">
        <f t="shared" si="31"/>
        <v>$</v>
      </c>
      <c r="AN35" s="15">
        <f t="shared" si="32"/>
        <v>0</v>
      </c>
      <c r="AO35" s="15">
        <f t="shared" si="33"/>
        <v>0</v>
      </c>
      <c r="AP35" s="15">
        <f t="shared" si="34"/>
        <v>0</v>
      </c>
      <c r="AQ35" s="15">
        <f t="shared" si="35"/>
        <v>0</v>
      </c>
      <c r="AR35" s="15">
        <f t="shared" si="36"/>
        <v>0</v>
      </c>
      <c r="AS35" s="141">
        <f t="shared" si="37"/>
        <v>3277</v>
      </c>
      <c r="AT35" s="141">
        <f t="shared" si="38"/>
        <v>1638.5</v>
      </c>
    </row>
    <row r="36" spans="1:46">
      <c r="A36" s="15" t="str">
        <f>'3000'!C8</f>
        <v>F</v>
      </c>
      <c r="B36" s="15" t="e">
        <f>'3000'!#REF!</f>
        <v>#REF!</v>
      </c>
      <c r="C36" s="15">
        <f>'3000'!F8</f>
        <v>0</v>
      </c>
      <c r="E36" s="147" t="s">
        <v>1158</v>
      </c>
      <c r="F36" s="15" t="str">
        <f t="shared" si="0"/>
        <v>2000</v>
      </c>
      <c r="G36" s="15" t="str">
        <f t="shared" si="1"/>
        <v>G</v>
      </c>
      <c r="H36" s="15" t="str">
        <f t="shared" si="2"/>
        <v>U</v>
      </c>
      <c r="I36" s="15" t="str">
        <f t="shared" si="3"/>
        <v>PNL</v>
      </c>
      <c r="J36" s="15" t="str">
        <f t="shared" si="4"/>
        <v>X</v>
      </c>
      <c r="K36" s="15" t="str">
        <f t="shared" si="5"/>
        <v>X</v>
      </c>
      <c r="L36" s="15" t="str">
        <f t="shared" si="6"/>
        <v>X</v>
      </c>
      <c r="M36" s="15" t="str">
        <f t="shared" si="7"/>
        <v>V</v>
      </c>
      <c r="N36" s="15" t="str">
        <f t="shared" si="8"/>
        <v>A</v>
      </c>
      <c r="O36" s="15" t="str">
        <f t="shared" si="9"/>
        <v>X</v>
      </c>
      <c r="P36" s="15" t="str">
        <f t="shared" si="10"/>
        <v>X</v>
      </c>
      <c r="Q36" s="15" t="str">
        <f t="shared" si="11"/>
        <v>XX</v>
      </c>
      <c r="R36" s="15" t="str">
        <f t="shared" si="12"/>
        <v>X</v>
      </c>
      <c r="T36" s="15" t="e">
        <f t="shared" si="13"/>
        <v>#REF!</v>
      </c>
      <c r="U36" s="15" t="e">
        <f t="shared" si="14"/>
        <v>#REF!</v>
      </c>
      <c r="V36" s="15">
        <f t="shared" si="15"/>
        <v>547</v>
      </c>
      <c r="W36" s="15">
        <f t="shared" si="16"/>
        <v>0</v>
      </c>
      <c r="X36" s="15">
        <f t="shared" si="17"/>
        <v>0</v>
      </c>
      <c r="Y36" s="15">
        <f t="shared" si="18"/>
        <v>289</v>
      </c>
      <c r="Z36" s="15">
        <f t="shared" si="19"/>
        <v>600</v>
      </c>
      <c r="AA36" s="15">
        <f t="shared" si="20"/>
        <v>0</v>
      </c>
      <c r="AB36" s="15">
        <f t="shared" si="21"/>
        <v>0</v>
      </c>
      <c r="AC36" s="15">
        <f t="shared" si="22"/>
        <v>0</v>
      </c>
      <c r="AD36" s="15">
        <f t="shared" si="23"/>
        <v>0</v>
      </c>
      <c r="AE36" s="141" t="e">
        <f t="shared" si="24"/>
        <v>#REF!</v>
      </c>
      <c r="AG36" s="15" t="e">
        <f t="shared" si="25"/>
        <v>#REF!</v>
      </c>
      <c r="AH36" s="15">
        <f t="shared" si="26"/>
        <v>3277.05</v>
      </c>
      <c r="AI36" s="15">
        <f t="shared" si="27"/>
        <v>0</v>
      </c>
      <c r="AJ36" s="15">
        <f t="shared" si="28"/>
        <v>546.36</v>
      </c>
      <c r="AK36" s="15">
        <f t="shared" si="29"/>
        <v>0</v>
      </c>
      <c r="AL36" s="15">
        <f t="shared" si="30"/>
        <v>0</v>
      </c>
      <c r="AM36" s="15">
        <f t="shared" si="31"/>
        <v>0</v>
      </c>
      <c r="AN36" s="15">
        <f t="shared" si="32"/>
        <v>0</v>
      </c>
      <c r="AO36" s="15">
        <f t="shared" si="33"/>
        <v>0</v>
      </c>
      <c r="AP36" s="15">
        <f t="shared" si="34"/>
        <v>0</v>
      </c>
      <c r="AQ36" s="15">
        <f t="shared" si="35"/>
        <v>0</v>
      </c>
      <c r="AR36" s="15">
        <f t="shared" si="36"/>
        <v>0</v>
      </c>
      <c r="AS36" s="141">
        <f t="shared" si="37"/>
        <v>3823</v>
      </c>
      <c r="AT36" s="141">
        <f t="shared" si="38"/>
        <v>1911.5</v>
      </c>
    </row>
    <row r="37" spans="1:46">
      <c r="A37" s="15" t="str">
        <f>'3000'!C9</f>
        <v>Y</v>
      </c>
      <c r="B37" s="15" t="e">
        <f>'3000'!#REF!</f>
        <v>#REF!</v>
      </c>
      <c r="C37" s="15">
        <f>'3000'!F9</f>
        <v>0</v>
      </c>
      <c r="E37" s="147" t="s">
        <v>1159</v>
      </c>
      <c r="F37" s="15" t="str">
        <f t="shared" si="0"/>
        <v>2000</v>
      </c>
      <c r="G37" s="15" t="str">
        <f t="shared" si="1"/>
        <v>G</v>
      </c>
      <c r="H37" s="15" t="str">
        <f t="shared" si="2"/>
        <v>U</v>
      </c>
      <c r="I37" s="15" t="str">
        <f t="shared" si="3"/>
        <v>PNR</v>
      </c>
      <c r="J37" s="15" t="str">
        <f t="shared" si="4"/>
        <v>1</v>
      </c>
      <c r="K37" s="15" t="str">
        <f t="shared" si="5"/>
        <v>X</v>
      </c>
      <c r="L37" s="15" t="str">
        <f t="shared" si="6"/>
        <v>X</v>
      </c>
      <c r="M37" s="15" t="str">
        <f t="shared" si="7"/>
        <v>X</v>
      </c>
      <c r="N37" s="15" t="str">
        <f t="shared" si="8"/>
        <v>X</v>
      </c>
      <c r="O37" s="15" t="str">
        <f t="shared" si="9"/>
        <v>X</v>
      </c>
      <c r="P37" s="15" t="str">
        <f t="shared" si="10"/>
        <v>X</v>
      </c>
      <c r="Q37" s="15" t="str">
        <f t="shared" si="11"/>
        <v>XX</v>
      </c>
      <c r="R37" s="15" t="str">
        <f t="shared" si="12"/>
        <v>X</v>
      </c>
      <c r="T37" s="15" t="e">
        <f t="shared" si="13"/>
        <v>#REF!</v>
      </c>
      <c r="U37" s="15" t="e">
        <f t="shared" si="14"/>
        <v>#REF!</v>
      </c>
      <c r="V37" s="15">
        <f t="shared" si="15"/>
        <v>1246</v>
      </c>
      <c r="W37" s="15">
        <f t="shared" si="16"/>
        <v>0</v>
      </c>
      <c r="X37" s="15">
        <f t="shared" si="17"/>
        <v>0</v>
      </c>
      <c r="Y37" s="15">
        <f t="shared" si="18"/>
        <v>0</v>
      </c>
      <c r="Z37" s="15">
        <f t="shared" si="19"/>
        <v>0</v>
      </c>
      <c r="AA37" s="15">
        <f t="shared" si="20"/>
        <v>0</v>
      </c>
      <c r="AB37" s="15">
        <f t="shared" si="21"/>
        <v>0</v>
      </c>
      <c r="AC37" s="15">
        <f t="shared" si="22"/>
        <v>0</v>
      </c>
      <c r="AD37" s="15">
        <f t="shared" si="23"/>
        <v>0</v>
      </c>
      <c r="AE37" s="141" t="e">
        <f t="shared" si="24"/>
        <v>#REF!</v>
      </c>
      <c r="AG37" s="15" t="e">
        <f t="shared" si="25"/>
        <v>#REF!</v>
      </c>
      <c r="AH37" s="15">
        <f t="shared" si="26"/>
        <v>3277.05</v>
      </c>
      <c r="AI37" s="15">
        <f t="shared" si="27"/>
        <v>0</v>
      </c>
      <c r="AJ37" s="15">
        <f t="shared" si="28"/>
        <v>1246.1500000000001</v>
      </c>
      <c r="AK37" s="15">
        <f t="shared" si="29"/>
        <v>0</v>
      </c>
      <c r="AL37" s="15">
        <f t="shared" si="30"/>
        <v>0</v>
      </c>
      <c r="AM37" s="15" t="str">
        <f t="shared" si="31"/>
        <v>$</v>
      </c>
      <c r="AN37" s="15">
        <f t="shared" si="32"/>
        <v>0</v>
      </c>
      <c r="AO37" s="15">
        <f t="shared" si="33"/>
        <v>0</v>
      </c>
      <c r="AP37" s="15">
        <f t="shared" si="34"/>
        <v>0</v>
      </c>
      <c r="AQ37" s="15">
        <f t="shared" si="35"/>
        <v>0</v>
      </c>
      <c r="AR37" s="15">
        <f t="shared" si="36"/>
        <v>0</v>
      </c>
      <c r="AS37" s="141">
        <f t="shared" si="37"/>
        <v>4523</v>
      </c>
      <c r="AT37" s="141">
        <f t="shared" si="38"/>
        <v>2261.5</v>
      </c>
    </row>
    <row r="38" spans="1:46">
      <c r="A38" s="15" t="str">
        <f>'3000'!C10</f>
        <v>I</v>
      </c>
      <c r="B38" s="15" t="e">
        <f>'3000'!#REF!</f>
        <v>#REF!</v>
      </c>
      <c r="C38" s="15">
        <f>'3000'!F10</f>
        <v>654.15</v>
      </c>
      <c r="E38" s="147" t="s">
        <v>1160</v>
      </c>
      <c r="F38" s="15" t="str">
        <f t="shared" si="0"/>
        <v>2000</v>
      </c>
      <c r="G38" s="15" t="str">
        <f t="shared" si="1"/>
        <v>G</v>
      </c>
      <c r="H38" s="15" t="str">
        <f t="shared" si="2"/>
        <v>U</v>
      </c>
      <c r="I38" s="15" t="str">
        <f t="shared" si="3"/>
        <v>PTX</v>
      </c>
      <c r="J38" s="15" t="str">
        <f t="shared" si="4"/>
        <v>X</v>
      </c>
      <c r="K38" s="15" t="str">
        <f t="shared" si="5"/>
        <v>X</v>
      </c>
      <c r="L38" s="15" t="str">
        <f t="shared" si="6"/>
        <v>X</v>
      </c>
      <c r="M38" s="15" t="str">
        <f t="shared" si="7"/>
        <v>M</v>
      </c>
      <c r="N38" s="15" t="str">
        <f t="shared" si="8"/>
        <v>X</v>
      </c>
      <c r="O38" s="15" t="str">
        <f t="shared" si="9"/>
        <v>X</v>
      </c>
      <c r="P38" s="15" t="str">
        <f t="shared" si="10"/>
        <v>X</v>
      </c>
      <c r="Q38" s="15" t="str">
        <f t="shared" si="11"/>
        <v>XX</v>
      </c>
      <c r="R38" s="15" t="str">
        <f t="shared" si="12"/>
        <v>X</v>
      </c>
      <c r="T38" s="15" t="e">
        <f t="shared" si="13"/>
        <v>#REF!</v>
      </c>
      <c r="U38" s="15" t="e">
        <f t="shared" si="14"/>
        <v>#REF!</v>
      </c>
      <c r="V38" s="15">
        <f t="shared" si="15"/>
        <v>3315</v>
      </c>
      <c r="W38" s="15">
        <f t="shared" si="16"/>
        <v>0</v>
      </c>
      <c r="X38" s="15">
        <f t="shared" si="17"/>
        <v>0</v>
      </c>
      <c r="Y38" s="15">
        <f t="shared" si="18"/>
        <v>263</v>
      </c>
      <c r="Z38" s="15">
        <f t="shared" si="19"/>
        <v>0</v>
      </c>
      <c r="AA38" s="15">
        <f t="shared" si="20"/>
        <v>0</v>
      </c>
      <c r="AB38" s="15">
        <f t="shared" si="21"/>
        <v>0</v>
      </c>
      <c r="AC38" s="15">
        <f t="shared" si="22"/>
        <v>0</v>
      </c>
      <c r="AD38" s="15">
        <f t="shared" si="23"/>
        <v>0</v>
      </c>
      <c r="AE38" s="141" t="e">
        <f t="shared" si="24"/>
        <v>#REF!</v>
      </c>
      <c r="AG38" s="15" t="e">
        <f t="shared" si="25"/>
        <v>#REF!</v>
      </c>
      <c r="AH38" s="15">
        <f t="shared" si="26"/>
        <v>3277.05</v>
      </c>
      <c r="AI38" s="15">
        <f t="shared" si="27"/>
        <v>0</v>
      </c>
      <c r="AJ38" s="15">
        <f t="shared" si="28"/>
        <v>3314.2</v>
      </c>
      <c r="AK38" s="15">
        <f t="shared" si="29"/>
        <v>0</v>
      </c>
      <c r="AL38" s="15">
        <f t="shared" si="30"/>
        <v>0</v>
      </c>
      <c r="AM38" s="15">
        <f t="shared" si="31"/>
        <v>0</v>
      </c>
      <c r="AN38" s="15">
        <f t="shared" si="32"/>
        <v>0</v>
      </c>
      <c r="AO38" s="15">
        <f t="shared" si="33"/>
        <v>0</v>
      </c>
      <c r="AP38" s="15">
        <f t="shared" si="34"/>
        <v>0</v>
      </c>
      <c r="AQ38" s="15">
        <f t="shared" si="35"/>
        <v>0</v>
      </c>
      <c r="AR38" s="15">
        <f t="shared" si="36"/>
        <v>0</v>
      </c>
      <c r="AS38" s="141">
        <f t="shared" si="37"/>
        <v>6591</v>
      </c>
      <c r="AT38" s="141">
        <f t="shared" si="38"/>
        <v>3295.5</v>
      </c>
    </row>
    <row r="39" spans="1:46">
      <c r="A39" s="15" t="str">
        <f>'3000'!C11</f>
        <v>H</v>
      </c>
      <c r="B39" s="15" t="e">
        <f>'3000'!#REF!</f>
        <v>#REF!</v>
      </c>
      <c r="C39" s="15">
        <f>'3000'!F11</f>
        <v>654.15</v>
      </c>
      <c r="E39" s="147" t="s">
        <v>1161</v>
      </c>
      <c r="F39" s="15" t="str">
        <f t="shared" si="0"/>
        <v>2000</v>
      </c>
      <c r="G39" s="15" t="str">
        <f t="shared" si="1"/>
        <v>G</v>
      </c>
      <c r="H39" s="15" t="str">
        <f t="shared" si="2"/>
        <v>U</v>
      </c>
      <c r="I39" s="15" t="str">
        <f t="shared" si="3"/>
        <v>WMT</v>
      </c>
      <c r="J39" s="15" t="str">
        <f t="shared" si="4"/>
        <v>X</v>
      </c>
      <c r="K39" s="15" t="str">
        <f t="shared" si="5"/>
        <v>H</v>
      </c>
      <c r="L39" s="15" t="str">
        <f t="shared" si="6"/>
        <v>X</v>
      </c>
      <c r="M39" s="15" t="str">
        <f t="shared" si="7"/>
        <v>V</v>
      </c>
      <c r="N39" s="15" t="str">
        <f t="shared" si="8"/>
        <v>A</v>
      </c>
      <c r="O39" s="15" t="str">
        <f t="shared" si="9"/>
        <v>X</v>
      </c>
      <c r="P39" s="15" t="str">
        <f t="shared" si="10"/>
        <v>X</v>
      </c>
      <c r="Q39" s="15" t="str">
        <f t="shared" si="11"/>
        <v>S1</v>
      </c>
      <c r="R39" s="15" t="str">
        <f t="shared" si="12"/>
        <v>X</v>
      </c>
      <c r="T39" s="15" t="e">
        <f t="shared" si="13"/>
        <v>#REF!</v>
      </c>
      <c r="U39" s="15" t="e">
        <f t="shared" si="14"/>
        <v>#REF!</v>
      </c>
      <c r="V39" s="15">
        <f t="shared" si="15"/>
        <v>0</v>
      </c>
      <c r="W39" s="15">
        <f t="shared" si="16"/>
        <v>525</v>
      </c>
      <c r="X39" s="15">
        <f t="shared" si="17"/>
        <v>0</v>
      </c>
      <c r="Y39" s="15">
        <f t="shared" si="18"/>
        <v>289</v>
      </c>
      <c r="Z39" s="15">
        <f t="shared" si="19"/>
        <v>600</v>
      </c>
      <c r="AA39" s="15">
        <f t="shared" si="20"/>
        <v>0</v>
      </c>
      <c r="AB39" s="15">
        <f t="shared" si="21"/>
        <v>0</v>
      </c>
      <c r="AC39" s="15">
        <f t="shared" si="22"/>
        <v>15</v>
      </c>
      <c r="AD39" s="15">
        <f t="shared" si="23"/>
        <v>0</v>
      </c>
      <c r="AE39" s="141" t="e">
        <f t="shared" si="24"/>
        <v>#REF!</v>
      </c>
      <c r="AG39" s="15" t="e">
        <f t="shared" si="25"/>
        <v>#REF!</v>
      </c>
      <c r="AH39" s="15">
        <f t="shared" si="26"/>
        <v>3277.05</v>
      </c>
      <c r="AI39" s="15">
        <f t="shared" si="27"/>
        <v>0</v>
      </c>
      <c r="AJ39" s="15">
        <f t="shared" si="28"/>
        <v>0</v>
      </c>
      <c r="AK39" s="15">
        <f t="shared" si="29"/>
        <v>571.30999999999995</v>
      </c>
      <c r="AL39" s="15">
        <f t="shared" si="30"/>
        <v>0</v>
      </c>
      <c r="AM39" s="15">
        <f t="shared" si="31"/>
        <v>0</v>
      </c>
      <c r="AN39" s="15">
        <f t="shared" si="32"/>
        <v>0</v>
      </c>
      <c r="AO39" s="15">
        <f t="shared" si="33"/>
        <v>0</v>
      </c>
      <c r="AP39" s="15">
        <f t="shared" si="34"/>
        <v>0</v>
      </c>
      <c r="AQ39" s="15">
        <f t="shared" si="35"/>
        <v>0</v>
      </c>
      <c r="AR39" s="15">
        <f t="shared" si="36"/>
        <v>0</v>
      </c>
      <c r="AS39" s="141">
        <f t="shared" si="37"/>
        <v>3848</v>
      </c>
      <c r="AT39" s="141">
        <f t="shared" si="38"/>
        <v>1924</v>
      </c>
    </row>
    <row r="40" spans="1:46">
      <c r="A40" s="15" t="str">
        <f>'3000'!C12</f>
        <v>E</v>
      </c>
      <c r="B40" s="15" t="e">
        <f>'3000'!#REF!</f>
        <v>#REF!</v>
      </c>
      <c r="C40" s="15">
        <f>'3000'!F12</f>
        <v>546</v>
      </c>
      <c r="E40" s="147" t="s">
        <v>1162</v>
      </c>
      <c r="F40" s="15" t="str">
        <f t="shared" si="0"/>
        <v>2000</v>
      </c>
      <c r="G40" s="15" t="str">
        <f t="shared" si="1"/>
        <v>G</v>
      </c>
      <c r="H40" s="15" t="str">
        <f t="shared" si="2"/>
        <v>U</v>
      </c>
      <c r="I40" s="15" t="str">
        <f t="shared" si="3"/>
        <v>WMT</v>
      </c>
      <c r="J40" s="15" t="str">
        <f t="shared" si="4"/>
        <v>X</v>
      </c>
      <c r="K40" s="15" t="str">
        <f t="shared" si="5"/>
        <v>X</v>
      </c>
      <c r="L40" s="15" t="str">
        <f t="shared" si="6"/>
        <v>X</v>
      </c>
      <c r="M40" s="15" t="str">
        <f t="shared" si="7"/>
        <v>M</v>
      </c>
      <c r="N40" s="15" t="str">
        <f t="shared" si="8"/>
        <v>X</v>
      </c>
      <c r="O40" s="15" t="str">
        <f t="shared" si="9"/>
        <v>X</v>
      </c>
      <c r="P40" s="15" t="str">
        <f t="shared" si="10"/>
        <v>X</v>
      </c>
      <c r="Q40" s="15" t="str">
        <f t="shared" si="11"/>
        <v>4C</v>
      </c>
      <c r="R40" s="15" t="str">
        <f t="shared" si="12"/>
        <v>X</v>
      </c>
      <c r="T40" s="15" t="e">
        <f t="shared" si="13"/>
        <v>#REF!</v>
      </c>
      <c r="U40" s="15" t="e">
        <f t="shared" si="14"/>
        <v>#REF!</v>
      </c>
      <c r="V40" s="15">
        <f t="shared" si="15"/>
        <v>0</v>
      </c>
      <c r="W40" s="15">
        <f t="shared" si="16"/>
        <v>0</v>
      </c>
      <c r="X40" s="15">
        <f t="shared" si="17"/>
        <v>0</v>
      </c>
      <c r="Y40" s="15">
        <f t="shared" si="18"/>
        <v>263</v>
      </c>
      <c r="Z40" s="15">
        <f t="shared" si="19"/>
        <v>0</v>
      </c>
      <c r="AA40" s="15">
        <f t="shared" si="20"/>
        <v>0</v>
      </c>
      <c r="AB40" s="15">
        <f t="shared" si="21"/>
        <v>0</v>
      </c>
      <c r="AC40" s="15">
        <f t="shared" si="22"/>
        <v>0</v>
      </c>
      <c r="AD40" s="15">
        <f t="shared" si="23"/>
        <v>0</v>
      </c>
      <c r="AE40" s="141" t="e">
        <f t="shared" si="24"/>
        <v>#REF!</v>
      </c>
      <c r="AG40" s="15" t="e">
        <f t="shared" si="25"/>
        <v>#REF!</v>
      </c>
      <c r="AH40" s="15">
        <f t="shared" si="26"/>
        <v>3277.05</v>
      </c>
      <c r="AI40" s="15">
        <f t="shared" si="27"/>
        <v>0</v>
      </c>
      <c r="AJ40" s="15">
        <f t="shared" si="28"/>
        <v>0</v>
      </c>
      <c r="AK40" s="15">
        <f t="shared" si="29"/>
        <v>0</v>
      </c>
      <c r="AL40" s="15">
        <f t="shared" si="30"/>
        <v>0</v>
      </c>
      <c r="AM40" s="15">
        <f t="shared" si="31"/>
        <v>0</v>
      </c>
      <c r="AN40" s="15">
        <f t="shared" si="32"/>
        <v>0</v>
      </c>
      <c r="AO40" s="15">
        <f t="shared" si="33"/>
        <v>0</v>
      </c>
      <c r="AP40" s="15">
        <f t="shared" si="34"/>
        <v>0</v>
      </c>
      <c r="AQ40" s="15">
        <f t="shared" si="35"/>
        <v>0</v>
      </c>
      <c r="AR40" s="15">
        <f t="shared" si="36"/>
        <v>0</v>
      </c>
      <c r="AS40" s="141">
        <f t="shared" si="37"/>
        <v>3277</v>
      </c>
      <c r="AT40" s="141">
        <f t="shared" si="38"/>
        <v>1638.5</v>
      </c>
    </row>
    <row r="41" spans="1:46">
      <c r="A41" s="15" t="str">
        <f>'3000'!C13</f>
        <v>D</v>
      </c>
      <c r="B41" s="15" t="e">
        <f>'3000'!#REF!</f>
        <v>#REF!</v>
      </c>
      <c r="C41" s="15">
        <f>'3000'!F13</f>
        <v>546</v>
      </c>
      <c r="E41" s="147" t="s">
        <v>1163</v>
      </c>
      <c r="F41" s="15" t="str">
        <f t="shared" si="0"/>
        <v>2000</v>
      </c>
      <c r="G41" s="15" t="str">
        <f t="shared" si="1"/>
        <v>G</v>
      </c>
      <c r="H41" s="15" t="str">
        <f t="shared" si="2"/>
        <v>U</v>
      </c>
      <c r="I41" s="15" t="str">
        <f t="shared" si="3"/>
        <v>WMT</v>
      </c>
      <c r="J41" s="15" t="str">
        <f t="shared" si="4"/>
        <v>X</v>
      </c>
      <c r="K41" s="15" t="str">
        <f t="shared" si="5"/>
        <v>X</v>
      </c>
      <c r="L41" s="15" t="str">
        <f t="shared" si="6"/>
        <v>X</v>
      </c>
      <c r="M41" s="15" t="str">
        <f t="shared" si="7"/>
        <v>M</v>
      </c>
      <c r="N41" s="15" t="str">
        <f t="shared" si="8"/>
        <v>X</v>
      </c>
      <c r="O41" s="15" t="str">
        <f t="shared" si="9"/>
        <v>X</v>
      </c>
      <c r="P41" s="15" t="str">
        <f t="shared" si="10"/>
        <v>X</v>
      </c>
      <c r="Q41" s="15" t="str">
        <f t="shared" si="11"/>
        <v>XX</v>
      </c>
      <c r="R41" s="15" t="str">
        <f t="shared" si="12"/>
        <v>X</v>
      </c>
      <c r="T41" s="15" t="e">
        <f t="shared" si="13"/>
        <v>#REF!</v>
      </c>
      <c r="U41" s="15" t="e">
        <f t="shared" si="14"/>
        <v>#REF!</v>
      </c>
      <c r="V41" s="15">
        <f t="shared" si="15"/>
        <v>0</v>
      </c>
      <c r="W41" s="15">
        <f t="shared" si="16"/>
        <v>0</v>
      </c>
      <c r="X41" s="15">
        <f t="shared" si="17"/>
        <v>0</v>
      </c>
      <c r="Y41" s="15">
        <f t="shared" si="18"/>
        <v>263</v>
      </c>
      <c r="Z41" s="15">
        <f t="shared" si="19"/>
        <v>0</v>
      </c>
      <c r="AA41" s="15">
        <f t="shared" si="20"/>
        <v>0</v>
      </c>
      <c r="AB41" s="15">
        <f t="shared" si="21"/>
        <v>0</v>
      </c>
      <c r="AC41" s="15">
        <f t="shared" si="22"/>
        <v>0</v>
      </c>
      <c r="AD41" s="15">
        <f t="shared" si="23"/>
        <v>0</v>
      </c>
      <c r="AE41" s="141" t="e">
        <f t="shared" si="24"/>
        <v>#REF!</v>
      </c>
      <c r="AG41" s="15" t="e">
        <f t="shared" si="25"/>
        <v>#REF!</v>
      </c>
      <c r="AH41" s="15">
        <f t="shared" si="26"/>
        <v>3277.05</v>
      </c>
      <c r="AI41" s="15">
        <f t="shared" si="27"/>
        <v>0</v>
      </c>
      <c r="AJ41" s="15">
        <f t="shared" si="28"/>
        <v>0</v>
      </c>
      <c r="AK41" s="15">
        <f t="shared" si="29"/>
        <v>0</v>
      </c>
      <c r="AL41" s="15">
        <f t="shared" si="30"/>
        <v>0</v>
      </c>
      <c r="AM41" s="15">
        <f t="shared" si="31"/>
        <v>0</v>
      </c>
      <c r="AN41" s="15">
        <f t="shared" si="32"/>
        <v>0</v>
      </c>
      <c r="AO41" s="15">
        <f t="shared" si="33"/>
        <v>0</v>
      </c>
      <c r="AP41" s="15">
        <f t="shared" si="34"/>
        <v>0</v>
      </c>
      <c r="AQ41" s="15">
        <f t="shared" si="35"/>
        <v>0</v>
      </c>
      <c r="AR41" s="15">
        <f t="shared" si="36"/>
        <v>0</v>
      </c>
      <c r="AS41" s="141">
        <f t="shared" si="37"/>
        <v>3277</v>
      </c>
      <c r="AT41" s="141">
        <f t="shared" si="38"/>
        <v>1638.5</v>
      </c>
    </row>
    <row r="42" spans="1:46">
      <c r="A42" s="15" t="str">
        <f>'3000'!C14</f>
        <v>C</v>
      </c>
      <c r="B42" s="15" t="e">
        <f>'3000'!#REF!</f>
        <v>#REF!</v>
      </c>
      <c r="C42" s="15">
        <f>'3000'!F14</f>
        <v>546</v>
      </c>
      <c r="E42" s="147" t="s">
        <v>1164</v>
      </c>
      <c r="F42" s="15" t="str">
        <f t="shared" si="0"/>
        <v>2000</v>
      </c>
      <c r="G42" s="15" t="str">
        <f t="shared" si="1"/>
        <v>G</v>
      </c>
      <c r="H42" s="15" t="str">
        <f t="shared" si="2"/>
        <v>U</v>
      </c>
      <c r="I42" s="15" t="str">
        <f t="shared" si="3"/>
        <v>WMT</v>
      </c>
      <c r="J42" s="15" t="str">
        <f t="shared" si="4"/>
        <v>X</v>
      </c>
      <c r="K42" s="15" t="str">
        <f t="shared" si="5"/>
        <v>X</v>
      </c>
      <c r="L42" s="15" t="str">
        <f t="shared" si="6"/>
        <v>X</v>
      </c>
      <c r="M42" s="15" t="str">
        <f t="shared" si="7"/>
        <v>X</v>
      </c>
      <c r="N42" s="15" t="str">
        <f t="shared" si="8"/>
        <v>X</v>
      </c>
      <c r="O42" s="15" t="str">
        <f t="shared" si="9"/>
        <v>X</v>
      </c>
      <c r="P42" s="15" t="str">
        <f t="shared" si="10"/>
        <v>X</v>
      </c>
      <c r="Q42" s="15" t="str">
        <f t="shared" si="11"/>
        <v>OD</v>
      </c>
      <c r="R42" s="15" t="str">
        <f t="shared" si="12"/>
        <v>X</v>
      </c>
      <c r="T42" s="15" t="e">
        <f t="shared" si="13"/>
        <v>#REF!</v>
      </c>
      <c r="U42" s="15" t="e">
        <f t="shared" si="14"/>
        <v>#REF!</v>
      </c>
      <c r="V42" s="15">
        <f t="shared" si="15"/>
        <v>0</v>
      </c>
      <c r="W42" s="15">
        <f t="shared" si="16"/>
        <v>0</v>
      </c>
      <c r="X42" s="15">
        <f t="shared" si="17"/>
        <v>0</v>
      </c>
      <c r="Y42" s="15">
        <f t="shared" si="18"/>
        <v>0</v>
      </c>
      <c r="Z42" s="15">
        <f t="shared" si="19"/>
        <v>0</v>
      </c>
      <c r="AA42" s="15">
        <f t="shared" si="20"/>
        <v>0</v>
      </c>
      <c r="AB42" s="15">
        <f t="shared" si="21"/>
        <v>0</v>
      </c>
      <c r="AC42" s="15">
        <f t="shared" si="22"/>
        <v>359</v>
      </c>
      <c r="AD42" s="15">
        <f t="shared" si="23"/>
        <v>0</v>
      </c>
      <c r="AE42" s="141" t="e">
        <f t="shared" si="24"/>
        <v>#REF!</v>
      </c>
      <c r="AG42" s="15" t="e">
        <f t="shared" si="25"/>
        <v>#REF!</v>
      </c>
      <c r="AH42" s="15">
        <f t="shared" si="26"/>
        <v>3277.05</v>
      </c>
      <c r="AI42" s="15">
        <f t="shared" si="27"/>
        <v>0</v>
      </c>
      <c r="AJ42" s="15">
        <f t="shared" si="28"/>
        <v>0</v>
      </c>
      <c r="AK42" s="15">
        <f t="shared" si="29"/>
        <v>0</v>
      </c>
      <c r="AL42" s="15">
        <f t="shared" si="30"/>
        <v>0</v>
      </c>
      <c r="AM42" s="15" t="str">
        <f t="shared" si="31"/>
        <v>$</v>
      </c>
      <c r="AN42" s="15">
        <f t="shared" si="32"/>
        <v>0</v>
      </c>
      <c r="AO42" s="15">
        <f t="shared" si="33"/>
        <v>0</v>
      </c>
      <c r="AP42" s="15">
        <f t="shared" si="34"/>
        <v>0</v>
      </c>
      <c r="AQ42" s="15">
        <f t="shared" si="35"/>
        <v>0</v>
      </c>
      <c r="AR42" s="15">
        <f t="shared" si="36"/>
        <v>0</v>
      </c>
      <c r="AS42" s="141">
        <f t="shared" si="37"/>
        <v>3277</v>
      </c>
      <c r="AT42" s="141">
        <f t="shared" si="38"/>
        <v>1638.5</v>
      </c>
    </row>
    <row r="43" spans="1:46">
      <c r="A43" s="15" t="str">
        <f>'3000'!C15</f>
        <v>B</v>
      </c>
      <c r="B43" s="15" t="e">
        <f>'3000'!#REF!</f>
        <v>#REF!</v>
      </c>
      <c r="C43" s="15">
        <f>'3000'!F15</f>
        <v>546</v>
      </c>
      <c r="E43" s="147" t="s">
        <v>1165</v>
      </c>
      <c r="F43" s="15" t="str">
        <f t="shared" si="0"/>
        <v>2000</v>
      </c>
      <c r="G43" s="15" t="str">
        <f t="shared" si="1"/>
        <v>H</v>
      </c>
      <c r="H43" s="15" t="str">
        <f t="shared" si="2"/>
        <v>A</v>
      </c>
      <c r="I43" s="15" t="str">
        <f t="shared" si="3"/>
        <v>BTP</v>
      </c>
      <c r="J43" s="15" t="str">
        <f t="shared" si="4"/>
        <v>X</v>
      </c>
      <c r="K43" s="15" t="str">
        <f t="shared" si="5"/>
        <v>X</v>
      </c>
      <c r="L43" s="15" t="str">
        <f t="shared" si="6"/>
        <v>X</v>
      </c>
      <c r="M43" s="15" t="str">
        <f t="shared" si="7"/>
        <v>X</v>
      </c>
      <c r="N43" s="15" t="str">
        <f t="shared" si="8"/>
        <v>X</v>
      </c>
      <c r="O43" s="15" t="str">
        <f t="shared" si="9"/>
        <v>X</v>
      </c>
      <c r="P43" s="15" t="str">
        <f t="shared" si="10"/>
        <v>X</v>
      </c>
      <c r="Q43" s="15" t="str">
        <f t="shared" si="11"/>
        <v>R4</v>
      </c>
      <c r="R43" s="15" t="str">
        <f t="shared" si="12"/>
        <v>X</v>
      </c>
      <c r="T43" s="15" t="e">
        <f t="shared" si="13"/>
        <v>#REF!</v>
      </c>
      <c r="U43" s="15" t="e">
        <f t="shared" si="14"/>
        <v>#REF!</v>
      </c>
      <c r="V43" s="15">
        <f t="shared" si="15"/>
        <v>0</v>
      </c>
      <c r="W43" s="15">
        <f t="shared" si="16"/>
        <v>0</v>
      </c>
      <c r="X43" s="15">
        <f t="shared" si="17"/>
        <v>0</v>
      </c>
      <c r="Y43" s="15">
        <f t="shared" si="18"/>
        <v>0</v>
      </c>
      <c r="Z43" s="15">
        <f t="shared" si="19"/>
        <v>0</v>
      </c>
      <c r="AA43" s="15">
        <f t="shared" si="20"/>
        <v>0</v>
      </c>
      <c r="AB43" s="15">
        <f t="shared" si="21"/>
        <v>0</v>
      </c>
      <c r="AC43" s="15">
        <f t="shared" si="22"/>
        <v>360</v>
      </c>
      <c r="AD43" s="15">
        <f t="shared" si="23"/>
        <v>0</v>
      </c>
      <c r="AE43" s="141" t="e">
        <f t="shared" si="24"/>
        <v>#REF!</v>
      </c>
      <c r="AG43" s="15" t="e">
        <f t="shared" si="25"/>
        <v>#REF!</v>
      </c>
      <c r="AH43" s="15">
        <f t="shared" si="26"/>
        <v>3277.05</v>
      </c>
      <c r="AI43" s="15">
        <f t="shared" si="27"/>
        <v>546</v>
      </c>
      <c r="AJ43" s="15">
        <f t="shared" si="28"/>
        <v>0</v>
      </c>
      <c r="AK43" s="15">
        <f t="shared" si="29"/>
        <v>0</v>
      </c>
      <c r="AL43" s="15">
        <f t="shared" si="30"/>
        <v>0</v>
      </c>
      <c r="AM43" s="15" t="str">
        <f t="shared" si="31"/>
        <v>$</v>
      </c>
      <c r="AN43" s="15">
        <f t="shared" si="32"/>
        <v>0</v>
      </c>
      <c r="AO43" s="15">
        <f t="shared" si="33"/>
        <v>0</v>
      </c>
      <c r="AP43" s="15">
        <f t="shared" si="34"/>
        <v>0</v>
      </c>
      <c r="AQ43" s="15">
        <f t="shared" si="35"/>
        <v>0</v>
      </c>
      <c r="AR43" s="15">
        <f t="shared" si="36"/>
        <v>0</v>
      </c>
      <c r="AS43" s="141">
        <f t="shared" si="37"/>
        <v>3823</v>
      </c>
      <c r="AT43" s="141">
        <f t="shared" si="38"/>
        <v>1911.5</v>
      </c>
    </row>
    <row r="44" spans="1:46">
      <c r="A44" s="15" t="str">
        <f>'3000'!C16</f>
        <v>A</v>
      </c>
      <c r="B44" s="15" t="e">
        <f>'3000'!#REF!</f>
        <v>#REF!</v>
      </c>
      <c r="C44" s="15">
        <f>'3000'!F16</f>
        <v>546</v>
      </c>
      <c r="E44" s="147" t="s">
        <v>1166</v>
      </c>
      <c r="F44" s="15" t="str">
        <f t="shared" si="0"/>
        <v>2000</v>
      </c>
      <c r="G44" s="15" t="str">
        <f t="shared" si="1"/>
        <v>H</v>
      </c>
      <c r="H44" s="15" t="str">
        <f t="shared" si="2"/>
        <v>A</v>
      </c>
      <c r="I44" s="15" t="str">
        <f t="shared" si="3"/>
        <v>PNL</v>
      </c>
      <c r="J44" s="15" t="str">
        <f t="shared" si="4"/>
        <v>X</v>
      </c>
      <c r="K44" s="15" t="str">
        <f t="shared" si="5"/>
        <v>X</v>
      </c>
      <c r="L44" s="15" t="str">
        <f t="shared" si="6"/>
        <v>X</v>
      </c>
      <c r="M44" s="15" t="str">
        <f t="shared" si="7"/>
        <v>X</v>
      </c>
      <c r="N44" s="15" t="str">
        <f t="shared" si="8"/>
        <v>A</v>
      </c>
      <c r="O44" s="15" t="str">
        <f t="shared" si="9"/>
        <v>X</v>
      </c>
      <c r="P44" s="15" t="str">
        <f t="shared" si="10"/>
        <v>X</v>
      </c>
      <c r="Q44" s="15" t="str">
        <f t="shared" si="11"/>
        <v>XX</v>
      </c>
      <c r="R44" s="15" t="str">
        <f t="shared" si="12"/>
        <v>X</v>
      </c>
      <c r="T44" s="15" t="e">
        <f t="shared" si="13"/>
        <v>#REF!</v>
      </c>
      <c r="U44" s="15" t="e">
        <f t="shared" si="14"/>
        <v>#REF!</v>
      </c>
      <c r="V44" s="15">
        <f t="shared" si="15"/>
        <v>547</v>
      </c>
      <c r="W44" s="15">
        <f t="shared" si="16"/>
        <v>0</v>
      </c>
      <c r="X44" s="15">
        <f t="shared" si="17"/>
        <v>0</v>
      </c>
      <c r="Y44" s="15">
        <f t="shared" si="18"/>
        <v>0</v>
      </c>
      <c r="Z44" s="15">
        <f t="shared" si="19"/>
        <v>600</v>
      </c>
      <c r="AA44" s="15">
        <f t="shared" si="20"/>
        <v>0</v>
      </c>
      <c r="AB44" s="15">
        <f t="shared" si="21"/>
        <v>0</v>
      </c>
      <c r="AC44" s="15">
        <f t="shared" si="22"/>
        <v>0</v>
      </c>
      <c r="AD44" s="15">
        <f t="shared" si="23"/>
        <v>0</v>
      </c>
      <c r="AE44" s="141" t="e">
        <f t="shared" si="24"/>
        <v>#REF!</v>
      </c>
      <c r="AG44" s="15" t="e">
        <f t="shared" si="25"/>
        <v>#REF!</v>
      </c>
      <c r="AH44" s="15">
        <f t="shared" si="26"/>
        <v>3277.05</v>
      </c>
      <c r="AI44" s="15">
        <f t="shared" si="27"/>
        <v>546</v>
      </c>
      <c r="AJ44" s="15">
        <f t="shared" si="28"/>
        <v>546.36</v>
      </c>
      <c r="AK44" s="15">
        <f t="shared" si="29"/>
        <v>0</v>
      </c>
      <c r="AL44" s="15">
        <f t="shared" si="30"/>
        <v>0</v>
      </c>
      <c r="AM44" s="15" t="str">
        <f t="shared" si="31"/>
        <v>$</v>
      </c>
      <c r="AN44" s="15">
        <f t="shared" si="32"/>
        <v>0</v>
      </c>
      <c r="AO44" s="15">
        <f t="shared" si="33"/>
        <v>0</v>
      </c>
      <c r="AP44" s="15">
        <f t="shared" si="34"/>
        <v>0</v>
      </c>
      <c r="AQ44" s="15">
        <f t="shared" si="35"/>
        <v>0</v>
      </c>
      <c r="AR44" s="15">
        <f t="shared" si="36"/>
        <v>0</v>
      </c>
      <c r="AS44" s="141">
        <f t="shared" si="37"/>
        <v>4369</v>
      </c>
      <c r="AT44" s="141">
        <f t="shared" si="38"/>
        <v>2184.5</v>
      </c>
    </row>
    <row r="45" spans="1:46">
      <c r="A45" s="15" t="str">
        <f>'3000'!C17</f>
        <v>Z</v>
      </c>
      <c r="B45" s="15" t="e">
        <f>'3000'!#REF!</f>
        <v>#REF!</v>
      </c>
      <c r="C45" s="15">
        <f>'3000'!F17</f>
        <v>546</v>
      </c>
      <c r="E45" s="147" t="s">
        <v>1167</v>
      </c>
      <c r="F45" s="15" t="str">
        <f t="shared" si="0"/>
        <v>2000</v>
      </c>
      <c r="G45" s="15" t="str">
        <f t="shared" si="1"/>
        <v>H</v>
      </c>
      <c r="H45" s="15" t="str">
        <f t="shared" si="2"/>
        <v>U</v>
      </c>
      <c r="I45" s="15" t="str">
        <f t="shared" si="3"/>
        <v>BTP</v>
      </c>
      <c r="J45" s="15" t="str">
        <f t="shared" si="4"/>
        <v>X</v>
      </c>
      <c r="K45" s="15" t="str">
        <f t="shared" si="5"/>
        <v>X</v>
      </c>
      <c r="L45" s="15" t="str">
        <f t="shared" si="6"/>
        <v>R</v>
      </c>
      <c r="M45" s="15" t="str">
        <f t="shared" si="7"/>
        <v>M</v>
      </c>
      <c r="N45" s="15" t="str">
        <f t="shared" si="8"/>
        <v>X</v>
      </c>
      <c r="O45" s="15" t="str">
        <f t="shared" si="9"/>
        <v>X</v>
      </c>
      <c r="P45" s="15" t="str">
        <f t="shared" si="10"/>
        <v>X</v>
      </c>
      <c r="Q45" s="15" t="str">
        <f t="shared" si="11"/>
        <v>XX</v>
      </c>
      <c r="R45" s="15" t="str">
        <f t="shared" si="12"/>
        <v>X</v>
      </c>
      <c r="T45" s="15" t="e">
        <f t="shared" si="13"/>
        <v>#REF!</v>
      </c>
      <c r="U45" s="15" t="e">
        <f t="shared" si="14"/>
        <v>#REF!</v>
      </c>
      <c r="V45" s="15">
        <f t="shared" si="15"/>
        <v>0</v>
      </c>
      <c r="W45" s="15">
        <f t="shared" si="16"/>
        <v>0</v>
      </c>
      <c r="X45" s="15">
        <f t="shared" si="17"/>
        <v>752</v>
      </c>
      <c r="Y45" s="15">
        <f t="shared" si="18"/>
        <v>263</v>
      </c>
      <c r="Z45" s="15">
        <f t="shared" si="19"/>
        <v>0</v>
      </c>
      <c r="AA45" s="15">
        <f t="shared" si="20"/>
        <v>0</v>
      </c>
      <c r="AB45" s="15">
        <f t="shared" si="21"/>
        <v>0</v>
      </c>
      <c r="AC45" s="15">
        <f t="shared" si="22"/>
        <v>0</v>
      </c>
      <c r="AD45" s="15">
        <f t="shared" si="23"/>
        <v>0</v>
      </c>
      <c r="AE45" s="141" t="e">
        <f t="shared" si="24"/>
        <v>#REF!</v>
      </c>
      <c r="AG45" s="15" t="e">
        <f t="shared" si="25"/>
        <v>#REF!</v>
      </c>
      <c r="AH45" s="15">
        <f t="shared" si="26"/>
        <v>3277.05</v>
      </c>
      <c r="AI45" s="15">
        <f t="shared" si="27"/>
        <v>546</v>
      </c>
      <c r="AJ45" s="15">
        <f t="shared" si="28"/>
        <v>0</v>
      </c>
      <c r="AK45" s="15">
        <f t="shared" si="29"/>
        <v>0</v>
      </c>
      <c r="AL45" s="15">
        <f t="shared" si="30"/>
        <v>0</v>
      </c>
      <c r="AM45" s="15">
        <f t="shared" si="31"/>
        <v>0</v>
      </c>
      <c r="AN45" s="15">
        <f t="shared" si="32"/>
        <v>0</v>
      </c>
      <c r="AO45" s="15">
        <f t="shared" si="33"/>
        <v>0</v>
      </c>
      <c r="AP45" s="15">
        <f t="shared" si="34"/>
        <v>0</v>
      </c>
      <c r="AQ45" s="15">
        <f t="shared" si="35"/>
        <v>0</v>
      </c>
      <c r="AR45" s="15">
        <f t="shared" si="36"/>
        <v>0</v>
      </c>
      <c r="AS45" s="141">
        <f t="shared" si="37"/>
        <v>3823</v>
      </c>
      <c r="AT45" s="141">
        <f t="shared" si="38"/>
        <v>1911.5</v>
      </c>
    </row>
    <row r="46" spans="1:46">
      <c r="A46" s="15" t="s">
        <v>978</v>
      </c>
      <c r="E46" s="147" t="s">
        <v>1168</v>
      </c>
      <c r="F46" s="15" t="str">
        <f t="shared" si="0"/>
        <v>2000</v>
      </c>
      <c r="G46" s="15" t="str">
        <f t="shared" si="1"/>
        <v>H</v>
      </c>
      <c r="H46" s="15" t="str">
        <f t="shared" si="2"/>
        <v>U</v>
      </c>
      <c r="I46" s="15" t="str">
        <f t="shared" si="3"/>
        <v>BTP</v>
      </c>
      <c r="J46" s="15" t="str">
        <f t="shared" si="4"/>
        <v>X</v>
      </c>
      <c r="K46" s="15" t="str">
        <f t="shared" si="5"/>
        <v>X</v>
      </c>
      <c r="L46" s="15" t="str">
        <f t="shared" si="6"/>
        <v>X</v>
      </c>
      <c r="M46" s="15" t="str">
        <f t="shared" si="7"/>
        <v>V</v>
      </c>
      <c r="N46" s="15" t="str">
        <f t="shared" si="8"/>
        <v>A</v>
      </c>
      <c r="O46" s="15" t="str">
        <f t="shared" si="9"/>
        <v>X</v>
      </c>
      <c r="P46" s="15" t="str">
        <f t="shared" si="10"/>
        <v>X</v>
      </c>
      <c r="Q46" s="15" t="str">
        <f t="shared" si="11"/>
        <v>XX</v>
      </c>
      <c r="R46" s="15" t="str">
        <f t="shared" si="12"/>
        <v>X</v>
      </c>
      <c r="T46" s="15" t="e">
        <f t="shared" si="13"/>
        <v>#REF!</v>
      </c>
      <c r="U46" s="15" t="e">
        <f t="shared" si="14"/>
        <v>#REF!</v>
      </c>
      <c r="V46" s="15">
        <f t="shared" si="15"/>
        <v>0</v>
      </c>
      <c r="W46" s="15">
        <f t="shared" si="16"/>
        <v>0</v>
      </c>
      <c r="X46" s="15">
        <f t="shared" si="17"/>
        <v>0</v>
      </c>
      <c r="Y46" s="15">
        <f t="shared" si="18"/>
        <v>289</v>
      </c>
      <c r="Z46" s="15">
        <f t="shared" si="19"/>
        <v>600</v>
      </c>
      <c r="AA46" s="15">
        <f t="shared" si="20"/>
        <v>0</v>
      </c>
      <c r="AB46" s="15">
        <f t="shared" si="21"/>
        <v>0</v>
      </c>
      <c r="AC46" s="15">
        <f t="shared" si="22"/>
        <v>0</v>
      </c>
      <c r="AD46" s="15">
        <f t="shared" si="23"/>
        <v>0</v>
      </c>
      <c r="AE46" s="141" t="e">
        <f t="shared" si="24"/>
        <v>#REF!</v>
      </c>
      <c r="AG46" s="15" t="e">
        <f t="shared" si="25"/>
        <v>#REF!</v>
      </c>
      <c r="AH46" s="15">
        <f t="shared" si="26"/>
        <v>3277.05</v>
      </c>
      <c r="AI46" s="15">
        <f t="shared" si="27"/>
        <v>546</v>
      </c>
      <c r="AJ46" s="15">
        <f t="shared" si="28"/>
        <v>0</v>
      </c>
      <c r="AK46" s="15">
        <f t="shared" si="29"/>
        <v>0</v>
      </c>
      <c r="AL46" s="15">
        <f t="shared" si="30"/>
        <v>0</v>
      </c>
      <c r="AM46" s="15">
        <f t="shared" si="31"/>
        <v>0</v>
      </c>
      <c r="AN46" s="15">
        <f t="shared" si="32"/>
        <v>0</v>
      </c>
      <c r="AO46" s="15">
        <f t="shared" si="33"/>
        <v>0</v>
      </c>
      <c r="AP46" s="15">
        <f t="shared" si="34"/>
        <v>0</v>
      </c>
      <c r="AQ46" s="15">
        <f t="shared" si="35"/>
        <v>0</v>
      </c>
      <c r="AR46" s="15">
        <f t="shared" si="36"/>
        <v>0</v>
      </c>
      <c r="AS46" s="141">
        <f t="shared" si="37"/>
        <v>3823</v>
      </c>
      <c r="AT46" s="141">
        <f t="shared" si="38"/>
        <v>1911.5</v>
      </c>
    </row>
    <row r="47" spans="1:46">
      <c r="A47" s="15" t="str">
        <f>'3500'!C7</f>
        <v>H</v>
      </c>
      <c r="B47" s="15" t="e">
        <f>'3500'!#REF!</f>
        <v>#REF!</v>
      </c>
      <c r="C47" s="15">
        <f>'3500'!F7</f>
        <v>0</v>
      </c>
      <c r="E47" s="147" t="s">
        <v>1169</v>
      </c>
      <c r="F47" s="15" t="str">
        <f t="shared" si="0"/>
        <v>2000</v>
      </c>
      <c r="G47" s="15" t="str">
        <f t="shared" si="1"/>
        <v>H</v>
      </c>
      <c r="H47" s="15" t="str">
        <f t="shared" si="2"/>
        <v>U</v>
      </c>
      <c r="I47" s="15" t="str">
        <f t="shared" si="3"/>
        <v>BTP</v>
      </c>
      <c r="J47" s="15" t="str">
        <f t="shared" si="4"/>
        <v>X</v>
      </c>
      <c r="K47" s="15" t="str">
        <f t="shared" si="5"/>
        <v>X</v>
      </c>
      <c r="L47" s="15" t="str">
        <f t="shared" si="6"/>
        <v>X</v>
      </c>
      <c r="M47" s="15" t="str">
        <f t="shared" si="7"/>
        <v>X</v>
      </c>
      <c r="N47" s="15" t="str">
        <f t="shared" si="8"/>
        <v>X</v>
      </c>
      <c r="O47" s="15" t="str">
        <f t="shared" si="9"/>
        <v>X</v>
      </c>
      <c r="P47" s="15" t="str">
        <f t="shared" si="10"/>
        <v>X</v>
      </c>
      <c r="Q47" s="15" t="str">
        <f t="shared" si="11"/>
        <v>DF</v>
      </c>
      <c r="R47" s="15" t="str">
        <f t="shared" si="12"/>
        <v>X</v>
      </c>
      <c r="T47" s="15" t="e">
        <f t="shared" si="13"/>
        <v>#REF!</v>
      </c>
      <c r="U47" s="15" t="e">
        <f t="shared" si="14"/>
        <v>#REF!</v>
      </c>
      <c r="V47" s="15">
        <f t="shared" si="15"/>
        <v>0</v>
      </c>
      <c r="W47" s="15">
        <f t="shared" si="16"/>
        <v>0</v>
      </c>
      <c r="X47" s="15">
        <f t="shared" si="17"/>
        <v>0</v>
      </c>
      <c r="Y47" s="15">
        <f t="shared" si="18"/>
        <v>0</v>
      </c>
      <c r="Z47" s="15">
        <f t="shared" si="19"/>
        <v>0</v>
      </c>
      <c r="AA47" s="15">
        <f t="shared" si="20"/>
        <v>0</v>
      </c>
      <c r="AB47" s="15">
        <f t="shared" si="21"/>
        <v>0</v>
      </c>
      <c r="AC47" s="15">
        <f t="shared" si="22"/>
        <v>360</v>
      </c>
      <c r="AD47" s="15">
        <f t="shared" si="23"/>
        <v>0</v>
      </c>
      <c r="AE47" s="141" t="e">
        <f t="shared" si="24"/>
        <v>#REF!</v>
      </c>
      <c r="AG47" s="15" t="e">
        <f t="shared" si="25"/>
        <v>#REF!</v>
      </c>
      <c r="AH47" s="15">
        <f t="shared" si="26"/>
        <v>3277.05</v>
      </c>
      <c r="AI47" s="15">
        <f t="shared" si="27"/>
        <v>546</v>
      </c>
      <c r="AJ47" s="15">
        <f t="shared" si="28"/>
        <v>0</v>
      </c>
      <c r="AK47" s="15">
        <f t="shared" si="29"/>
        <v>0</v>
      </c>
      <c r="AL47" s="15">
        <f t="shared" si="30"/>
        <v>0</v>
      </c>
      <c r="AM47" s="15" t="str">
        <f t="shared" si="31"/>
        <v>$</v>
      </c>
      <c r="AN47" s="15">
        <f t="shared" si="32"/>
        <v>0</v>
      </c>
      <c r="AO47" s="15">
        <f t="shared" si="33"/>
        <v>0</v>
      </c>
      <c r="AP47" s="15">
        <f t="shared" si="34"/>
        <v>0</v>
      </c>
      <c r="AQ47" s="15">
        <f t="shared" si="35"/>
        <v>302.39999999999998</v>
      </c>
      <c r="AR47" s="15">
        <f t="shared" si="36"/>
        <v>0</v>
      </c>
      <c r="AS47" s="141">
        <f t="shared" si="37"/>
        <v>4125</v>
      </c>
      <c r="AT47" s="141">
        <f t="shared" si="38"/>
        <v>2062.5</v>
      </c>
    </row>
    <row r="48" spans="1:46">
      <c r="A48" s="15" t="str">
        <f>'3500'!C8</f>
        <v>F</v>
      </c>
      <c r="B48" s="15" t="e">
        <f>'3500'!#REF!</f>
        <v>#REF!</v>
      </c>
      <c r="C48" s="15">
        <f>'3500'!F8</f>
        <v>0</v>
      </c>
      <c r="E48" s="147" t="s">
        <v>1170</v>
      </c>
      <c r="F48" s="15" t="str">
        <f t="shared" si="0"/>
        <v>2000</v>
      </c>
      <c r="G48" s="15" t="str">
        <f t="shared" si="1"/>
        <v>H</v>
      </c>
      <c r="H48" s="15" t="str">
        <f t="shared" si="2"/>
        <v>U</v>
      </c>
      <c r="I48" s="15" t="str">
        <f t="shared" si="3"/>
        <v>BTP</v>
      </c>
      <c r="J48" s="15" t="str">
        <f t="shared" si="4"/>
        <v>X</v>
      </c>
      <c r="K48" s="15" t="str">
        <f t="shared" si="5"/>
        <v>X</v>
      </c>
      <c r="L48" s="15" t="str">
        <f t="shared" si="6"/>
        <v>X</v>
      </c>
      <c r="M48" s="15" t="str">
        <f t="shared" si="7"/>
        <v>X</v>
      </c>
      <c r="N48" s="15" t="str">
        <f t="shared" si="8"/>
        <v>X</v>
      </c>
      <c r="O48" s="15" t="str">
        <f t="shared" si="9"/>
        <v>X</v>
      </c>
      <c r="P48" s="15" t="str">
        <f t="shared" si="10"/>
        <v>X</v>
      </c>
      <c r="Q48" s="15" t="str">
        <f t="shared" si="11"/>
        <v>XX</v>
      </c>
      <c r="R48" s="15" t="str">
        <f t="shared" si="12"/>
        <v>X</v>
      </c>
      <c r="T48" s="15" t="e">
        <f t="shared" si="13"/>
        <v>#REF!</v>
      </c>
      <c r="U48" s="15" t="e">
        <f t="shared" si="14"/>
        <v>#REF!</v>
      </c>
      <c r="V48" s="15">
        <f t="shared" si="15"/>
        <v>0</v>
      </c>
      <c r="W48" s="15">
        <f t="shared" si="16"/>
        <v>0</v>
      </c>
      <c r="X48" s="15">
        <f t="shared" si="17"/>
        <v>0</v>
      </c>
      <c r="Y48" s="15">
        <f t="shared" si="18"/>
        <v>0</v>
      </c>
      <c r="Z48" s="15">
        <f t="shared" si="19"/>
        <v>0</v>
      </c>
      <c r="AA48" s="15">
        <f t="shared" si="20"/>
        <v>0</v>
      </c>
      <c r="AB48" s="15">
        <f t="shared" si="21"/>
        <v>0</v>
      </c>
      <c r="AC48" s="15">
        <f t="shared" si="22"/>
        <v>0</v>
      </c>
      <c r="AD48" s="15">
        <f t="shared" si="23"/>
        <v>0</v>
      </c>
      <c r="AE48" s="141" t="e">
        <f t="shared" si="24"/>
        <v>#REF!</v>
      </c>
      <c r="AG48" s="15" t="e">
        <f t="shared" si="25"/>
        <v>#REF!</v>
      </c>
      <c r="AH48" s="15">
        <f t="shared" si="26"/>
        <v>3277.05</v>
      </c>
      <c r="AI48" s="15">
        <f t="shared" si="27"/>
        <v>546</v>
      </c>
      <c r="AJ48" s="15">
        <f t="shared" si="28"/>
        <v>0</v>
      </c>
      <c r="AK48" s="15">
        <f t="shared" si="29"/>
        <v>0</v>
      </c>
      <c r="AL48" s="15">
        <f t="shared" si="30"/>
        <v>0</v>
      </c>
      <c r="AM48" s="15" t="str">
        <f t="shared" si="31"/>
        <v>$</v>
      </c>
      <c r="AN48" s="15">
        <f t="shared" si="32"/>
        <v>0</v>
      </c>
      <c r="AO48" s="15">
        <f t="shared" si="33"/>
        <v>0</v>
      </c>
      <c r="AP48" s="15">
        <f t="shared" si="34"/>
        <v>0</v>
      </c>
      <c r="AQ48" s="15">
        <f t="shared" si="35"/>
        <v>0</v>
      </c>
      <c r="AR48" s="15">
        <f t="shared" si="36"/>
        <v>0</v>
      </c>
      <c r="AS48" s="141">
        <f t="shared" si="37"/>
        <v>3823</v>
      </c>
      <c r="AT48" s="141">
        <f t="shared" si="38"/>
        <v>1911.5</v>
      </c>
    </row>
    <row r="49" spans="1:46">
      <c r="A49" s="15" t="str">
        <f>'3500'!C9</f>
        <v>E</v>
      </c>
      <c r="B49" s="15" t="e">
        <f>'3500'!#REF!</f>
        <v>#REF!</v>
      </c>
      <c r="C49" s="15">
        <f>'3500'!F9</f>
        <v>0</v>
      </c>
      <c r="E49" s="147" t="s">
        <v>1171</v>
      </c>
      <c r="F49" s="15" t="str">
        <f t="shared" si="0"/>
        <v>2000</v>
      </c>
      <c r="G49" s="15" t="str">
        <f t="shared" si="1"/>
        <v>H</v>
      </c>
      <c r="H49" s="15" t="str">
        <f t="shared" si="2"/>
        <v>U</v>
      </c>
      <c r="I49" s="15" t="str">
        <f t="shared" si="3"/>
        <v>PNL</v>
      </c>
      <c r="J49" s="15" t="str">
        <f t="shared" si="4"/>
        <v>X</v>
      </c>
      <c r="K49" s="15" t="str">
        <f t="shared" si="5"/>
        <v>H</v>
      </c>
      <c r="L49" s="15" t="str">
        <f t="shared" si="6"/>
        <v>X</v>
      </c>
      <c r="M49" s="15" t="str">
        <f t="shared" si="7"/>
        <v>V</v>
      </c>
      <c r="N49" s="15" t="str">
        <f t="shared" si="8"/>
        <v>A</v>
      </c>
      <c r="O49" s="15" t="str">
        <f t="shared" si="9"/>
        <v>X</v>
      </c>
      <c r="P49" s="15" t="str">
        <f t="shared" si="10"/>
        <v>X</v>
      </c>
      <c r="Q49" s="15" t="str">
        <f t="shared" si="11"/>
        <v>XX</v>
      </c>
      <c r="R49" s="15" t="str">
        <f t="shared" si="12"/>
        <v>X</v>
      </c>
      <c r="T49" s="15" t="e">
        <f t="shared" si="13"/>
        <v>#REF!</v>
      </c>
      <c r="U49" s="15" t="e">
        <f t="shared" si="14"/>
        <v>#REF!</v>
      </c>
      <c r="V49" s="15">
        <f t="shared" si="15"/>
        <v>547</v>
      </c>
      <c r="W49" s="15">
        <f t="shared" si="16"/>
        <v>525</v>
      </c>
      <c r="X49" s="15">
        <f t="shared" si="17"/>
        <v>0</v>
      </c>
      <c r="Y49" s="15">
        <f t="shared" si="18"/>
        <v>289</v>
      </c>
      <c r="Z49" s="15">
        <f t="shared" si="19"/>
        <v>600</v>
      </c>
      <c r="AA49" s="15">
        <f t="shared" si="20"/>
        <v>0</v>
      </c>
      <c r="AB49" s="15">
        <f t="shared" si="21"/>
        <v>0</v>
      </c>
      <c r="AC49" s="15">
        <f t="shared" si="22"/>
        <v>0</v>
      </c>
      <c r="AD49" s="15">
        <f t="shared" si="23"/>
        <v>0</v>
      </c>
      <c r="AE49" s="141" t="e">
        <f t="shared" si="24"/>
        <v>#REF!</v>
      </c>
      <c r="AG49" s="15" t="e">
        <f t="shared" si="25"/>
        <v>#REF!</v>
      </c>
      <c r="AH49" s="15">
        <f t="shared" si="26"/>
        <v>3277.05</v>
      </c>
      <c r="AI49" s="15">
        <f t="shared" si="27"/>
        <v>546</v>
      </c>
      <c r="AJ49" s="15">
        <f t="shared" si="28"/>
        <v>546.36</v>
      </c>
      <c r="AK49" s="15">
        <f t="shared" si="29"/>
        <v>571.30999999999995</v>
      </c>
      <c r="AL49" s="15">
        <f t="shared" si="30"/>
        <v>0</v>
      </c>
      <c r="AM49" s="15">
        <f t="shared" si="31"/>
        <v>0</v>
      </c>
      <c r="AN49" s="15">
        <f t="shared" si="32"/>
        <v>0</v>
      </c>
      <c r="AO49" s="15">
        <f t="shared" si="33"/>
        <v>0</v>
      </c>
      <c r="AP49" s="15">
        <f t="shared" si="34"/>
        <v>0</v>
      </c>
      <c r="AQ49" s="15">
        <f t="shared" si="35"/>
        <v>0</v>
      </c>
      <c r="AR49" s="15">
        <f t="shared" si="36"/>
        <v>0</v>
      </c>
      <c r="AS49" s="141">
        <f t="shared" si="37"/>
        <v>4941</v>
      </c>
      <c r="AT49" s="141">
        <f t="shared" si="38"/>
        <v>2470.5</v>
      </c>
    </row>
    <row r="50" spans="1:46">
      <c r="A50" s="15" t="str">
        <f>'3500'!C10</f>
        <v>D</v>
      </c>
      <c r="B50" s="15" t="e">
        <f>'3500'!#REF!</f>
        <v>#REF!</v>
      </c>
      <c r="C50" s="15">
        <f>'3500'!F10</f>
        <v>0</v>
      </c>
      <c r="E50" s="147" t="s">
        <v>1172</v>
      </c>
      <c r="F50" s="15" t="str">
        <f t="shared" si="0"/>
        <v>2000</v>
      </c>
      <c r="G50" s="15" t="str">
        <f t="shared" si="1"/>
        <v>H</v>
      </c>
      <c r="H50" s="15" t="str">
        <f t="shared" si="2"/>
        <v>U</v>
      </c>
      <c r="I50" s="15" t="str">
        <f t="shared" si="3"/>
        <v>PNL</v>
      </c>
      <c r="J50" s="15" t="str">
        <f t="shared" si="4"/>
        <v>X</v>
      </c>
      <c r="K50" s="15" t="str">
        <f t="shared" si="5"/>
        <v>X</v>
      </c>
      <c r="L50" s="15" t="str">
        <f t="shared" si="6"/>
        <v>X</v>
      </c>
      <c r="M50" s="15" t="str">
        <f t="shared" si="7"/>
        <v>V</v>
      </c>
      <c r="N50" s="15" t="str">
        <f t="shared" si="8"/>
        <v>A</v>
      </c>
      <c r="O50" s="15" t="str">
        <f t="shared" si="9"/>
        <v>X</v>
      </c>
      <c r="P50" s="15" t="str">
        <f t="shared" si="10"/>
        <v>X</v>
      </c>
      <c r="Q50" s="15" t="str">
        <f t="shared" si="11"/>
        <v>XX</v>
      </c>
      <c r="R50" s="15" t="str">
        <f t="shared" si="12"/>
        <v>X</v>
      </c>
      <c r="T50" s="15" t="e">
        <f t="shared" si="13"/>
        <v>#REF!</v>
      </c>
      <c r="U50" s="15" t="e">
        <f t="shared" si="14"/>
        <v>#REF!</v>
      </c>
      <c r="V50" s="15">
        <f t="shared" si="15"/>
        <v>547</v>
      </c>
      <c r="W50" s="15">
        <f t="shared" si="16"/>
        <v>0</v>
      </c>
      <c r="X50" s="15">
        <f t="shared" si="17"/>
        <v>0</v>
      </c>
      <c r="Y50" s="15">
        <f t="shared" si="18"/>
        <v>289</v>
      </c>
      <c r="Z50" s="15">
        <f t="shared" si="19"/>
        <v>600</v>
      </c>
      <c r="AA50" s="15">
        <f t="shared" si="20"/>
        <v>0</v>
      </c>
      <c r="AB50" s="15">
        <f t="shared" si="21"/>
        <v>0</v>
      </c>
      <c r="AC50" s="15">
        <f t="shared" si="22"/>
        <v>0</v>
      </c>
      <c r="AD50" s="15">
        <f t="shared" si="23"/>
        <v>0</v>
      </c>
      <c r="AE50" s="141" t="e">
        <f t="shared" si="24"/>
        <v>#REF!</v>
      </c>
      <c r="AG50" s="15" t="e">
        <f t="shared" si="25"/>
        <v>#REF!</v>
      </c>
      <c r="AH50" s="15">
        <f t="shared" si="26"/>
        <v>3277.05</v>
      </c>
      <c r="AI50" s="15">
        <f t="shared" si="27"/>
        <v>546</v>
      </c>
      <c r="AJ50" s="15">
        <f t="shared" si="28"/>
        <v>546.36</v>
      </c>
      <c r="AK50" s="15">
        <f t="shared" si="29"/>
        <v>0</v>
      </c>
      <c r="AL50" s="15">
        <f t="shared" si="30"/>
        <v>0</v>
      </c>
      <c r="AM50" s="15">
        <f t="shared" si="31"/>
        <v>0</v>
      </c>
      <c r="AN50" s="15">
        <f t="shared" si="32"/>
        <v>0</v>
      </c>
      <c r="AO50" s="15">
        <f t="shared" si="33"/>
        <v>0</v>
      </c>
      <c r="AP50" s="15">
        <f t="shared" si="34"/>
        <v>0</v>
      </c>
      <c r="AQ50" s="15">
        <f t="shared" si="35"/>
        <v>0</v>
      </c>
      <c r="AR50" s="15">
        <f t="shared" si="36"/>
        <v>0</v>
      </c>
      <c r="AS50" s="141">
        <f t="shared" si="37"/>
        <v>4369</v>
      </c>
      <c r="AT50" s="141">
        <f t="shared" si="38"/>
        <v>2184.5</v>
      </c>
    </row>
    <row r="51" spans="1:46">
      <c r="A51" s="15" t="str">
        <f>'3500'!C11</f>
        <v>I</v>
      </c>
      <c r="B51" s="15" t="e">
        <f>'3500'!#REF!</f>
        <v>#REF!</v>
      </c>
      <c r="C51" s="15">
        <f>'3500'!F11</f>
        <v>0</v>
      </c>
      <c r="E51" s="147" t="s">
        <v>1173</v>
      </c>
      <c r="F51" s="15" t="str">
        <f t="shared" si="0"/>
        <v>2000</v>
      </c>
      <c r="G51" s="15" t="str">
        <f t="shared" si="1"/>
        <v>H</v>
      </c>
      <c r="H51" s="15" t="str">
        <f t="shared" si="2"/>
        <v>U</v>
      </c>
      <c r="I51" s="15" t="str">
        <f t="shared" si="3"/>
        <v>WMT</v>
      </c>
      <c r="J51" s="15" t="str">
        <f t="shared" si="4"/>
        <v>X</v>
      </c>
      <c r="K51" s="15" t="str">
        <f t="shared" si="5"/>
        <v>X</v>
      </c>
      <c r="L51" s="15" t="str">
        <f t="shared" si="6"/>
        <v>X</v>
      </c>
      <c r="M51" s="15" t="str">
        <f t="shared" si="7"/>
        <v>X</v>
      </c>
      <c r="N51" s="15" t="str">
        <f t="shared" si="8"/>
        <v>X</v>
      </c>
      <c r="O51" s="15" t="str">
        <f t="shared" si="9"/>
        <v>X</v>
      </c>
      <c r="P51" s="15" t="str">
        <f t="shared" si="10"/>
        <v>X</v>
      </c>
      <c r="Q51" s="15" t="str">
        <f t="shared" si="11"/>
        <v>XX</v>
      </c>
      <c r="R51" s="15" t="str">
        <f t="shared" si="12"/>
        <v>X</v>
      </c>
      <c r="T51" s="15" t="e">
        <f t="shared" si="13"/>
        <v>#REF!</v>
      </c>
      <c r="U51" s="15" t="e">
        <f t="shared" si="14"/>
        <v>#REF!</v>
      </c>
      <c r="V51" s="15">
        <f t="shared" si="15"/>
        <v>0</v>
      </c>
      <c r="W51" s="15">
        <f t="shared" si="16"/>
        <v>0</v>
      </c>
      <c r="X51" s="15">
        <f t="shared" si="17"/>
        <v>0</v>
      </c>
      <c r="Y51" s="15">
        <f t="shared" si="18"/>
        <v>0</v>
      </c>
      <c r="Z51" s="15">
        <f t="shared" si="19"/>
        <v>0</v>
      </c>
      <c r="AA51" s="15">
        <f t="shared" si="20"/>
        <v>0</v>
      </c>
      <c r="AB51" s="15">
        <f t="shared" si="21"/>
        <v>0</v>
      </c>
      <c r="AC51" s="15">
        <f t="shared" si="22"/>
        <v>0</v>
      </c>
      <c r="AD51" s="15">
        <f t="shared" si="23"/>
        <v>0</v>
      </c>
      <c r="AE51" s="141" t="e">
        <f t="shared" si="24"/>
        <v>#REF!</v>
      </c>
      <c r="AG51" s="15" t="e">
        <f t="shared" si="25"/>
        <v>#REF!</v>
      </c>
      <c r="AH51" s="15">
        <f t="shared" si="26"/>
        <v>3277.05</v>
      </c>
      <c r="AI51" s="15">
        <f t="shared" si="27"/>
        <v>546</v>
      </c>
      <c r="AJ51" s="15">
        <f t="shared" si="28"/>
        <v>0</v>
      </c>
      <c r="AK51" s="15">
        <f t="shared" si="29"/>
        <v>0</v>
      </c>
      <c r="AL51" s="15">
        <f t="shared" si="30"/>
        <v>0</v>
      </c>
      <c r="AM51" s="15" t="str">
        <f t="shared" si="31"/>
        <v>$</v>
      </c>
      <c r="AN51" s="15">
        <f t="shared" si="32"/>
        <v>0</v>
      </c>
      <c r="AO51" s="15">
        <f t="shared" si="33"/>
        <v>0</v>
      </c>
      <c r="AP51" s="15">
        <f t="shared" si="34"/>
        <v>0</v>
      </c>
      <c r="AQ51" s="15">
        <f t="shared" si="35"/>
        <v>0</v>
      </c>
      <c r="AR51" s="15">
        <f t="shared" si="36"/>
        <v>0</v>
      </c>
      <c r="AS51" s="141">
        <f t="shared" si="37"/>
        <v>3823</v>
      </c>
      <c r="AT51" s="141">
        <f t="shared" si="38"/>
        <v>1911.5</v>
      </c>
    </row>
    <row r="52" spans="1:46">
      <c r="A52" s="15" t="str">
        <f>'3500'!C12</f>
        <v>J</v>
      </c>
      <c r="B52" s="15" t="e">
        <f>'3500'!#REF!</f>
        <v>#REF!</v>
      </c>
      <c r="C52" s="15">
        <f>'3500'!F12</f>
        <v>0</v>
      </c>
      <c r="E52" s="147" t="s">
        <v>1174</v>
      </c>
      <c r="F52" s="15" t="str">
        <f t="shared" si="0"/>
        <v>2500</v>
      </c>
      <c r="G52" s="15" t="str">
        <f t="shared" si="1"/>
        <v>A</v>
      </c>
      <c r="H52" s="15" t="str">
        <f t="shared" si="2"/>
        <v>L</v>
      </c>
      <c r="I52" s="15" t="str">
        <f t="shared" si="3"/>
        <v>STD</v>
      </c>
      <c r="J52" s="15" t="str">
        <f t="shared" si="4"/>
        <v>1</v>
      </c>
      <c r="K52" s="15" t="str">
        <f t="shared" si="5"/>
        <v>X</v>
      </c>
      <c r="L52" s="15" t="str">
        <f t="shared" si="6"/>
        <v>X</v>
      </c>
      <c r="M52" s="15" t="str">
        <f t="shared" si="7"/>
        <v>X</v>
      </c>
      <c r="N52" s="15" t="str">
        <f t="shared" si="8"/>
        <v>X</v>
      </c>
      <c r="O52" s="15" t="str">
        <f t="shared" si="9"/>
        <v>X</v>
      </c>
      <c r="P52" s="15" t="str">
        <f t="shared" si="10"/>
        <v>X</v>
      </c>
      <c r="Q52" s="15" t="str">
        <f t="shared" si="11"/>
        <v>XX</v>
      </c>
      <c r="R52" s="15" t="str">
        <f t="shared" si="12"/>
        <v>X</v>
      </c>
      <c r="T52" s="15">
        <f t="shared" si="13"/>
        <v>2415</v>
      </c>
      <c r="U52" s="15">
        <f t="shared" si="14"/>
        <v>649</v>
      </c>
      <c r="V52" s="15">
        <f t="shared" si="15"/>
        <v>0</v>
      </c>
      <c r="W52" s="15">
        <f t="shared" si="16"/>
        <v>0</v>
      </c>
      <c r="X52" s="15">
        <f t="shared" si="17"/>
        <v>0</v>
      </c>
      <c r="Y52" s="15">
        <f t="shared" si="18"/>
        <v>0</v>
      </c>
      <c r="Z52" s="15">
        <f t="shared" si="19"/>
        <v>0</v>
      </c>
      <c r="AA52" s="15">
        <f t="shared" si="20"/>
        <v>0</v>
      </c>
      <c r="AB52" s="15">
        <f t="shared" si="21"/>
        <v>0</v>
      </c>
      <c r="AC52" s="15">
        <f t="shared" si="22"/>
        <v>0</v>
      </c>
      <c r="AD52" s="15">
        <f t="shared" si="23"/>
        <v>0</v>
      </c>
      <c r="AE52" s="141">
        <f t="shared" si="24"/>
        <v>3064</v>
      </c>
      <c r="AG52" s="15">
        <f t="shared" si="25"/>
        <v>3064</v>
      </c>
      <c r="AH52" s="15">
        <f t="shared" si="26"/>
        <v>1974</v>
      </c>
      <c r="AI52" s="15">
        <f t="shared" si="27"/>
        <v>546</v>
      </c>
      <c r="AJ52" s="15">
        <f t="shared" si="28"/>
        <v>0</v>
      </c>
      <c r="AK52" s="15">
        <f t="shared" si="29"/>
        <v>0</v>
      </c>
      <c r="AL52" s="15">
        <f t="shared" si="30"/>
        <v>0</v>
      </c>
      <c r="AM52" s="15" t="str">
        <f t="shared" si="31"/>
        <v>$</v>
      </c>
      <c r="AN52" s="15">
        <f t="shared" si="32"/>
        <v>0</v>
      </c>
      <c r="AO52" s="15">
        <f t="shared" si="33"/>
        <v>0</v>
      </c>
      <c r="AP52" s="15">
        <f t="shared" si="34"/>
        <v>0</v>
      </c>
      <c r="AQ52" s="15">
        <f t="shared" si="35"/>
        <v>0</v>
      </c>
      <c r="AR52" s="15">
        <f t="shared" si="36"/>
        <v>0</v>
      </c>
      <c r="AS52" s="141">
        <f t="shared" si="37"/>
        <v>2520</v>
      </c>
      <c r="AT52" s="141">
        <f t="shared" si="38"/>
        <v>1260</v>
      </c>
    </row>
    <row r="53" spans="1:46">
      <c r="A53" s="15" t="str">
        <f>'3500'!C13</f>
        <v>A</v>
      </c>
      <c r="B53" s="15" t="e">
        <f>'3500'!#REF!</f>
        <v>#REF!</v>
      </c>
      <c r="C53" s="15">
        <f>'3500'!F13</f>
        <v>546</v>
      </c>
      <c r="E53" s="147" t="s">
        <v>1175</v>
      </c>
      <c r="F53" s="15" t="str">
        <f t="shared" si="0"/>
        <v>2500</v>
      </c>
      <c r="G53" s="15" t="str">
        <f t="shared" si="1"/>
        <v>C</v>
      </c>
      <c r="H53" s="15" t="str">
        <f t="shared" si="2"/>
        <v>L</v>
      </c>
      <c r="I53" s="15" t="str">
        <f t="shared" si="3"/>
        <v>STD</v>
      </c>
      <c r="J53" s="15" t="str">
        <f t="shared" si="4"/>
        <v>1</v>
      </c>
      <c r="K53" s="15" t="str">
        <f t="shared" si="5"/>
        <v>X</v>
      </c>
      <c r="L53" s="15" t="str">
        <f t="shared" si="6"/>
        <v>X</v>
      </c>
      <c r="M53" s="15" t="str">
        <f t="shared" si="7"/>
        <v>X</v>
      </c>
      <c r="N53" s="15" t="str">
        <f t="shared" si="8"/>
        <v>X</v>
      </c>
      <c r="O53" s="15" t="str">
        <f t="shared" si="9"/>
        <v>X</v>
      </c>
      <c r="P53" s="15" t="str">
        <f t="shared" si="10"/>
        <v>X</v>
      </c>
      <c r="Q53" s="15" t="str">
        <f t="shared" si="11"/>
        <v>4C</v>
      </c>
      <c r="R53" s="15" t="str">
        <f t="shared" si="12"/>
        <v>X</v>
      </c>
      <c r="T53" s="15">
        <f t="shared" si="13"/>
        <v>2415</v>
      </c>
      <c r="U53" s="15">
        <f t="shared" si="14"/>
        <v>0</v>
      </c>
      <c r="V53" s="15">
        <f t="shared" si="15"/>
        <v>0</v>
      </c>
      <c r="W53" s="15">
        <f t="shared" si="16"/>
        <v>0</v>
      </c>
      <c r="X53" s="15">
        <f t="shared" si="17"/>
        <v>0</v>
      </c>
      <c r="Y53" s="15">
        <f t="shared" si="18"/>
        <v>0</v>
      </c>
      <c r="Z53" s="15">
        <f t="shared" si="19"/>
        <v>0</v>
      </c>
      <c r="AA53" s="15">
        <f t="shared" si="20"/>
        <v>0</v>
      </c>
      <c r="AB53" s="15">
        <f t="shared" si="21"/>
        <v>0</v>
      </c>
      <c r="AC53" s="15">
        <f t="shared" si="22"/>
        <v>0</v>
      </c>
      <c r="AD53" s="15">
        <f t="shared" si="23"/>
        <v>0</v>
      </c>
      <c r="AE53" s="141">
        <f t="shared" si="24"/>
        <v>2415</v>
      </c>
      <c r="AG53" s="15">
        <f t="shared" si="25"/>
        <v>2415</v>
      </c>
      <c r="AH53" s="15">
        <f t="shared" si="26"/>
        <v>1974</v>
      </c>
      <c r="AI53" s="15">
        <f t="shared" si="27"/>
        <v>0</v>
      </c>
      <c r="AJ53" s="15">
        <f t="shared" si="28"/>
        <v>0</v>
      </c>
      <c r="AK53" s="15">
        <f t="shared" si="29"/>
        <v>0</v>
      </c>
      <c r="AL53" s="15">
        <f t="shared" si="30"/>
        <v>0</v>
      </c>
      <c r="AM53" s="15" t="str">
        <f t="shared" si="31"/>
        <v>$</v>
      </c>
      <c r="AN53" s="15">
        <f t="shared" si="32"/>
        <v>0</v>
      </c>
      <c r="AO53" s="15">
        <f t="shared" si="33"/>
        <v>0</v>
      </c>
      <c r="AP53" s="15">
        <f t="shared" si="34"/>
        <v>0</v>
      </c>
      <c r="AQ53" s="15">
        <f t="shared" si="35"/>
        <v>0</v>
      </c>
      <c r="AR53" s="15">
        <f t="shared" si="36"/>
        <v>0</v>
      </c>
      <c r="AS53" s="141">
        <f t="shared" si="37"/>
        <v>1974</v>
      </c>
      <c r="AT53" s="141">
        <f t="shared" si="38"/>
        <v>987</v>
      </c>
    </row>
    <row r="54" spans="1:46">
      <c r="A54" s="15" t="str">
        <f>'3500'!C14</f>
        <v>B</v>
      </c>
      <c r="B54" s="15" t="e">
        <f>'3500'!#REF!</f>
        <v>#REF!</v>
      </c>
      <c r="C54" s="15">
        <f>'3500'!F14</f>
        <v>546</v>
      </c>
      <c r="E54" s="147" t="s">
        <v>1176</v>
      </c>
      <c r="F54" s="15" t="str">
        <f t="shared" si="0"/>
        <v>2500</v>
      </c>
      <c r="G54" s="15" t="str">
        <f t="shared" si="1"/>
        <v>C</v>
      </c>
      <c r="H54" s="15" t="str">
        <f t="shared" si="2"/>
        <v>L</v>
      </c>
      <c r="I54" s="15" t="str">
        <f t="shared" si="3"/>
        <v>STD</v>
      </c>
      <c r="J54" s="15" t="str">
        <f t="shared" si="4"/>
        <v>X</v>
      </c>
      <c r="K54" s="15" t="str">
        <f t="shared" si="5"/>
        <v>X</v>
      </c>
      <c r="L54" s="15" t="str">
        <f t="shared" si="6"/>
        <v>X</v>
      </c>
      <c r="M54" s="15" t="str">
        <f t="shared" si="7"/>
        <v>M</v>
      </c>
      <c r="N54" s="15" t="str">
        <f t="shared" si="8"/>
        <v>X</v>
      </c>
      <c r="O54" s="15" t="str">
        <f t="shared" si="9"/>
        <v>X</v>
      </c>
      <c r="P54" s="15" t="str">
        <f t="shared" si="10"/>
        <v>X</v>
      </c>
      <c r="Q54" s="15" t="str">
        <f t="shared" si="11"/>
        <v>4C</v>
      </c>
      <c r="R54" s="15" t="str">
        <f t="shared" si="12"/>
        <v>X</v>
      </c>
      <c r="T54" s="15">
        <f t="shared" si="13"/>
        <v>2415</v>
      </c>
      <c r="U54" s="15">
        <f t="shared" si="14"/>
        <v>0</v>
      </c>
      <c r="V54" s="15">
        <f t="shared" si="15"/>
        <v>0</v>
      </c>
      <c r="W54" s="15">
        <f t="shared" si="16"/>
        <v>0</v>
      </c>
      <c r="X54" s="15">
        <f t="shared" si="17"/>
        <v>0</v>
      </c>
      <c r="Y54" s="15">
        <f t="shared" si="18"/>
        <v>263</v>
      </c>
      <c r="Z54" s="15">
        <f t="shared" si="19"/>
        <v>0</v>
      </c>
      <c r="AA54" s="15">
        <f t="shared" si="20"/>
        <v>0</v>
      </c>
      <c r="AB54" s="15">
        <f t="shared" si="21"/>
        <v>0</v>
      </c>
      <c r="AC54" s="15">
        <f t="shared" si="22"/>
        <v>0</v>
      </c>
      <c r="AD54" s="15">
        <f t="shared" si="23"/>
        <v>0</v>
      </c>
      <c r="AE54" s="141">
        <f t="shared" si="24"/>
        <v>2678</v>
      </c>
      <c r="AG54" s="15">
        <f t="shared" si="25"/>
        <v>2678</v>
      </c>
      <c r="AH54" s="15">
        <f t="shared" si="26"/>
        <v>1974</v>
      </c>
      <c r="AI54" s="15">
        <f t="shared" si="27"/>
        <v>0</v>
      </c>
      <c r="AJ54" s="15">
        <f t="shared" si="28"/>
        <v>0</v>
      </c>
      <c r="AK54" s="15">
        <f t="shared" si="29"/>
        <v>0</v>
      </c>
      <c r="AL54" s="15">
        <f t="shared" si="30"/>
        <v>0</v>
      </c>
      <c r="AM54" s="15">
        <f t="shared" si="31"/>
        <v>0</v>
      </c>
      <c r="AN54" s="15">
        <f t="shared" si="32"/>
        <v>0</v>
      </c>
      <c r="AO54" s="15">
        <f t="shared" si="33"/>
        <v>0</v>
      </c>
      <c r="AP54" s="15">
        <f t="shared" si="34"/>
        <v>0</v>
      </c>
      <c r="AQ54" s="15">
        <f t="shared" si="35"/>
        <v>0</v>
      </c>
      <c r="AR54" s="15">
        <f t="shared" si="36"/>
        <v>0</v>
      </c>
      <c r="AS54" s="141">
        <f t="shared" si="37"/>
        <v>1974</v>
      </c>
      <c r="AT54" s="141">
        <f t="shared" si="38"/>
        <v>987</v>
      </c>
    </row>
    <row r="55" spans="1:46">
      <c r="A55" s="15" t="str">
        <f>'3500'!C15</f>
        <v>C</v>
      </c>
      <c r="B55" s="15" t="e">
        <f>'3500'!#REF!</f>
        <v>#REF!</v>
      </c>
      <c r="C55" s="15">
        <f>'3500'!F15</f>
        <v>546</v>
      </c>
      <c r="E55" s="147" t="s">
        <v>1177</v>
      </c>
      <c r="F55" s="15" t="str">
        <f t="shared" si="0"/>
        <v>2500</v>
      </c>
      <c r="G55" s="15" t="str">
        <f t="shared" si="1"/>
        <v>D</v>
      </c>
      <c r="H55" s="15" t="str">
        <f t="shared" si="2"/>
        <v>L</v>
      </c>
      <c r="I55" s="15" t="str">
        <f t="shared" si="3"/>
        <v>STD</v>
      </c>
      <c r="J55" s="15" t="str">
        <f t="shared" si="4"/>
        <v>1</v>
      </c>
      <c r="K55" s="15" t="str">
        <f t="shared" si="5"/>
        <v>X</v>
      </c>
      <c r="L55" s="15" t="str">
        <f t="shared" si="6"/>
        <v>X</v>
      </c>
      <c r="M55" s="15" t="str">
        <f t="shared" si="7"/>
        <v>X</v>
      </c>
      <c r="N55" s="15" t="str">
        <f t="shared" si="8"/>
        <v>X</v>
      </c>
      <c r="O55" s="15" t="str">
        <f t="shared" si="9"/>
        <v>X</v>
      </c>
      <c r="P55" s="15" t="str">
        <f t="shared" si="10"/>
        <v>X</v>
      </c>
      <c r="Q55" s="15" t="str">
        <f t="shared" si="11"/>
        <v>XX</v>
      </c>
      <c r="R55" s="15" t="str">
        <f t="shared" si="12"/>
        <v>X</v>
      </c>
      <c r="T55" s="15">
        <f t="shared" si="13"/>
        <v>2415</v>
      </c>
      <c r="U55" s="15">
        <f t="shared" si="14"/>
        <v>0</v>
      </c>
      <c r="V55" s="15">
        <f t="shared" si="15"/>
        <v>0</v>
      </c>
      <c r="W55" s="15">
        <f t="shared" si="16"/>
        <v>0</v>
      </c>
      <c r="X55" s="15">
        <f t="shared" si="17"/>
        <v>0</v>
      </c>
      <c r="Y55" s="15">
        <f t="shared" si="18"/>
        <v>0</v>
      </c>
      <c r="Z55" s="15">
        <f t="shared" si="19"/>
        <v>0</v>
      </c>
      <c r="AA55" s="15">
        <f t="shared" si="20"/>
        <v>0</v>
      </c>
      <c r="AB55" s="15">
        <f t="shared" si="21"/>
        <v>0</v>
      </c>
      <c r="AC55" s="15">
        <f t="shared" si="22"/>
        <v>0</v>
      </c>
      <c r="AD55" s="15">
        <f t="shared" si="23"/>
        <v>0</v>
      </c>
      <c r="AE55" s="141">
        <f t="shared" si="24"/>
        <v>2415</v>
      </c>
      <c r="AG55" s="15">
        <f t="shared" si="25"/>
        <v>2415</v>
      </c>
      <c r="AH55" s="15">
        <f t="shared" si="26"/>
        <v>1974</v>
      </c>
      <c r="AI55" s="15">
        <f t="shared" si="27"/>
        <v>0</v>
      </c>
      <c r="AJ55" s="15">
        <f t="shared" si="28"/>
        <v>0</v>
      </c>
      <c r="AK55" s="15">
        <f t="shared" si="29"/>
        <v>0</v>
      </c>
      <c r="AL55" s="15">
        <f t="shared" si="30"/>
        <v>0</v>
      </c>
      <c r="AM55" s="15" t="str">
        <f t="shared" si="31"/>
        <v>$</v>
      </c>
      <c r="AN55" s="15">
        <f t="shared" si="32"/>
        <v>0</v>
      </c>
      <c r="AO55" s="15">
        <f t="shared" si="33"/>
        <v>0</v>
      </c>
      <c r="AP55" s="15">
        <f t="shared" si="34"/>
        <v>0</v>
      </c>
      <c r="AQ55" s="15">
        <f t="shared" si="35"/>
        <v>0</v>
      </c>
      <c r="AR55" s="15">
        <f t="shared" si="36"/>
        <v>0</v>
      </c>
      <c r="AS55" s="141">
        <f t="shared" si="37"/>
        <v>1974</v>
      </c>
      <c r="AT55" s="141">
        <f t="shared" si="38"/>
        <v>987</v>
      </c>
    </row>
    <row r="56" spans="1:46">
      <c r="A56" s="15" t="str">
        <f>'3500'!C16</f>
        <v>G</v>
      </c>
      <c r="B56" s="15" t="e">
        <f>'3500'!#REF!</f>
        <v>#REF!</v>
      </c>
      <c r="C56" s="15">
        <f>'3500'!F16</f>
        <v>546</v>
      </c>
      <c r="E56" s="147" t="s">
        <v>1178</v>
      </c>
      <c r="F56" s="15" t="str">
        <f t="shared" si="0"/>
        <v>2500</v>
      </c>
      <c r="G56" s="15" t="str">
        <f t="shared" si="1"/>
        <v>F</v>
      </c>
      <c r="H56" s="15" t="str">
        <f t="shared" si="2"/>
        <v>L</v>
      </c>
      <c r="I56" s="15" t="str">
        <f t="shared" si="3"/>
        <v>NM7</v>
      </c>
      <c r="J56" s="15" t="str">
        <f t="shared" si="4"/>
        <v>X</v>
      </c>
      <c r="K56" s="15" t="str">
        <f t="shared" si="5"/>
        <v>X</v>
      </c>
      <c r="L56" s="15" t="str">
        <f t="shared" si="6"/>
        <v>X</v>
      </c>
      <c r="M56" s="15" t="str">
        <f t="shared" si="7"/>
        <v>X</v>
      </c>
      <c r="N56" s="15" t="str">
        <f t="shared" si="8"/>
        <v>X</v>
      </c>
      <c r="O56" s="15" t="str">
        <f t="shared" si="9"/>
        <v>X</v>
      </c>
      <c r="P56" s="15" t="str">
        <f t="shared" si="10"/>
        <v>X</v>
      </c>
      <c r="Q56" s="15" t="str">
        <f t="shared" si="11"/>
        <v>XX</v>
      </c>
      <c r="R56" s="15" t="str">
        <f t="shared" si="12"/>
        <v>X</v>
      </c>
      <c r="T56" s="15">
        <f t="shared" si="13"/>
        <v>2415</v>
      </c>
      <c r="U56" s="15">
        <f t="shared" si="14"/>
        <v>0</v>
      </c>
      <c r="V56" s="15">
        <f t="shared" si="15"/>
        <v>2570</v>
      </c>
      <c r="W56" s="15">
        <f t="shared" si="16"/>
        <v>0</v>
      </c>
      <c r="X56" s="15">
        <f t="shared" si="17"/>
        <v>0</v>
      </c>
      <c r="Y56" s="15">
        <f t="shared" si="18"/>
        <v>0</v>
      </c>
      <c r="Z56" s="15">
        <f t="shared" si="19"/>
        <v>0</v>
      </c>
      <c r="AA56" s="15">
        <f t="shared" si="20"/>
        <v>0</v>
      </c>
      <c r="AB56" s="15">
        <f t="shared" si="21"/>
        <v>0</v>
      </c>
      <c r="AC56" s="15">
        <f t="shared" si="22"/>
        <v>0</v>
      </c>
      <c r="AD56" s="15">
        <f t="shared" si="23"/>
        <v>0</v>
      </c>
      <c r="AE56" s="141">
        <f t="shared" si="24"/>
        <v>4985</v>
      </c>
      <c r="AG56" s="15">
        <f t="shared" si="25"/>
        <v>4985</v>
      </c>
      <c r="AH56" s="15">
        <f t="shared" si="26"/>
        <v>1974</v>
      </c>
      <c r="AI56" s="15">
        <f t="shared" si="27"/>
        <v>0</v>
      </c>
      <c r="AJ56" s="15">
        <f t="shared" si="28"/>
        <v>2569.64</v>
      </c>
      <c r="AK56" s="15">
        <f t="shared" si="29"/>
        <v>0</v>
      </c>
      <c r="AL56" s="15">
        <f t="shared" si="30"/>
        <v>0</v>
      </c>
      <c r="AM56" s="15" t="str">
        <f t="shared" si="31"/>
        <v>$</v>
      </c>
      <c r="AN56" s="15">
        <f t="shared" si="32"/>
        <v>0</v>
      </c>
      <c r="AO56" s="15">
        <f t="shared" si="33"/>
        <v>0</v>
      </c>
      <c r="AP56" s="15">
        <f t="shared" si="34"/>
        <v>0</v>
      </c>
      <c r="AQ56" s="15">
        <f t="shared" si="35"/>
        <v>0</v>
      </c>
      <c r="AR56" s="15">
        <f t="shared" si="36"/>
        <v>0</v>
      </c>
      <c r="AS56" s="141">
        <f t="shared" si="37"/>
        <v>4544</v>
      </c>
      <c r="AT56" s="141">
        <f t="shared" si="38"/>
        <v>2272</v>
      </c>
    </row>
    <row r="57" spans="1:46">
      <c r="A57" s="15" t="s">
        <v>979</v>
      </c>
      <c r="E57" s="147" t="s">
        <v>1179</v>
      </c>
      <c r="F57" s="15" t="str">
        <f t="shared" si="0"/>
        <v>2500</v>
      </c>
      <c r="G57" s="15" t="str">
        <f t="shared" si="1"/>
        <v>F</v>
      </c>
      <c r="H57" s="15" t="str">
        <f t="shared" si="2"/>
        <v>L</v>
      </c>
      <c r="I57" s="15" t="str">
        <f t="shared" si="3"/>
        <v>STD</v>
      </c>
      <c r="J57" s="15" t="str">
        <f t="shared" si="4"/>
        <v>1</v>
      </c>
      <c r="K57" s="15" t="str">
        <f t="shared" si="5"/>
        <v>X</v>
      </c>
      <c r="L57" s="15" t="str">
        <f t="shared" si="6"/>
        <v>X</v>
      </c>
      <c r="M57" s="15" t="str">
        <f t="shared" si="7"/>
        <v>X</v>
      </c>
      <c r="N57" s="15" t="str">
        <f t="shared" si="8"/>
        <v>X</v>
      </c>
      <c r="O57" s="15" t="str">
        <f t="shared" si="9"/>
        <v>X</v>
      </c>
      <c r="P57" s="15" t="str">
        <f t="shared" si="10"/>
        <v>X</v>
      </c>
      <c r="Q57" s="15" t="str">
        <f t="shared" si="11"/>
        <v>XX</v>
      </c>
      <c r="R57" s="15" t="str">
        <f t="shared" si="12"/>
        <v>X</v>
      </c>
      <c r="T57" s="15">
        <f t="shared" si="13"/>
        <v>2415</v>
      </c>
      <c r="U57" s="15">
        <f t="shared" si="14"/>
        <v>0</v>
      </c>
      <c r="V57" s="15">
        <f t="shared" si="15"/>
        <v>0</v>
      </c>
      <c r="W57" s="15">
        <f t="shared" si="16"/>
        <v>0</v>
      </c>
      <c r="X57" s="15">
        <f t="shared" si="17"/>
        <v>0</v>
      </c>
      <c r="Y57" s="15">
        <f t="shared" si="18"/>
        <v>0</v>
      </c>
      <c r="Z57" s="15">
        <f t="shared" si="19"/>
        <v>0</v>
      </c>
      <c r="AA57" s="15">
        <f t="shared" si="20"/>
        <v>0</v>
      </c>
      <c r="AB57" s="15">
        <f t="shared" si="21"/>
        <v>0</v>
      </c>
      <c r="AC57" s="15">
        <f t="shared" si="22"/>
        <v>0</v>
      </c>
      <c r="AD57" s="15">
        <f t="shared" si="23"/>
        <v>0</v>
      </c>
      <c r="AE57" s="141">
        <f t="shared" si="24"/>
        <v>2415</v>
      </c>
      <c r="AG57" s="15">
        <f t="shared" si="25"/>
        <v>2415</v>
      </c>
      <c r="AH57" s="15">
        <f t="shared" si="26"/>
        <v>1974</v>
      </c>
      <c r="AI57" s="15">
        <f t="shared" si="27"/>
        <v>0</v>
      </c>
      <c r="AJ57" s="15">
        <f t="shared" si="28"/>
        <v>0</v>
      </c>
      <c r="AK57" s="15">
        <f t="shared" si="29"/>
        <v>0</v>
      </c>
      <c r="AL57" s="15">
        <f t="shared" si="30"/>
        <v>0</v>
      </c>
      <c r="AM57" s="15" t="str">
        <f t="shared" si="31"/>
        <v>$</v>
      </c>
      <c r="AN57" s="15">
        <f t="shared" si="32"/>
        <v>0</v>
      </c>
      <c r="AO57" s="15">
        <f t="shared" si="33"/>
        <v>0</v>
      </c>
      <c r="AP57" s="15">
        <f t="shared" si="34"/>
        <v>0</v>
      </c>
      <c r="AQ57" s="15">
        <f t="shared" si="35"/>
        <v>0</v>
      </c>
      <c r="AR57" s="15">
        <f t="shared" si="36"/>
        <v>0</v>
      </c>
      <c r="AS57" s="141">
        <f t="shared" si="37"/>
        <v>1974</v>
      </c>
      <c r="AT57" s="141">
        <f t="shared" si="38"/>
        <v>987</v>
      </c>
    </row>
    <row r="58" spans="1:46">
      <c r="A58" s="15" t="str">
        <f>'3520'!C7</f>
        <v>C</v>
      </c>
      <c r="B58" s="15" t="e">
        <f>'3520'!#REF!</f>
        <v>#REF!</v>
      </c>
      <c r="C58" s="15">
        <f>'3520'!F7</f>
        <v>0</v>
      </c>
      <c r="E58" s="147" t="s">
        <v>1180</v>
      </c>
      <c r="F58" s="15" t="str">
        <f t="shared" si="0"/>
        <v>2500</v>
      </c>
      <c r="G58" s="15" t="str">
        <f t="shared" si="1"/>
        <v>S</v>
      </c>
      <c r="H58" s="15" t="str">
        <f t="shared" si="2"/>
        <v>L</v>
      </c>
      <c r="I58" s="15" t="str">
        <f t="shared" si="3"/>
        <v>STD</v>
      </c>
      <c r="J58" s="15" t="str">
        <f t="shared" si="4"/>
        <v>X</v>
      </c>
      <c r="K58" s="15" t="str">
        <f t="shared" si="5"/>
        <v>X</v>
      </c>
      <c r="L58" s="15" t="str">
        <f t="shared" si="6"/>
        <v>X</v>
      </c>
      <c r="M58" s="15" t="str">
        <f t="shared" si="7"/>
        <v>X</v>
      </c>
      <c r="N58" s="15" t="str">
        <f t="shared" si="8"/>
        <v>X</v>
      </c>
      <c r="O58" s="15" t="str">
        <f t="shared" si="9"/>
        <v>X</v>
      </c>
      <c r="P58" s="15" t="str">
        <f t="shared" si="10"/>
        <v>X</v>
      </c>
      <c r="Q58" s="15" t="str">
        <f t="shared" si="11"/>
        <v>XX</v>
      </c>
      <c r="R58" s="15" t="str">
        <f t="shared" si="12"/>
        <v>X</v>
      </c>
      <c r="T58" s="15">
        <f t="shared" si="13"/>
        <v>2415</v>
      </c>
      <c r="U58" s="15">
        <f t="shared" si="14"/>
        <v>0</v>
      </c>
      <c r="V58" s="15">
        <f t="shared" si="15"/>
        <v>0</v>
      </c>
      <c r="W58" s="15">
        <f t="shared" si="16"/>
        <v>0</v>
      </c>
      <c r="X58" s="15">
        <f t="shared" si="17"/>
        <v>0</v>
      </c>
      <c r="Y58" s="15">
        <f t="shared" si="18"/>
        <v>0</v>
      </c>
      <c r="Z58" s="15">
        <f t="shared" si="19"/>
        <v>0</v>
      </c>
      <c r="AA58" s="15">
        <f t="shared" si="20"/>
        <v>0</v>
      </c>
      <c r="AB58" s="15">
        <f t="shared" si="21"/>
        <v>0</v>
      </c>
      <c r="AC58" s="15">
        <f t="shared" si="22"/>
        <v>0</v>
      </c>
      <c r="AD58" s="15">
        <f t="shared" si="23"/>
        <v>0</v>
      </c>
      <c r="AE58" s="141">
        <f t="shared" si="24"/>
        <v>2415</v>
      </c>
      <c r="AG58" s="15">
        <f t="shared" si="25"/>
        <v>2415</v>
      </c>
      <c r="AH58" s="15">
        <f t="shared" si="26"/>
        <v>1974</v>
      </c>
      <c r="AI58" s="15">
        <f t="shared" si="27"/>
        <v>0</v>
      </c>
      <c r="AJ58" s="15">
        <f t="shared" si="28"/>
        <v>0</v>
      </c>
      <c r="AK58" s="15">
        <f t="shared" si="29"/>
        <v>0</v>
      </c>
      <c r="AL58" s="15">
        <f t="shared" si="30"/>
        <v>0</v>
      </c>
      <c r="AM58" s="15" t="str">
        <f t="shared" si="31"/>
        <v>$</v>
      </c>
      <c r="AN58" s="15">
        <f t="shared" si="32"/>
        <v>0</v>
      </c>
      <c r="AO58" s="15">
        <f t="shared" si="33"/>
        <v>0</v>
      </c>
      <c r="AP58" s="15">
        <f t="shared" si="34"/>
        <v>0</v>
      </c>
      <c r="AQ58" s="15">
        <f t="shared" si="35"/>
        <v>0</v>
      </c>
      <c r="AR58" s="15">
        <f t="shared" si="36"/>
        <v>0</v>
      </c>
      <c r="AS58" s="141">
        <f t="shared" si="37"/>
        <v>1974</v>
      </c>
      <c r="AT58" s="141">
        <f t="shared" si="38"/>
        <v>987</v>
      </c>
    </row>
    <row r="59" spans="1:46">
      <c r="A59" s="15" t="str">
        <f>'3520'!C8</f>
        <v>I</v>
      </c>
      <c r="B59" s="15" t="e">
        <f>'3520'!#REF!</f>
        <v>#REF!</v>
      </c>
      <c r="C59" s="15">
        <f>'3520'!F8</f>
        <v>0</v>
      </c>
      <c r="E59" s="147" t="s">
        <v>1181</v>
      </c>
      <c r="F59" s="15" t="str">
        <f t="shared" si="0"/>
        <v>2510</v>
      </c>
      <c r="G59" s="15" t="str">
        <f t="shared" si="1"/>
        <v>A</v>
      </c>
      <c r="H59" s="15" t="str">
        <f t="shared" si="2"/>
        <v>C</v>
      </c>
      <c r="I59" s="15" t="str">
        <f t="shared" si="3"/>
        <v>STD</v>
      </c>
      <c r="J59" s="15" t="str">
        <f t="shared" si="4"/>
        <v>X</v>
      </c>
      <c r="K59" s="15" t="str">
        <f t="shared" si="5"/>
        <v>C</v>
      </c>
      <c r="L59" s="15" t="str">
        <f t="shared" si="6"/>
        <v>N</v>
      </c>
      <c r="M59" s="15" t="str">
        <f t="shared" si="7"/>
        <v>M</v>
      </c>
      <c r="N59" s="15" t="str">
        <f t="shared" si="8"/>
        <v>X</v>
      </c>
      <c r="O59" s="15" t="str">
        <f t="shared" si="9"/>
        <v>X</v>
      </c>
      <c r="P59" s="15" t="str">
        <f t="shared" si="10"/>
        <v>X</v>
      </c>
      <c r="Q59" s="15" t="str">
        <f t="shared" si="11"/>
        <v>XX</v>
      </c>
      <c r="R59" s="15" t="str">
        <f t="shared" si="12"/>
        <v>X</v>
      </c>
      <c r="T59" s="15">
        <f t="shared" si="13"/>
        <v>2585</v>
      </c>
      <c r="U59" s="15">
        <f t="shared" si="14"/>
        <v>649</v>
      </c>
      <c r="V59" s="15">
        <f t="shared" si="15"/>
        <v>0</v>
      </c>
      <c r="W59" s="15">
        <f t="shared" si="16"/>
        <v>450</v>
      </c>
      <c r="X59" s="15">
        <f t="shared" si="17"/>
        <v>302</v>
      </c>
      <c r="Y59" s="15">
        <f t="shared" si="18"/>
        <v>263</v>
      </c>
      <c r="Z59" s="15">
        <f t="shared" si="19"/>
        <v>0</v>
      </c>
      <c r="AA59" s="15">
        <f t="shared" si="20"/>
        <v>0</v>
      </c>
      <c r="AB59" s="15">
        <f t="shared" si="21"/>
        <v>0</v>
      </c>
      <c r="AC59" s="15">
        <f t="shared" si="22"/>
        <v>0</v>
      </c>
      <c r="AD59" s="15">
        <f t="shared" si="23"/>
        <v>0</v>
      </c>
      <c r="AE59" s="141">
        <f t="shared" si="24"/>
        <v>4249</v>
      </c>
      <c r="AG59" s="15">
        <f t="shared" si="25"/>
        <v>4249</v>
      </c>
      <c r="AH59" s="15">
        <f t="shared" si="26"/>
        <v>2109.4500000000003</v>
      </c>
      <c r="AI59" s="15">
        <f t="shared" si="27"/>
        <v>546</v>
      </c>
      <c r="AJ59" s="15">
        <f t="shared" si="28"/>
        <v>0</v>
      </c>
      <c r="AK59" s="15">
        <f t="shared" si="29"/>
        <v>495.22</v>
      </c>
      <c r="AL59" s="15">
        <f t="shared" si="30"/>
        <v>0</v>
      </c>
      <c r="AM59" s="15">
        <f t="shared" si="31"/>
        <v>0</v>
      </c>
      <c r="AN59" s="15">
        <f t="shared" si="32"/>
        <v>0</v>
      </c>
      <c r="AO59" s="15">
        <f t="shared" si="33"/>
        <v>0</v>
      </c>
      <c r="AP59" s="15">
        <f t="shared" si="34"/>
        <v>0</v>
      </c>
      <c r="AQ59" s="15">
        <f t="shared" si="35"/>
        <v>0</v>
      </c>
      <c r="AR59" s="15">
        <f t="shared" si="36"/>
        <v>0</v>
      </c>
      <c r="AS59" s="141">
        <f t="shared" si="37"/>
        <v>3151</v>
      </c>
      <c r="AT59" s="141">
        <f t="shared" si="38"/>
        <v>1575.5</v>
      </c>
    </row>
    <row r="60" spans="1:46">
      <c r="A60" s="15" t="str">
        <f>'3520'!C9</f>
        <v>D</v>
      </c>
      <c r="B60" s="15" t="e">
        <f>'3520'!#REF!</f>
        <v>#REF!</v>
      </c>
      <c r="C60" s="15">
        <f>'3520'!F9</f>
        <v>0</v>
      </c>
      <c r="E60" s="147" t="s">
        <v>1182</v>
      </c>
      <c r="F60" s="15" t="str">
        <f t="shared" si="0"/>
        <v>2510</v>
      </c>
      <c r="G60" s="15" t="str">
        <f t="shared" si="1"/>
        <v>A</v>
      </c>
      <c r="H60" s="15" t="str">
        <f t="shared" si="2"/>
        <v>C</v>
      </c>
      <c r="I60" s="15" t="str">
        <f t="shared" si="3"/>
        <v>STD</v>
      </c>
      <c r="J60" s="15" t="str">
        <f t="shared" si="4"/>
        <v>X</v>
      </c>
      <c r="K60" s="15" t="str">
        <f t="shared" si="5"/>
        <v>H</v>
      </c>
      <c r="L60" s="15" t="str">
        <f t="shared" si="6"/>
        <v>X</v>
      </c>
      <c r="M60" s="15" t="str">
        <f t="shared" si="7"/>
        <v>V</v>
      </c>
      <c r="N60" s="15" t="str">
        <f t="shared" si="8"/>
        <v>C</v>
      </c>
      <c r="O60" s="15" t="str">
        <f t="shared" si="9"/>
        <v>X</v>
      </c>
      <c r="P60" s="15" t="str">
        <f t="shared" si="10"/>
        <v>X</v>
      </c>
      <c r="Q60" s="15" t="str">
        <f t="shared" si="11"/>
        <v>S1</v>
      </c>
      <c r="R60" s="15" t="str">
        <f t="shared" si="12"/>
        <v>X</v>
      </c>
      <c r="T60" s="15">
        <f t="shared" si="13"/>
        <v>2585</v>
      </c>
      <c r="U60" s="15">
        <f t="shared" si="14"/>
        <v>649</v>
      </c>
      <c r="V60" s="15">
        <f t="shared" si="15"/>
        <v>0</v>
      </c>
      <c r="W60" s="15">
        <f t="shared" si="16"/>
        <v>525</v>
      </c>
      <c r="X60" s="15">
        <f t="shared" si="17"/>
        <v>0</v>
      </c>
      <c r="Y60" s="15">
        <f t="shared" si="18"/>
        <v>289</v>
      </c>
      <c r="Z60" s="15">
        <f t="shared" si="19"/>
        <v>600</v>
      </c>
      <c r="AA60" s="15">
        <f t="shared" si="20"/>
        <v>0</v>
      </c>
      <c r="AB60" s="15">
        <f t="shared" si="21"/>
        <v>0</v>
      </c>
      <c r="AC60" s="15">
        <f t="shared" si="22"/>
        <v>15</v>
      </c>
      <c r="AD60" s="15">
        <f t="shared" si="23"/>
        <v>0</v>
      </c>
      <c r="AE60" s="141">
        <f t="shared" si="24"/>
        <v>4663</v>
      </c>
      <c r="AG60" s="15">
        <f t="shared" si="25"/>
        <v>4663</v>
      </c>
      <c r="AH60" s="15">
        <f t="shared" si="26"/>
        <v>2109.4500000000003</v>
      </c>
      <c r="AI60" s="15">
        <f t="shared" si="27"/>
        <v>546</v>
      </c>
      <c r="AJ60" s="15">
        <f t="shared" si="28"/>
        <v>0</v>
      </c>
      <c r="AK60" s="15">
        <f t="shared" si="29"/>
        <v>571.30999999999995</v>
      </c>
      <c r="AL60" s="15">
        <f t="shared" si="30"/>
        <v>0</v>
      </c>
      <c r="AM60" s="15">
        <f t="shared" si="31"/>
        <v>0</v>
      </c>
      <c r="AN60" s="15">
        <f t="shared" si="32"/>
        <v>0</v>
      </c>
      <c r="AO60" s="15">
        <f t="shared" si="33"/>
        <v>0</v>
      </c>
      <c r="AP60" s="15">
        <f t="shared" si="34"/>
        <v>0</v>
      </c>
      <c r="AQ60" s="15">
        <f t="shared" si="35"/>
        <v>0</v>
      </c>
      <c r="AR60" s="15">
        <f t="shared" si="36"/>
        <v>0</v>
      </c>
      <c r="AS60" s="141">
        <f t="shared" si="37"/>
        <v>3227</v>
      </c>
      <c r="AT60" s="141">
        <f t="shared" si="38"/>
        <v>1613.5</v>
      </c>
    </row>
    <row r="61" spans="1:46">
      <c r="A61" s="15" t="str">
        <f>'3520'!C10</f>
        <v>E</v>
      </c>
      <c r="B61" s="15" t="e">
        <f>'3520'!#REF!</f>
        <v>#REF!</v>
      </c>
      <c r="C61" s="15">
        <f>'3520'!F10</f>
        <v>0</v>
      </c>
      <c r="E61" s="147" t="s">
        <v>1183</v>
      </c>
      <c r="F61" s="15" t="str">
        <f t="shared" si="0"/>
        <v>2510</v>
      </c>
      <c r="G61" s="15" t="str">
        <f t="shared" si="1"/>
        <v>B</v>
      </c>
      <c r="H61" s="15" t="str">
        <f t="shared" si="2"/>
        <v>A</v>
      </c>
      <c r="I61" s="15" t="str">
        <f t="shared" si="3"/>
        <v>NM7</v>
      </c>
      <c r="J61" s="15" t="str">
        <f t="shared" si="4"/>
        <v>1</v>
      </c>
      <c r="K61" s="15" t="str">
        <f t="shared" si="5"/>
        <v>C</v>
      </c>
      <c r="L61" s="15" t="str">
        <f t="shared" si="6"/>
        <v>X</v>
      </c>
      <c r="M61" s="15" t="str">
        <f t="shared" si="7"/>
        <v>M</v>
      </c>
      <c r="N61" s="15" t="str">
        <f t="shared" si="8"/>
        <v>X</v>
      </c>
      <c r="O61" s="15" t="str">
        <f t="shared" si="9"/>
        <v>X</v>
      </c>
      <c r="P61" s="15" t="str">
        <f t="shared" si="10"/>
        <v>X</v>
      </c>
      <c r="Q61" s="15" t="str">
        <f t="shared" si="11"/>
        <v>XX</v>
      </c>
      <c r="R61" s="15" t="str">
        <f t="shared" si="12"/>
        <v>X</v>
      </c>
      <c r="T61" s="15">
        <f t="shared" si="13"/>
        <v>2585</v>
      </c>
      <c r="U61" s="15">
        <f t="shared" si="14"/>
        <v>649</v>
      </c>
      <c r="V61" s="15">
        <f t="shared" si="15"/>
        <v>2570</v>
      </c>
      <c r="W61" s="15">
        <f t="shared" si="16"/>
        <v>450</v>
      </c>
      <c r="X61" s="15">
        <f t="shared" si="17"/>
        <v>0</v>
      </c>
      <c r="Y61" s="15">
        <f t="shared" si="18"/>
        <v>263</v>
      </c>
      <c r="Z61" s="15">
        <f t="shared" si="19"/>
        <v>0</v>
      </c>
      <c r="AA61" s="15">
        <f t="shared" si="20"/>
        <v>0</v>
      </c>
      <c r="AB61" s="15">
        <f t="shared" si="21"/>
        <v>0</v>
      </c>
      <c r="AC61" s="15">
        <f t="shared" si="22"/>
        <v>0</v>
      </c>
      <c r="AD61" s="15">
        <f t="shared" si="23"/>
        <v>0</v>
      </c>
      <c r="AE61" s="141">
        <f t="shared" si="24"/>
        <v>6517</v>
      </c>
      <c r="AG61" s="15">
        <f t="shared" si="25"/>
        <v>6517</v>
      </c>
      <c r="AH61" s="15">
        <f t="shared" si="26"/>
        <v>2109.4500000000003</v>
      </c>
      <c r="AI61" s="15">
        <f t="shared" si="27"/>
        <v>546</v>
      </c>
      <c r="AJ61" s="15">
        <f t="shared" si="28"/>
        <v>2569.64</v>
      </c>
      <c r="AK61" s="15">
        <f t="shared" si="29"/>
        <v>495.22</v>
      </c>
      <c r="AL61" s="15">
        <f t="shared" si="30"/>
        <v>0</v>
      </c>
      <c r="AM61" s="15">
        <f t="shared" si="31"/>
        <v>0</v>
      </c>
      <c r="AN61" s="15">
        <f t="shared" si="32"/>
        <v>0</v>
      </c>
      <c r="AO61" s="15">
        <f t="shared" si="33"/>
        <v>0</v>
      </c>
      <c r="AP61" s="15">
        <f t="shared" si="34"/>
        <v>0</v>
      </c>
      <c r="AQ61" s="15">
        <f t="shared" si="35"/>
        <v>0</v>
      </c>
      <c r="AR61" s="15">
        <f t="shared" si="36"/>
        <v>0</v>
      </c>
      <c r="AS61" s="141">
        <f t="shared" si="37"/>
        <v>5720</v>
      </c>
      <c r="AT61" s="141">
        <f t="shared" si="38"/>
        <v>2860</v>
      </c>
    </row>
    <row r="62" spans="1:46">
      <c r="A62" s="15" t="str">
        <f>'3520'!C11</f>
        <v>F</v>
      </c>
      <c r="B62" s="15" t="e">
        <f>'3520'!#REF!</f>
        <v>#REF!</v>
      </c>
      <c r="C62" s="15">
        <f>'3520'!F11</f>
        <v>0</v>
      </c>
      <c r="E62" s="147" t="s">
        <v>1184</v>
      </c>
      <c r="F62" s="15" t="str">
        <f t="shared" si="0"/>
        <v>2510</v>
      </c>
      <c r="G62" s="15" t="str">
        <f t="shared" si="1"/>
        <v>B</v>
      </c>
      <c r="H62" s="15" t="str">
        <f t="shared" si="2"/>
        <v>A</v>
      </c>
      <c r="I62" s="15" t="str">
        <f t="shared" si="3"/>
        <v>NM7</v>
      </c>
      <c r="J62" s="15" t="str">
        <f t="shared" si="4"/>
        <v>X</v>
      </c>
      <c r="K62" s="15" t="str">
        <f t="shared" si="5"/>
        <v>X</v>
      </c>
      <c r="L62" s="15" t="str">
        <f t="shared" si="6"/>
        <v>R</v>
      </c>
      <c r="M62" s="15" t="str">
        <f t="shared" si="7"/>
        <v>M</v>
      </c>
      <c r="N62" s="15" t="str">
        <f t="shared" si="8"/>
        <v>X</v>
      </c>
      <c r="O62" s="15" t="str">
        <f t="shared" si="9"/>
        <v>X</v>
      </c>
      <c r="P62" s="15" t="str">
        <f t="shared" si="10"/>
        <v>X</v>
      </c>
      <c r="Q62" s="15" t="str">
        <f t="shared" si="11"/>
        <v>XX</v>
      </c>
      <c r="R62" s="15" t="str">
        <f t="shared" si="12"/>
        <v>X</v>
      </c>
      <c r="T62" s="15">
        <f t="shared" si="13"/>
        <v>2585</v>
      </c>
      <c r="U62" s="15">
        <f t="shared" si="14"/>
        <v>649</v>
      </c>
      <c r="V62" s="15">
        <f t="shared" si="15"/>
        <v>2570</v>
      </c>
      <c r="W62" s="15">
        <f t="shared" si="16"/>
        <v>0</v>
      </c>
      <c r="X62" s="15">
        <f t="shared" si="17"/>
        <v>752</v>
      </c>
      <c r="Y62" s="15">
        <f t="shared" si="18"/>
        <v>263</v>
      </c>
      <c r="Z62" s="15">
        <f t="shared" si="19"/>
        <v>0</v>
      </c>
      <c r="AA62" s="15">
        <f t="shared" si="20"/>
        <v>0</v>
      </c>
      <c r="AB62" s="15">
        <f t="shared" si="21"/>
        <v>0</v>
      </c>
      <c r="AC62" s="15">
        <f t="shared" si="22"/>
        <v>0</v>
      </c>
      <c r="AD62" s="15">
        <f t="shared" si="23"/>
        <v>0</v>
      </c>
      <c r="AE62" s="141">
        <f t="shared" si="24"/>
        <v>6819</v>
      </c>
      <c r="AG62" s="15">
        <f t="shared" si="25"/>
        <v>6819</v>
      </c>
      <c r="AH62" s="15">
        <f t="shared" si="26"/>
        <v>2109.4500000000003</v>
      </c>
      <c r="AI62" s="15">
        <f t="shared" si="27"/>
        <v>546</v>
      </c>
      <c r="AJ62" s="15">
        <f t="shared" si="28"/>
        <v>2569.64</v>
      </c>
      <c r="AK62" s="15">
        <f t="shared" si="29"/>
        <v>0</v>
      </c>
      <c r="AL62" s="15">
        <f t="shared" si="30"/>
        <v>0</v>
      </c>
      <c r="AM62" s="15">
        <f t="shared" si="31"/>
        <v>0</v>
      </c>
      <c r="AN62" s="15">
        <f t="shared" si="32"/>
        <v>0</v>
      </c>
      <c r="AO62" s="15">
        <f t="shared" si="33"/>
        <v>0</v>
      </c>
      <c r="AP62" s="15">
        <f t="shared" si="34"/>
        <v>0</v>
      </c>
      <c r="AQ62" s="15">
        <f t="shared" si="35"/>
        <v>0</v>
      </c>
      <c r="AR62" s="15">
        <f t="shared" si="36"/>
        <v>0</v>
      </c>
      <c r="AS62" s="141">
        <f t="shared" si="37"/>
        <v>5225</v>
      </c>
      <c r="AT62" s="141">
        <f t="shared" si="38"/>
        <v>2612.5</v>
      </c>
    </row>
    <row r="63" spans="1:46">
      <c r="A63" s="15" t="str">
        <f>'3520'!C12</f>
        <v>G</v>
      </c>
      <c r="B63" s="15" t="e">
        <f>'3520'!#REF!</f>
        <v>#REF!</v>
      </c>
      <c r="C63" s="15">
        <f>'3520'!F12</f>
        <v>0</v>
      </c>
      <c r="E63" s="147" t="s">
        <v>1185</v>
      </c>
      <c r="F63" s="15" t="str">
        <f t="shared" si="0"/>
        <v>2510</v>
      </c>
      <c r="G63" s="15" t="str">
        <f t="shared" si="1"/>
        <v>C</v>
      </c>
      <c r="H63" s="15" t="str">
        <f t="shared" si="2"/>
        <v>A</v>
      </c>
      <c r="I63" s="15" t="str">
        <f t="shared" si="3"/>
        <v>STD</v>
      </c>
      <c r="J63" s="15" t="str">
        <f t="shared" si="4"/>
        <v>X</v>
      </c>
      <c r="K63" s="15" t="str">
        <f t="shared" si="5"/>
        <v>X</v>
      </c>
      <c r="L63" s="15" t="str">
        <f t="shared" si="6"/>
        <v>X</v>
      </c>
      <c r="M63" s="15" t="str">
        <f t="shared" si="7"/>
        <v>V</v>
      </c>
      <c r="N63" s="15" t="str">
        <f t="shared" si="8"/>
        <v>A</v>
      </c>
      <c r="O63" s="15" t="str">
        <f t="shared" si="9"/>
        <v>X</v>
      </c>
      <c r="P63" s="15" t="str">
        <f t="shared" si="10"/>
        <v>X</v>
      </c>
      <c r="Q63" s="15" t="str">
        <f t="shared" si="11"/>
        <v>XX</v>
      </c>
      <c r="R63" s="15" t="str">
        <f t="shared" si="12"/>
        <v>X</v>
      </c>
      <c r="T63" s="15">
        <f t="shared" si="13"/>
        <v>2585</v>
      </c>
      <c r="U63" s="15">
        <f t="shared" si="14"/>
        <v>0</v>
      </c>
      <c r="V63" s="15">
        <f t="shared" si="15"/>
        <v>0</v>
      </c>
      <c r="W63" s="15">
        <f t="shared" si="16"/>
        <v>0</v>
      </c>
      <c r="X63" s="15">
        <f t="shared" si="17"/>
        <v>0</v>
      </c>
      <c r="Y63" s="15">
        <f t="shared" si="18"/>
        <v>289</v>
      </c>
      <c r="Z63" s="15">
        <f t="shared" si="19"/>
        <v>600</v>
      </c>
      <c r="AA63" s="15">
        <f t="shared" si="20"/>
        <v>0</v>
      </c>
      <c r="AB63" s="15">
        <f t="shared" si="21"/>
        <v>0</v>
      </c>
      <c r="AC63" s="15">
        <f t="shared" si="22"/>
        <v>0</v>
      </c>
      <c r="AD63" s="15">
        <f t="shared" si="23"/>
        <v>0</v>
      </c>
      <c r="AE63" s="141">
        <f t="shared" si="24"/>
        <v>3474</v>
      </c>
      <c r="AG63" s="15">
        <f t="shared" si="25"/>
        <v>3474</v>
      </c>
      <c r="AH63" s="15">
        <f t="shared" si="26"/>
        <v>2109.4500000000003</v>
      </c>
      <c r="AI63" s="15">
        <f t="shared" si="27"/>
        <v>0</v>
      </c>
      <c r="AJ63" s="15">
        <f t="shared" si="28"/>
        <v>0</v>
      </c>
      <c r="AK63" s="15">
        <f t="shared" si="29"/>
        <v>0</v>
      </c>
      <c r="AL63" s="15">
        <f t="shared" si="30"/>
        <v>0</v>
      </c>
      <c r="AM63" s="15">
        <f t="shared" si="31"/>
        <v>0</v>
      </c>
      <c r="AN63" s="15">
        <f t="shared" si="32"/>
        <v>0</v>
      </c>
      <c r="AO63" s="15">
        <f t="shared" si="33"/>
        <v>0</v>
      </c>
      <c r="AP63" s="15">
        <f t="shared" si="34"/>
        <v>0</v>
      </c>
      <c r="AQ63" s="15">
        <f t="shared" si="35"/>
        <v>0</v>
      </c>
      <c r="AR63" s="15">
        <f t="shared" si="36"/>
        <v>0</v>
      </c>
      <c r="AS63" s="141">
        <f t="shared" si="37"/>
        <v>2109</v>
      </c>
      <c r="AT63" s="141">
        <f t="shared" si="38"/>
        <v>1054.5</v>
      </c>
    </row>
    <row r="64" spans="1:46">
      <c r="A64" s="15" t="str">
        <f>'3520'!C13</f>
        <v>H</v>
      </c>
      <c r="B64" s="15" t="e">
        <f>'3520'!#REF!</f>
        <v>#REF!</v>
      </c>
      <c r="C64" s="15">
        <f>'3520'!F13</f>
        <v>0</v>
      </c>
      <c r="E64" s="147" t="s">
        <v>1186</v>
      </c>
      <c r="F64" s="15" t="str">
        <f t="shared" si="0"/>
        <v>2510</v>
      </c>
      <c r="G64" s="15" t="str">
        <f t="shared" si="1"/>
        <v>C</v>
      </c>
      <c r="H64" s="15" t="str">
        <f t="shared" si="2"/>
        <v>C</v>
      </c>
      <c r="I64" s="15" t="str">
        <f t="shared" si="3"/>
        <v>STD</v>
      </c>
      <c r="J64" s="15" t="str">
        <f t="shared" si="4"/>
        <v>X</v>
      </c>
      <c r="K64" s="15" t="str">
        <f t="shared" si="5"/>
        <v>C</v>
      </c>
      <c r="L64" s="15" t="str">
        <f t="shared" si="6"/>
        <v>X</v>
      </c>
      <c r="M64" s="15" t="str">
        <f t="shared" si="7"/>
        <v>V</v>
      </c>
      <c r="N64" s="15" t="str">
        <f t="shared" si="8"/>
        <v>C</v>
      </c>
      <c r="O64" s="15" t="str">
        <f t="shared" si="9"/>
        <v>X</v>
      </c>
      <c r="P64" s="15" t="str">
        <f t="shared" si="10"/>
        <v>X</v>
      </c>
      <c r="Q64" s="15" t="str">
        <f t="shared" si="11"/>
        <v>XX</v>
      </c>
      <c r="R64" s="15" t="str">
        <f t="shared" si="12"/>
        <v>X</v>
      </c>
      <c r="T64" s="15">
        <f t="shared" si="13"/>
        <v>2585</v>
      </c>
      <c r="U64" s="15">
        <f t="shared" si="14"/>
        <v>0</v>
      </c>
      <c r="V64" s="15">
        <f t="shared" si="15"/>
        <v>0</v>
      </c>
      <c r="W64" s="15">
        <f t="shared" si="16"/>
        <v>450</v>
      </c>
      <c r="X64" s="15">
        <f t="shared" si="17"/>
        <v>0</v>
      </c>
      <c r="Y64" s="15">
        <f t="shared" si="18"/>
        <v>289</v>
      </c>
      <c r="Z64" s="15">
        <f t="shared" si="19"/>
        <v>600</v>
      </c>
      <c r="AA64" s="15">
        <f t="shared" si="20"/>
        <v>0</v>
      </c>
      <c r="AB64" s="15">
        <f t="shared" si="21"/>
        <v>0</v>
      </c>
      <c r="AC64" s="15">
        <f t="shared" si="22"/>
        <v>0</v>
      </c>
      <c r="AD64" s="15">
        <f t="shared" si="23"/>
        <v>0</v>
      </c>
      <c r="AE64" s="141">
        <f t="shared" si="24"/>
        <v>3924</v>
      </c>
      <c r="AG64" s="15">
        <f t="shared" si="25"/>
        <v>3924</v>
      </c>
      <c r="AH64" s="15">
        <f t="shared" si="26"/>
        <v>2109.4500000000003</v>
      </c>
      <c r="AI64" s="15">
        <f t="shared" si="27"/>
        <v>0</v>
      </c>
      <c r="AJ64" s="15">
        <f t="shared" si="28"/>
        <v>0</v>
      </c>
      <c r="AK64" s="15">
        <f t="shared" si="29"/>
        <v>495.22</v>
      </c>
      <c r="AL64" s="15">
        <f t="shared" si="30"/>
        <v>0</v>
      </c>
      <c r="AM64" s="15">
        <f t="shared" si="31"/>
        <v>0</v>
      </c>
      <c r="AN64" s="15">
        <f t="shared" si="32"/>
        <v>0</v>
      </c>
      <c r="AO64" s="15">
        <f t="shared" si="33"/>
        <v>0</v>
      </c>
      <c r="AP64" s="15">
        <f t="shared" si="34"/>
        <v>0</v>
      </c>
      <c r="AQ64" s="15">
        <f t="shared" si="35"/>
        <v>0</v>
      </c>
      <c r="AR64" s="15">
        <f t="shared" si="36"/>
        <v>0</v>
      </c>
      <c r="AS64" s="141">
        <f t="shared" si="37"/>
        <v>2605</v>
      </c>
      <c r="AT64" s="141">
        <f t="shared" si="38"/>
        <v>1302.5</v>
      </c>
    </row>
    <row r="65" spans="1:46">
      <c r="A65" s="15" t="str">
        <f>'3520'!C14</f>
        <v>A</v>
      </c>
      <c r="B65" s="15" t="e">
        <f>'3520'!#REF!</f>
        <v>#REF!</v>
      </c>
      <c r="C65" s="15">
        <f>'3520'!F14</f>
        <v>546</v>
      </c>
      <c r="E65" s="147" t="s">
        <v>1187</v>
      </c>
      <c r="F65" s="15" t="str">
        <f t="shared" si="0"/>
        <v>2510</v>
      </c>
      <c r="G65" s="15" t="str">
        <f t="shared" si="1"/>
        <v>D</v>
      </c>
      <c r="H65" s="15" t="str">
        <f t="shared" si="2"/>
        <v>1</v>
      </c>
      <c r="I65" s="15" t="str">
        <f t="shared" si="3"/>
        <v>XXX</v>
      </c>
      <c r="J65" s="15" t="str">
        <f t="shared" si="4"/>
        <v>-</v>
      </c>
      <c r="K65" s="15" t="str">
        <f t="shared" si="5"/>
        <v>C</v>
      </c>
      <c r="L65" s="15" t="str">
        <f t="shared" si="6"/>
        <v>V</v>
      </c>
      <c r="M65" s="15" t="str">
        <f t="shared" si="7"/>
        <v>P</v>
      </c>
      <c r="N65" s="15" t="str">
        <f t="shared" si="8"/>
        <v/>
      </c>
      <c r="O65" s="15" t="str">
        <f t="shared" si="9"/>
        <v/>
      </c>
      <c r="P65" s="15" t="str">
        <f t="shared" si="10"/>
        <v/>
      </c>
      <c r="Q65" s="15" t="str">
        <f t="shared" si="11"/>
        <v/>
      </c>
      <c r="R65" s="15" t="str">
        <f t="shared" si="12"/>
        <v/>
      </c>
      <c r="T65" s="15">
        <f t="shared" si="13"/>
        <v>2585</v>
      </c>
      <c r="U65" s="15">
        <f t="shared" si="14"/>
        <v>0</v>
      </c>
      <c r="V65" s="15" t="e">
        <f t="shared" si="15"/>
        <v>#N/A</v>
      </c>
      <c r="W65" s="15">
        <f t="shared" si="16"/>
        <v>450</v>
      </c>
      <c r="X65" s="15" t="e">
        <f t="shared" si="17"/>
        <v>#N/A</v>
      </c>
      <c r="Y65" s="15" t="e">
        <f t="shared" si="18"/>
        <v>#N/A</v>
      </c>
      <c r="Z65" s="15" t="e">
        <f t="shared" si="19"/>
        <v>#N/A</v>
      </c>
      <c r="AA65" s="15" t="e">
        <f t="shared" si="20"/>
        <v>#N/A</v>
      </c>
      <c r="AB65" s="15" t="e">
        <f t="shared" si="21"/>
        <v>#N/A</v>
      </c>
      <c r="AC65" s="15" t="e">
        <f t="shared" si="22"/>
        <v>#N/A</v>
      </c>
      <c r="AD65" s="15" t="e">
        <f t="shared" si="23"/>
        <v>#N/A</v>
      </c>
      <c r="AE65" s="141" t="e">
        <f t="shared" si="24"/>
        <v>#N/A</v>
      </c>
      <c r="AG65" s="15" t="e">
        <f t="shared" si="25"/>
        <v>#N/A</v>
      </c>
      <c r="AH65" s="15">
        <f t="shared" si="26"/>
        <v>2109.4500000000003</v>
      </c>
      <c r="AI65" s="15">
        <f t="shared" si="27"/>
        <v>0</v>
      </c>
      <c r="AJ65" s="15" t="e">
        <f t="shared" si="28"/>
        <v>#N/A</v>
      </c>
      <c r="AK65" s="15">
        <f t="shared" si="29"/>
        <v>495.22</v>
      </c>
      <c r="AL65" s="15" t="e">
        <f t="shared" si="30"/>
        <v>#N/A</v>
      </c>
      <c r="AM65" s="15" t="e">
        <f t="shared" si="31"/>
        <v>#N/A</v>
      </c>
      <c r="AN65" s="15" t="e">
        <f t="shared" si="32"/>
        <v>#N/A</v>
      </c>
      <c r="AO65" s="15" t="e">
        <f t="shared" si="33"/>
        <v>#N/A</v>
      </c>
      <c r="AP65" s="15" t="e">
        <f t="shared" si="34"/>
        <v>#N/A</v>
      </c>
      <c r="AQ65" s="15" t="e">
        <f t="shared" si="35"/>
        <v>#N/A</v>
      </c>
      <c r="AR65" s="15" t="e">
        <f t="shared" si="36"/>
        <v>#N/A</v>
      </c>
      <c r="AS65" s="141" t="e">
        <f t="shared" si="37"/>
        <v>#N/A</v>
      </c>
      <c r="AT65" s="141" t="e">
        <f t="shared" si="38"/>
        <v>#N/A</v>
      </c>
    </row>
    <row r="66" spans="1:46">
      <c r="A66" s="15" t="str">
        <f>'3520'!C15</f>
        <v>B</v>
      </c>
      <c r="B66" s="15" t="e">
        <f>'3520'!#REF!</f>
        <v>#REF!</v>
      </c>
      <c r="C66" s="15">
        <f>'3520'!F15</f>
        <v>546</v>
      </c>
      <c r="E66" s="147" t="s">
        <v>1188</v>
      </c>
      <c r="F66" s="15" t="str">
        <f t="shared" si="0"/>
        <v>2510</v>
      </c>
      <c r="G66" s="15" t="str">
        <f t="shared" si="1"/>
        <v>D</v>
      </c>
      <c r="H66" s="15" t="str">
        <f t="shared" si="2"/>
        <v>A</v>
      </c>
      <c r="I66" s="15" t="str">
        <f t="shared" si="3"/>
        <v>STD</v>
      </c>
      <c r="J66" s="15" t="str">
        <f t="shared" si="4"/>
        <v>X</v>
      </c>
      <c r="K66" s="15" t="str">
        <f t="shared" si="5"/>
        <v>X</v>
      </c>
      <c r="L66" s="15" t="str">
        <f t="shared" si="6"/>
        <v>X</v>
      </c>
      <c r="M66" s="15" t="str">
        <f t="shared" si="7"/>
        <v>X</v>
      </c>
      <c r="N66" s="15" t="str">
        <f t="shared" si="8"/>
        <v>X</v>
      </c>
      <c r="O66" s="15" t="str">
        <f t="shared" si="9"/>
        <v>X</v>
      </c>
      <c r="P66" s="15" t="str">
        <f t="shared" si="10"/>
        <v>X</v>
      </c>
      <c r="Q66" s="15" t="str">
        <f t="shared" si="11"/>
        <v>XX</v>
      </c>
      <c r="R66" s="15" t="str">
        <f t="shared" si="12"/>
        <v>X</v>
      </c>
      <c r="T66" s="15">
        <f t="shared" si="13"/>
        <v>2585</v>
      </c>
      <c r="U66" s="15">
        <f t="shared" si="14"/>
        <v>0</v>
      </c>
      <c r="V66" s="15">
        <f t="shared" si="15"/>
        <v>0</v>
      </c>
      <c r="W66" s="15">
        <f t="shared" si="16"/>
        <v>0</v>
      </c>
      <c r="X66" s="15">
        <f t="shared" si="17"/>
        <v>0</v>
      </c>
      <c r="Y66" s="15">
        <f t="shared" si="18"/>
        <v>0</v>
      </c>
      <c r="Z66" s="15">
        <f t="shared" si="19"/>
        <v>0</v>
      </c>
      <c r="AA66" s="15">
        <f t="shared" si="20"/>
        <v>0</v>
      </c>
      <c r="AB66" s="15">
        <f t="shared" si="21"/>
        <v>0</v>
      </c>
      <c r="AC66" s="15">
        <f t="shared" si="22"/>
        <v>0</v>
      </c>
      <c r="AD66" s="15">
        <f t="shared" si="23"/>
        <v>0</v>
      </c>
      <c r="AE66" s="141">
        <f t="shared" si="24"/>
        <v>2585</v>
      </c>
      <c r="AG66" s="15">
        <f t="shared" si="25"/>
        <v>2585</v>
      </c>
      <c r="AH66" s="15">
        <f t="shared" si="26"/>
        <v>2109.4500000000003</v>
      </c>
      <c r="AI66" s="15">
        <f t="shared" si="27"/>
        <v>0</v>
      </c>
      <c r="AJ66" s="15">
        <f t="shared" si="28"/>
        <v>0</v>
      </c>
      <c r="AK66" s="15">
        <f t="shared" si="29"/>
        <v>0</v>
      </c>
      <c r="AL66" s="15">
        <f t="shared" si="30"/>
        <v>0</v>
      </c>
      <c r="AM66" s="15" t="str">
        <f t="shared" si="31"/>
        <v>$</v>
      </c>
      <c r="AN66" s="15">
        <f t="shared" si="32"/>
        <v>0</v>
      </c>
      <c r="AO66" s="15">
        <f t="shared" si="33"/>
        <v>0</v>
      </c>
      <c r="AP66" s="15">
        <f t="shared" si="34"/>
        <v>0</v>
      </c>
      <c r="AQ66" s="15">
        <f t="shared" si="35"/>
        <v>0</v>
      </c>
      <c r="AR66" s="15">
        <f t="shared" si="36"/>
        <v>0</v>
      </c>
      <c r="AS66" s="141">
        <f t="shared" si="37"/>
        <v>2109</v>
      </c>
      <c r="AT66" s="141">
        <f t="shared" si="38"/>
        <v>1054.5</v>
      </c>
    </row>
    <row r="67" spans="1:46">
      <c r="A67" s="149" t="s">
        <v>932</v>
      </c>
      <c r="E67" s="147" t="s">
        <v>1189</v>
      </c>
      <c r="F67" s="15" t="str">
        <f t="shared" si="0"/>
        <v>2510</v>
      </c>
      <c r="G67" s="15" t="str">
        <f t="shared" si="1"/>
        <v>D</v>
      </c>
      <c r="H67" s="15" t="str">
        <f t="shared" si="2"/>
        <v>C</v>
      </c>
      <c r="I67" s="15" t="str">
        <f t="shared" si="3"/>
        <v>NM7</v>
      </c>
      <c r="J67" s="15" t="str">
        <f t="shared" si="4"/>
        <v>X</v>
      </c>
      <c r="K67" s="15" t="str">
        <f t="shared" si="5"/>
        <v>H</v>
      </c>
      <c r="L67" s="15" t="str">
        <f t="shared" si="6"/>
        <v>X</v>
      </c>
      <c r="M67" s="15" t="str">
        <f t="shared" si="7"/>
        <v>V</v>
      </c>
      <c r="N67" s="15" t="str">
        <f t="shared" si="8"/>
        <v>C</v>
      </c>
      <c r="O67" s="15" t="str">
        <f t="shared" si="9"/>
        <v>X</v>
      </c>
      <c r="P67" s="15" t="str">
        <f t="shared" si="10"/>
        <v>X</v>
      </c>
      <c r="Q67" s="15" t="str">
        <f t="shared" si="11"/>
        <v>XX</v>
      </c>
      <c r="R67" s="15" t="str">
        <f t="shared" si="12"/>
        <v>X</v>
      </c>
      <c r="T67" s="15">
        <f t="shared" si="13"/>
        <v>2585</v>
      </c>
      <c r="U67" s="15">
        <f t="shared" si="14"/>
        <v>0</v>
      </c>
      <c r="V67" s="15">
        <f t="shared" si="15"/>
        <v>2570</v>
      </c>
      <c r="W67" s="15">
        <f t="shared" si="16"/>
        <v>525</v>
      </c>
      <c r="X67" s="15">
        <f t="shared" si="17"/>
        <v>0</v>
      </c>
      <c r="Y67" s="15">
        <f t="shared" si="18"/>
        <v>289</v>
      </c>
      <c r="Z67" s="15">
        <f t="shared" si="19"/>
        <v>600</v>
      </c>
      <c r="AA67" s="15">
        <f t="shared" si="20"/>
        <v>0</v>
      </c>
      <c r="AB67" s="15">
        <f t="shared" si="21"/>
        <v>0</v>
      </c>
      <c r="AC67" s="15">
        <f t="shared" si="22"/>
        <v>0</v>
      </c>
      <c r="AD67" s="15">
        <f t="shared" si="23"/>
        <v>0</v>
      </c>
      <c r="AE67" s="141">
        <f t="shared" si="24"/>
        <v>6569</v>
      </c>
      <c r="AG67" s="15">
        <f t="shared" si="25"/>
        <v>6569</v>
      </c>
      <c r="AH67" s="15">
        <f t="shared" si="26"/>
        <v>2109.4500000000003</v>
      </c>
      <c r="AI67" s="15">
        <f t="shared" si="27"/>
        <v>0</v>
      </c>
      <c r="AJ67" s="15">
        <f t="shared" si="28"/>
        <v>2569.64</v>
      </c>
      <c r="AK67" s="15">
        <f t="shared" si="29"/>
        <v>571.30999999999995</v>
      </c>
      <c r="AL67" s="15">
        <f t="shared" si="30"/>
        <v>0</v>
      </c>
      <c r="AM67" s="15">
        <f t="shared" si="31"/>
        <v>0</v>
      </c>
      <c r="AN67" s="15">
        <f t="shared" si="32"/>
        <v>0</v>
      </c>
      <c r="AO67" s="15">
        <f t="shared" si="33"/>
        <v>0</v>
      </c>
      <c r="AP67" s="15">
        <f t="shared" si="34"/>
        <v>0</v>
      </c>
      <c r="AQ67" s="15">
        <f t="shared" si="35"/>
        <v>0</v>
      </c>
      <c r="AR67" s="15">
        <f t="shared" si="36"/>
        <v>0</v>
      </c>
      <c r="AS67" s="141">
        <f t="shared" si="37"/>
        <v>5250</v>
      </c>
      <c r="AT67" s="141">
        <f t="shared" si="38"/>
        <v>2625</v>
      </c>
    </row>
    <row r="68" spans="1:46">
      <c r="A68" s="15" t="s">
        <v>147</v>
      </c>
      <c r="B68" s="15">
        <f>_xlfn.XLOOKUP($A68,'Configurator Options'!$B$2:$B$15,'Configurator Options'!$D$2:$D$15,0)</f>
        <v>0</v>
      </c>
      <c r="C68" s="15">
        <f>_xlfn.XLOOKUP($A68,'Configurator Options'!$B$2:$B$15,'Configurator Options'!$E$2:$E$15,0)</f>
        <v>0</v>
      </c>
      <c r="E68" s="147" t="s">
        <v>1190</v>
      </c>
      <c r="F68" s="15" t="str">
        <f t="shared" ref="F68:F131" si="39">MID($E68,5,4)</f>
        <v>2510</v>
      </c>
      <c r="G68" s="15" t="str">
        <f t="shared" ref="G68:G131" si="40">MID($E68,10,1)</f>
        <v>D</v>
      </c>
      <c r="H68" s="15" t="str">
        <f t="shared" ref="H68:H131" si="41">MID($E68,11,1)</f>
        <v>C</v>
      </c>
      <c r="I68" s="15" t="str">
        <f t="shared" ref="I68:I131" si="42">MID($E68,12,3)</f>
        <v>NM7</v>
      </c>
      <c r="J68" s="15" t="str">
        <f t="shared" ref="J68:J131" si="43">MID($E68,16,1)</f>
        <v>X</v>
      </c>
      <c r="K68" s="15" t="str">
        <f t="shared" ref="K68:K131" si="44">MID($E68,17,1)</f>
        <v>X</v>
      </c>
      <c r="L68" s="15" t="str">
        <f t="shared" ref="L68:L131" si="45">MID($E68,18,1)</f>
        <v>X</v>
      </c>
      <c r="M68" s="15" t="str">
        <f t="shared" ref="M68:M131" si="46">MID($E68,19,1)</f>
        <v>V</v>
      </c>
      <c r="N68" s="15" t="str">
        <f t="shared" ref="N68:N131" si="47">MID($E68,20,1)</f>
        <v>C</v>
      </c>
      <c r="O68" s="15" t="str">
        <f t="shared" ref="O68:O131" si="48">MID($E68,21,1)</f>
        <v>X</v>
      </c>
      <c r="P68" s="15" t="str">
        <f t="shared" ref="P68:P131" si="49">MID($E68,22,1)</f>
        <v>X</v>
      </c>
      <c r="Q68" s="15" t="str">
        <f t="shared" ref="Q68:Q131" si="50">MID($E68,24,2)</f>
        <v>XX</v>
      </c>
      <c r="R68" s="15" t="str">
        <f t="shared" ref="R68:R131" si="51">MID($E68,27,1)</f>
        <v>X</v>
      </c>
      <c r="T68" s="15">
        <f t="shared" ref="T68:T131" si="52">VLOOKUP($F68,$A$2:$B$9,2,FALSE)</f>
        <v>2585</v>
      </c>
      <c r="U68" s="15">
        <f t="shared" ref="U68:U131" si="53">IF($F68="2000",VLOOKUP($G68,$A$11:$B$17,2,FALSE),IF(OR($F68="2500",$F68="2510"),VLOOKUP($G68,$A$19:$B$25,2,FALSE),IF($F68="2520",VLOOKUP($G68,$A$27:$B$33,2,FALSE),IF($F68="3000",VLOOKUP($G68,$A$35:$B$45,2,FALSE),IF(OR($F68="3500",$F68="3510"),VLOOKUP($G68,$A$47:$B$56,2,FALSE),IF($F68="3520",VLOOKUP($G68,$A$58:$B$66,2,FALSE)))))))</f>
        <v>0</v>
      </c>
      <c r="V68" s="15">
        <f t="shared" ref="V68:V131" si="54">VLOOKUP($I68,$A$68:$B$78,2,FALSE)</f>
        <v>2570</v>
      </c>
      <c r="W68" s="15">
        <f t="shared" ref="W68:W131" si="55">VLOOKUP($K68,$A$80:$B$83,2,FALSE)</f>
        <v>0</v>
      </c>
      <c r="X68" s="15">
        <f t="shared" ref="X68:X131" si="56">VLOOKUP($L68,$A$85:$B$89,2,FALSE)</f>
        <v>0</v>
      </c>
      <c r="Y68" s="15">
        <f t="shared" ref="Y68:Y131" si="57">VLOOKUP($M68,$A$91:$B$93,2,FALSE)</f>
        <v>289</v>
      </c>
      <c r="Z68" s="15">
        <f t="shared" ref="Z68:Z131" si="58">VLOOKUP($N68,$A$95:$B$99,2,FALSE)</f>
        <v>600</v>
      </c>
      <c r="AA68" s="15">
        <f t="shared" ref="AA68:AA131" si="59">VLOOKUP($O68,$A$101:$B$104,2,FALSE)</f>
        <v>0</v>
      </c>
      <c r="AB68" s="15">
        <f t="shared" ref="AB68:AB131" si="60">VLOOKUP($P68,$A$106:$B$108,2,FALSE)</f>
        <v>0</v>
      </c>
      <c r="AC68" s="15">
        <f t="shared" ref="AC68:AC131" si="61">VLOOKUP($Q68,$A$110:$B$160,2,FALSE)</f>
        <v>0</v>
      </c>
      <c r="AD68" s="15">
        <f t="shared" ref="AD68:AD131" si="62">VLOOKUP($R68,$A$162:$B$164,2,FALSE)</f>
        <v>0</v>
      </c>
      <c r="AE68" s="141">
        <f t="shared" ref="AE68:AE131" si="63">ROUND(SUM($T68:$AD68),0)</f>
        <v>6044</v>
      </c>
      <c r="AG68" s="15">
        <f t="shared" ref="AG68:AG131" si="64">AE68-AF68</f>
        <v>6044</v>
      </c>
      <c r="AH68" s="15">
        <f t="shared" ref="AH68:AH131" si="65">VLOOKUP($F68,$A$2:$C$9,3,FALSE)</f>
        <v>2109.4500000000003</v>
      </c>
      <c r="AI68" s="15">
        <f t="shared" ref="AI68:AI131" si="66">IF($F68="2000",VLOOKUP($G68,$A$11:$C$17,3,FALSE),IF(OR($F68="2500",$F68="2510"),VLOOKUP($G68,$A$19:$C$25,3,FALSE),IF($F68="2520",VLOOKUP($G68,$A$27:$C$33,3,FALSE),IF($F68="3000",VLOOKUP($G68,$A$35:$C$45,3,FALSE),IF(OR($F68="3500",$F68="3510"),VLOOKUP($G68,$A$47:$C$56,3,FALSE),IF($F68="3520",VLOOKUP($G68,$A$58:$C$66,3,FALSE)))))))</f>
        <v>0</v>
      </c>
      <c r="AJ68" s="15">
        <f t="shared" ref="AJ68:AJ131" si="67">VLOOKUP($I68,$A$68:$C$78,3,FALSE)</f>
        <v>2569.64</v>
      </c>
      <c r="AK68" s="15">
        <f t="shared" ref="AK68:AK131" si="68">VLOOKUP($K68,$A$80:$C$83,3,FALSE)</f>
        <v>0</v>
      </c>
      <c r="AL68" s="15">
        <f t="shared" ref="AL68:AL131" si="69">VLOOKUP($L68,$A$85:$C$89,3,FALSE)</f>
        <v>0</v>
      </c>
      <c r="AM68" s="15">
        <f t="shared" ref="AM68:AM131" si="70">VLOOKUP($M68,$A$91:$C$93,3,FALSE)</f>
        <v>0</v>
      </c>
      <c r="AN68" s="15">
        <f t="shared" ref="AN68:AN131" si="71">VLOOKUP($N68,$A$95:$C$99,3,FALSE)</f>
        <v>0</v>
      </c>
      <c r="AO68" s="15">
        <f t="shared" ref="AO68:AO131" si="72">VLOOKUP($O68,$A$101:$C$104,3,FALSE)</f>
        <v>0</v>
      </c>
      <c r="AP68" s="15">
        <f t="shared" ref="AP68:AP131" si="73">VLOOKUP($P68,$A$106:$C$108,3,FALSE)</f>
        <v>0</v>
      </c>
      <c r="AQ68" s="15">
        <f t="shared" ref="AQ68:AQ131" si="74">VLOOKUP($Q68,$A$110:$C$160,3,FALSE)</f>
        <v>0</v>
      </c>
      <c r="AR68" s="15">
        <f t="shared" ref="AR68:AR131" si="75">VLOOKUP($R68,$A$162:$C$164,3,FALSE)</f>
        <v>0</v>
      </c>
      <c r="AS68" s="141">
        <f t="shared" ref="AS68:AS131" si="76">ROUND(SUM($AH68:$AR68),0)</f>
        <v>4679</v>
      </c>
      <c r="AT68" s="141">
        <f t="shared" ref="AT68:AT131" si="77">AS68*0.5</f>
        <v>2339.5</v>
      </c>
    </row>
    <row r="69" spans="1:46">
      <c r="A69" s="15" t="s">
        <v>150</v>
      </c>
      <c r="B69" s="15">
        <f>_xlfn.XLOOKUP($A69,'Configurator Options'!$B$2:$B$15,'Configurator Options'!$D$2:$D$15,0)</f>
        <v>0</v>
      </c>
      <c r="C69" s="15">
        <f>_xlfn.XLOOKUP($A69,'Configurator Options'!$B$2:$B$15,'Configurator Options'!$E$2:$E$15,0)</f>
        <v>0</v>
      </c>
      <c r="E69" s="147" t="s">
        <v>1191</v>
      </c>
      <c r="F69" s="15" t="str">
        <f t="shared" si="39"/>
        <v>2510</v>
      </c>
      <c r="G69" s="15" t="str">
        <f t="shared" si="40"/>
        <v>D</v>
      </c>
      <c r="H69" s="15" t="str">
        <f t="shared" si="41"/>
        <v>C</v>
      </c>
      <c r="I69" s="15" t="str">
        <f t="shared" si="42"/>
        <v>STD</v>
      </c>
      <c r="J69" s="15" t="str">
        <f t="shared" si="43"/>
        <v>X</v>
      </c>
      <c r="K69" s="15" t="str">
        <f t="shared" si="44"/>
        <v>C</v>
      </c>
      <c r="L69" s="15" t="str">
        <f t="shared" si="45"/>
        <v>N</v>
      </c>
      <c r="M69" s="15" t="str">
        <f t="shared" si="46"/>
        <v>M</v>
      </c>
      <c r="N69" s="15" t="str">
        <f t="shared" si="47"/>
        <v>X</v>
      </c>
      <c r="O69" s="15" t="str">
        <f t="shared" si="48"/>
        <v>X</v>
      </c>
      <c r="P69" s="15" t="str">
        <f t="shared" si="49"/>
        <v>X</v>
      </c>
      <c r="Q69" s="15" t="str">
        <f t="shared" si="50"/>
        <v>XX</v>
      </c>
      <c r="R69" s="15" t="str">
        <f t="shared" si="51"/>
        <v>X</v>
      </c>
      <c r="T69" s="15">
        <f t="shared" si="52"/>
        <v>2585</v>
      </c>
      <c r="U69" s="15">
        <f t="shared" si="53"/>
        <v>0</v>
      </c>
      <c r="V69" s="15">
        <f t="shared" si="54"/>
        <v>0</v>
      </c>
      <c r="W69" s="15">
        <f t="shared" si="55"/>
        <v>450</v>
      </c>
      <c r="X69" s="15">
        <f t="shared" si="56"/>
        <v>302</v>
      </c>
      <c r="Y69" s="15">
        <f t="shared" si="57"/>
        <v>263</v>
      </c>
      <c r="Z69" s="15">
        <f t="shared" si="58"/>
        <v>0</v>
      </c>
      <c r="AA69" s="15">
        <f t="shared" si="59"/>
        <v>0</v>
      </c>
      <c r="AB69" s="15">
        <f t="shared" si="60"/>
        <v>0</v>
      </c>
      <c r="AC69" s="15">
        <f t="shared" si="61"/>
        <v>0</v>
      </c>
      <c r="AD69" s="15">
        <f t="shared" si="62"/>
        <v>0</v>
      </c>
      <c r="AE69" s="141">
        <f t="shared" si="63"/>
        <v>3600</v>
      </c>
      <c r="AG69" s="15">
        <f t="shared" si="64"/>
        <v>3600</v>
      </c>
      <c r="AH69" s="15">
        <f t="shared" si="65"/>
        <v>2109.4500000000003</v>
      </c>
      <c r="AI69" s="15">
        <f t="shared" si="66"/>
        <v>0</v>
      </c>
      <c r="AJ69" s="15">
        <f t="shared" si="67"/>
        <v>0</v>
      </c>
      <c r="AK69" s="15">
        <f t="shared" si="68"/>
        <v>495.22</v>
      </c>
      <c r="AL69" s="15">
        <f t="shared" si="69"/>
        <v>0</v>
      </c>
      <c r="AM69" s="15">
        <f t="shared" si="70"/>
        <v>0</v>
      </c>
      <c r="AN69" s="15">
        <f t="shared" si="71"/>
        <v>0</v>
      </c>
      <c r="AO69" s="15">
        <f t="shared" si="72"/>
        <v>0</v>
      </c>
      <c r="AP69" s="15">
        <f t="shared" si="73"/>
        <v>0</v>
      </c>
      <c r="AQ69" s="15">
        <f t="shared" si="74"/>
        <v>0</v>
      </c>
      <c r="AR69" s="15">
        <f t="shared" si="75"/>
        <v>0</v>
      </c>
      <c r="AS69" s="141">
        <f t="shared" si="76"/>
        <v>2605</v>
      </c>
      <c r="AT69" s="141">
        <f t="shared" si="77"/>
        <v>1302.5</v>
      </c>
    </row>
    <row r="70" spans="1:46">
      <c r="A70" s="15" t="s">
        <v>152</v>
      </c>
      <c r="B70" s="15">
        <f>_xlfn.XLOOKUP($A70,'Configurator Options'!$B$2:$B$15,'Configurator Options'!$D$2:$D$15,0)</f>
        <v>547</v>
      </c>
      <c r="C70" s="15">
        <f>_xlfn.XLOOKUP($A70,'Configurator Options'!$B$2:$B$15,'Configurator Options'!$E$2:$E$15,0)</f>
        <v>546.36</v>
      </c>
      <c r="E70" s="147" t="s">
        <v>1192</v>
      </c>
      <c r="F70" s="15" t="str">
        <f t="shared" si="39"/>
        <v>2510</v>
      </c>
      <c r="G70" s="15" t="str">
        <f t="shared" si="40"/>
        <v>D</v>
      </c>
      <c r="H70" s="15" t="str">
        <f t="shared" si="41"/>
        <v>C</v>
      </c>
      <c r="I70" s="15" t="str">
        <f t="shared" si="42"/>
        <v>STD</v>
      </c>
      <c r="J70" s="15" t="str">
        <f t="shared" si="43"/>
        <v>X</v>
      </c>
      <c r="K70" s="15" t="str">
        <f t="shared" si="44"/>
        <v>H</v>
      </c>
      <c r="L70" s="15" t="str">
        <f t="shared" si="45"/>
        <v>X</v>
      </c>
      <c r="M70" s="15" t="str">
        <f t="shared" si="46"/>
        <v>V</v>
      </c>
      <c r="N70" s="15" t="str">
        <f t="shared" si="47"/>
        <v>C</v>
      </c>
      <c r="O70" s="15" t="str">
        <f t="shared" si="48"/>
        <v>X</v>
      </c>
      <c r="P70" s="15" t="str">
        <f t="shared" si="49"/>
        <v>X</v>
      </c>
      <c r="Q70" s="15" t="str">
        <f t="shared" si="50"/>
        <v>S1</v>
      </c>
      <c r="R70" s="15" t="str">
        <f t="shared" si="51"/>
        <v>X</v>
      </c>
      <c r="T70" s="15">
        <f t="shared" si="52"/>
        <v>2585</v>
      </c>
      <c r="U70" s="15">
        <f t="shared" si="53"/>
        <v>0</v>
      </c>
      <c r="V70" s="15">
        <f t="shared" si="54"/>
        <v>0</v>
      </c>
      <c r="W70" s="15">
        <f t="shared" si="55"/>
        <v>525</v>
      </c>
      <c r="X70" s="15">
        <f t="shared" si="56"/>
        <v>0</v>
      </c>
      <c r="Y70" s="15">
        <f t="shared" si="57"/>
        <v>289</v>
      </c>
      <c r="Z70" s="15">
        <f t="shared" si="58"/>
        <v>600</v>
      </c>
      <c r="AA70" s="15">
        <f t="shared" si="59"/>
        <v>0</v>
      </c>
      <c r="AB70" s="15">
        <f t="shared" si="60"/>
        <v>0</v>
      </c>
      <c r="AC70" s="15">
        <f t="shared" si="61"/>
        <v>15</v>
      </c>
      <c r="AD70" s="15">
        <f t="shared" si="62"/>
        <v>0</v>
      </c>
      <c r="AE70" s="141">
        <f t="shared" si="63"/>
        <v>4014</v>
      </c>
      <c r="AG70" s="15">
        <f t="shared" si="64"/>
        <v>4014</v>
      </c>
      <c r="AH70" s="15">
        <f t="shared" si="65"/>
        <v>2109.4500000000003</v>
      </c>
      <c r="AI70" s="15">
        <f t="shared" si="66"/>
        <v>0</v>
      </c>
      <c r="AJ70" s="15">
        <f t="shared" si="67"/>
        <v>0</v>
      </c>
      <c r="AK70" s="15">
        <f t="shared" si="68"/>
        <v>571.30999999999995</v>
      </c>
      <c r="AL70" s="15">
        <f t="shared" si="69"/>
        <v>0</v>
      </c>
      <c r="AM70" s="15">
        <f t="shared" si="70"/>
        <v>0</v>
      </c>
      <c r="AN70" s="15">
        <f t="shared" si="71"/>
        <v>0</v>
      </c>
      <c r="AO70" s="15">
        <f t="shared" si="72"/>
        <v>0</v>
      </c>
      <c r="AP70" s="15">
        <f t="shared" si="73"/>
        <v>0</v>
      </c>
      <c r="AQ70" s="15">
        <f t="shared" si="74"/>
        <v>0</v>
      </c>
      <c r="AR70" s="15">
        <f t="shared" si="75"/>
        <v>0</v>
      </c>
      <c r="AS70" s="141">
        <f t="shared" si="76"/>
        <v>2681</v>
      </c>
      <c r="AT70" s="141">
        <f t="shared" si="77"/>
        <v>1340.5</v>
      </c>
    </row>
    <row r="71" spans="1:46">
      <c r="A71" s="15" t="s">
        <v>155</v>
      </c>
      <c r="B71" s="15">
        <f>_xlfn.XLOOKUP($A71,'Configurator Options'!$B$2:$B$15,'Configurator Options'!$D$2:$D$15,0)</f>
        <v>700</v>
      </c>
      <c r="C71" s="15">
        <f>_xlfn.XLOOKUP($A71,'Configurator Options'!$B$2:$B$15,'Configurator Options'!$E$2:$E$15,0)</f>
        <v>699.79</v>
      </c>
      <c r="E71" s="147" t="s">
        <v>1193</v>
      </c>
      <c r="F71" s="15" t="str">
        <f t="shared" si="39"/>
        <v>2510</v>
      </c>
      <c r="G71" s="15" t="str">
        <f t="shared" si="40"/>
        <v>D</v>
      </c>
      <c r="H71" s="15" t="str">
        <f t="shared" si="41"/>
        <v>C</v>
      </c>
      <c r="I71" s="15" t="str">
        <f t="shared" si="42"/>
        <v>STD</v>
      </c>
      <c r="J71" s="15" t="str">
        <f t="shared" si="43"/>
        <v>X</v>
      </c>
      <c r="K71" s="15" t="str">
        <f t="shared" si="44"/>
        <v>H</v>
      </c>
      <c r="L71" s="15" t="str">
        <f t="shared" si="45"/>
        <v>X</v>
      </c>
      <c r="M71" s="15" t="str">
        <f t="shared" si="46"/>
        <v>V</v>
      </c>
      <c r="N71" s="15" t="str">
        <f t="shared" si="47"/>
        <v>C</v>
      </c>
      <c r="O71" s="15" t="str">
        <f t="shared" si="48"/>
        <v>X</v>
      </c>
      <c r="P71" s="15" t="str">
        <f t="shared" si="49"/>
        <v>X</v>
      </c>
      <c r="Q71" s="15" t="str">
        <f t="shared" si="50"/>
        <v>XX</v>
      </c>
      <c r="R71" s="15" t="str">
        <f t="shared" si="51"/>
        <v>X</v>
      </c>
      <c r="T71" s="15">
        <f t="shared" si="52"/>
        <v>2585</v>
      </c>
      <c r="U71" s="15">
        <f t="shared" si="53"/>
        <v>0</v>
      </c>
      <c r="V71" s="15">
        <f t="shared" si="54"/>
        <v>0</v>
      </c>
      <c r="W71" s="15">
        <f t="shared" si="55"/>
        <v>525</v>
      </c>
      <c r="X71" s="15">
        <f t="shared" si="56"/>
        <v>0</v>
      </c>
      <c r="Y71" s="15">
        <f t="shared" si="57"/>
        <v>289</v>
      </c>
      <c r="Z71" s="15">
        <f t="shared" si="58"/>
        <v>600</v>
      </c>
      <c r="AA71" s="15">
        <f t="shared" si="59"/>
        <v>0</v>
      </c>
      <c r="AB71" s="15">
        <f t="shared" si="60"/>
        <v>0</v>
      </c>
      <c r="AC71" s="15">
        <f t="shared" si="61"/>
        <v>0</v>
      </c>
      <c r="AD71" s="15">
        <f t="shared" si="62"/>
        <v>0</v>
      </c>
      <c r="AE71" s="141">
        <f t="shared" si="63"/>
        <v>3999</v>
      </c>
      <c r="AG71" s="15">
        <f t="shared" si="64"/>
        <v>3999</v>
      </c>
      <c r="AH71" s="15">
        <f t="shared" si="65"/>
        <v>2109.4500000000003</v>
      </c>
      <c r="AI71" s="15">
        <f t="shared" si="66"/>
        <v>0</v>
      </c>
      <c r="AJ71" s="15">
        <f t="shared" si="67"/>
        <v>0</v>
      </c>
      <c r="AK71" s="15">
        <f t="shared" si="68"/>
        <v>571.30999999999995</v>
      </c>
      <c r="AL71" s="15">
        <f t="shared" si="69"/>
        <v>0</v>
      </c>
      <c r="AM71" s="15">
        <f t="shared" si="70"/>
        <v>0</v>
      </c>
      <c r="AN71" s="15">
        <f t="shared" si="71"/>
        <v>0</v>
      </c>
      <c r="AO71" s="15">
        <f t="shared" si="72"/>
        <v>0</v>
      </c>
      <c r="AP71" s="15">
        <f t="shared" si="73"/>
        <v>0</v>
      </c>
      <c r="AQ71" s="15">
        <f t="shared" si="74"/>
        <v>0</v>
      </c>
      <c r="AR71" s="15">
        <f t="shared" si="75"/>
        <v>0</v>
      </c>
      <c r="AS71" s="141">
        <f t="shared" si="76"/>
        <v>2681</v>
      </c>
      <c r="AT71" s="141">
        <f t="shared" si="77"/>
        <v>1340.5</v>
      </c>
    </row>
    <row r="72" spans="1:46">
      <c r="A72" s="15" t="s">
        <v>159</v>
      </c>
      <c r="B72" s="15">
        <f>_xlfn.XLOOKUP($A72,'Configurator Options'!$B$2:$B$15,'Configurator Options'!$D$2:$D$15,0)</f>
        <v>1246</v>
      </c>
      <c r="C72" s="15">
        <f>_xlfn.XLOOKUP($A72,'Configurator Options'!$B$2:$B$15,'Configurator Options'!$E$2:$E$15,0)</f>
        <v>1246.1500000000001</v>
      </c>
      <c r="E72" s="147" t="s">
        <v>1194</v>
      </c>
      <c r="F72" s="15" t="str">
        <f t="shared" si="39"/>
        <v>2510</v>
      </c>
      <c r="G72" s="15" t="str">
        <f t="shared" si="40"/>
        <v>D</v>
      </c>
      <c r="H72" s="15" t="str">
        <f t="shared" si="41"/>
        <v>C</v>
      </c>
      <c r="I72" s="15" t="str">
        <f t="shared" si="42"/>
        <v>STD</v>
      </c>
      <c r="J72" s="15" t="str">
        <f t="shared" si="43"/>
        <v>X</v>
      </c>
      <c r="K72" s="15" t="str">
        <f t="shared" si="44"/>
        <v>X</v>
      </c>
      <c r="L72" s="15" t="str">
        <f t="shared" si="45"/>
        <v>X</v>
      </c>
      <c r="M72" s="15" t="str">
        <f t="shared" si="46"/>
        <v>V</v>
      </c>
      <c r="N72" s="15" t="str">
        <f t="shared" si="47"/>
        <v>C</v>
      </c>
      <c r="O72" s="15" t="str">
        <f t="shared" si="48"/>
        <v>X</v>
      </c>
      <c r="P72" s="15" t="str">
        <f t="shared" si="49"/>
        <v>X</v>
      </c>
      <c r="Q72" s="15" t="str">
        <f t="shared" si="50"/>
        <v>4C</v>
      </c>
      <c r="R72" s="15" t="str">
        <f t="shared" si="51"/>
        <v>X</v>
      </c>
      <c r="T72" s="15">
        <f t="shared" si="52"/>
        <v>2585</v>
      </c>
      <c r="U72" s="15">
        <f t="shared" si="53"/>
        <v>0</v>
      </c>
      <c r="V72" s="15">
        <f t="shared" si="54"/>
        <v>0</v>
      </c>
      <c r="W72" s="15">
        <f t="shared" si="55"/>
        <v>0</v>
      </c>
      <c r="X72" s="15">
        <f t="shared" si="56"/>
        <v>0</v>
      </c>
      <c r="Y72" s="15">
        <f t="shared" si="57"/>
        <v>289</v>
      </c>
      <c r="Z72" s="15">
        <f t="shared" si="58"/>
        <v>600</v>
      </c>
      <c r="AA72" s="15">
        <f t="shared" si="59"/>
        <v>0</v>
      </c>
      <c r="AB72" s="15">
        <f t="shared" si="60"/>
        <v>0</v>
      </c>
      <c r="AC72" s="15">
        <f t="shared" si="61"/>
        <v>0</v>
      </c>
      <c r="AD72" s="15">
        <f t="shared" si="62"/>
        <v>0</v>
      </c>
      <c r="AE72" s="141">
        <f t="shared" si="63"/>
        <v>3474</v>
      </c>
      <c r="AG72" s="15">
        <f t="shared" si="64"/>
        <v>3474</v>
      </c>
      <c r="AH72" s="15">
        <f t="shared" si="65"/>
        <v>2109.4500000000003</v>
      </c>
      <c r="AI72" s="15">
        <f t="shared" si="66"/>
        <v>0</v>
      </c>
      <c r="AJ72" s="15">
        <f t="shared" si="67"/>
        <v>0</v>
      </c>
      <c r="AK72" s="15">
        <f t="shared" si="68"/>
        <v>0</v>
      </c>
      <c r="AL72" s="15">
        <f t="shared" si="69"/>
        <v>0</v>
      </c>
      <c r="AM72" s="15">
        <f t="shared" si="70"/>
        <v>0</v>
      </c>
      <c r="AN72" s="15">
        <f t="shared" si="71"/>
        <v>0</v>
      </c>
      <c r="AO72" s="15">
        <f t="shared" si="72"/>
        <v>0</v>
      </c>
      <c r="AP72" s="15">
        <f t="shared" si="73"/>
        <v>0</v>
      </c>
      <c r="AQ72" s="15">
        <f t="shared" si="74"/>
        <v>0</v>
      </c>
      <c r="AR72" s="15">
        <f t="shared" si="75"/>
        <v>0</v>
      </c>
      <c r="AS72" s="141">
        <f t="shared" si="76"/>
        <v>2109</v>
      </c>
      <c r="AT72" s="141">
        <f t="shared" si="77"/>
        <v>1054.5</v>
      </c>
    </row>
    <row r="73" spans="1:46">
      <c r="A73" s="15" t="s">
        <v>313</v>
      </c>
      <c r="B73" s="15">
        <f>_xlfn.XLOOKUP($A73,'Configurator Options'!$B$2:$B$15,'Configurator Options'!$D$2:$D$15,0)</f>
        <v>2570</v>
      </c>
      <c r="C73" s="15">
        <f>_xlfn.XLOOKUP($A73,'Configurator Options'!$B$2:$B$15,'Configurator Options'!$E$2:$E$15,0)</f>
        <v>2569.64</v>
      </c>
      <c r="E73" s="147" t="s">
        <v>1195</v>
      </c>
      <c r="F73" s="15" t="str">
        <f t="shared" si="39"/>
        <v>2510</v>
      </c>
      <c r="G73" s="15" t="str">
        <f t="shared" si="40"/>
        <v>D</v>
      </c>
      <c r="H73" s="15" t="str">
        <f t="shared" si="41"/>
        <v>C</v>
      </c>
      <c r="I73" s="15" t="str">
        <f t="shared" si="42"/>
        <v>STD</v>
      </c>
      <c r="J73" s="15" t="str">
        <f t="shared" si="43"/>
        <v>X</v>
      </c>
      <c r="K73" s="15" t="str">
        <f t="shared" si="44"/>
        <v>X</v>
      </c>
      <c r="L73" s="15" t="str">
        <f t="shared" si="45"/>
        <v>X</v>
      </c>
      <c r="M73" s="15" t="str">
        <f t="shared" si="46"/>
        <v>V</v>
      </c>
      <c r="N73" s="15" t="str">
        <f t="shared" si="47"/>
        <v>C</v>
      </c>
      <c r="O73" s="15" t="str">
        <f t="shared" si="48"/>
        <v>X</v>
      </c>
      <c r="P73" s="15" t="str">
        <f t="shared" si="49"/>
        <v>X</v>
      </c>
      <c r="Q73" s="15" t="str">
        <f t="shared" si="50"/>
        <v>XX</v>
      </c>
      <c r="R73" s="15" t="str">
        <f t="shared" si="51"/>
        <v>X</v>
      </c>
      <c r="T73" s="15">
        <f t="shared" si="52"/>
        <v>2585</v>
      </c>
      <c r="U73" s="15">
        <f t="shared" si="53"/>
        <v>0</v>
      </c>
      <c r="V73" s="15">
        <f t="shared" si="54"/>
        <v>0</v>
      </c>
      <c r="W73" s="15">
        <f t="shared" si="55"/>
        <v>0</v>
      </c>
      <c r="X73" s="15">
        <f t="shared" si="56"/>
        <v>0</v>
      </c>
      <c r="Y73" s="15">
        <f t="shared" si="57"/>
        <v>289</v>
      </c>
      <c r="Z73" s="15">
        <f t="shared" si="58"/>
        <v>600</v>
      </c>
      <c r="AA73" s="15">
        <f t="shared" si="59"/>
        <v>0</v>
      </c>
      <c r="AB73" s="15">
        <f t="shared" si="60"/>
        <v>0</v>
      </c>
      <c r="AC73" s="15">
        <f t="shared" si="61"/>
        <v>0</v>
      </c>
      <c r="AD73" s="15">
        <f t="shared" si="62"/>
        <v>0</v>
      </c>
      <c r="AE73" s="141">
        <f t="shared" si="63"/>
        <v>3474</v>
      </c>
      <c r="AG73" s="15">
        <f t="shared" si="64"/>
        <v>3474</v>
      </c>
      <c r="AH73" s="15">
        <f t="shared" si="65"/>
        <v>2109.4500000000003</v>
      </c>
      <c r="AI73" s="15">
        <f t="shared" si="66"/>
        <v>0</v>
      </c>
      <c r="AJ73" s="15">
        <f t="shared" si="67"/>
        <v>0</v>
      </c>
      <c r="AK73" s="15">
        <f t="shared" si="68"/>
        <v>0</v>
      </c>
      <c r="AL73" s="15">
        <f t="shared" si="69"/>
        <v>0</v>
      </c>
      <c r="AM73" s="15">
        <f t="shared" si="70"/>
        <v>0</v>
      </c>
      <c r="AN73" s="15">
        <f t="shared" si="71"/>
        <v>0</v>
      </c>
      <c r="AO73" s="15">
        <f t="shared" si="72"/>
        <v>0</v>
      </c>
      <c r="AP73" s="15">
        <f t="shared" si="73"/>
        <v>0</v>
      </c>
      <c r="AQ73" s="15">
        <f t="shared" si="74"/>
        <v>0</v>
      </c>
      <c r="AR73" s="15">
        <f t="shared" si="75"/>
        <v>0</v>
      </c>
      <c r="AS73" s="141">
        <f t="shared" si="76"/>
        <v>2109</v>
      </c>
      <c r="AT73" s="141">
        <f t="shared" si="77"/>
        <v>1054.5</v>
      </c>
    </row>
    <row r="74" spans="1:46">
      <c r="A74" s="15" t="s">
        <v>162</v>
      </c>
      <c r="B74" s="15">
        <f>_xlfn.XLOOKUP($A74,'Configurator Options'!$B$2:$B$15,'Configurator Options'!$D$2:$D$15,0)</f>
        <v>2892</v>
      </c>
      <c r="C74" s="15">
        <f>_xlfn.XLOOKUP($A74,'Configurator Options'!$B$2:$B$15,'Configurator Options'!$E$2:$E$15,0)</f>
        <v>2891.85</v>
      </c>
      <c r="E74" s="147" t="s">
        <v>1196</v>
      </c>
      <c r="F74" s="15" t="str">
        <f t="shared" si="39"/>
        <v>2510</v>
      </c>
      <c r="G74" s="15" t="str">
        <f t="shared" si="40"/>
        <v>S</v>
      </c>
      <c r="H74" s="15" t="str">
        <f t="shared" si="41"/>
        <v>D</v>
      </c>
      <c r="I74" s="15" t="str">
        <f t="shared" si="42"/>
        <v>STD</v>
      </c>
      <c r="J74" s="15" t="str">
        <f t="shared" si="43"/>
        <v>X</v>
      </c>
      <c r="K74" s="15" t="str">
        <f t="shared" si="44"/>
        <v>X</v>
      </c>
      <c r="L74" s="15" t="str">
        <f t="shared" si="45"/>
        <v>X</v>
      </c>
      <c r="M74" s="15" t="str">
        <f t="shared" si="46"/>
        <v>V</v>
      </c>
      <c r="N74" s="15" t="str">
        <f t="shared" si="47"/>
        <v>D</v>
      </c>
      <c r="O74" s="15" t="str">
        <f t="shared" si="48"/>
        <v>X</v>
      </c>
      <c r="P74" s="15" t="str">
        <f t="shared" si="49"/>
        <v>X</v>
      </c>
      <c r="Q74" s="15" t="str">
        <f t="shared" si="50"/>
        <v>XX</v>
      </c>
      <c r="R74" s="15" t="str">
        <f t="shared" si="51"/>
        <v>X</v>
      </c>
      <c r="T74" s="15">
        <f t="shared" si="52"/>
        <v>2585</v>
      </c>
      <c r="U74" s="15">
        <f t="shared" si="53"/>
        <v>0</v>
      </c>
      <c r="V74" s="15">
        <f t="shared" si="54"/>
        <v>0</v>
      </c>
      <c r="W74" s="15">
        <f t="shared" si="55"/>
        <v>0</v>
      </c>
      <c r="X74" s="15">
        <f t="shared" si="56"/>
        <v>0</v>
      </c>
      <c r="Y74" s="15">
        <f t="shared" si="57"/>
        <v>289</v>
      </c>
      <c r="Z74" s="15">
        <f t="shared" si="58"/>
        <v>600</v>
      </c>
      <c r="AA74" s="15">
        <f t="shared" si="59"/>
        <v>0</v>
      </c>
      <c r="AB74" s="15">
        <f t="shared" si="60"/>
        <v>0</v>
      </c>
      <c r="AC74" s="15">
        <f t="shared" si="61"/>
        <v>0</v>
      </c>
      <c r="AD74" s="15">
        <f t="shared" si="62"/>
        <v>0</v>
      </c>
      <c r="AE74" s="141">
        <f t="shared" si="63"/>
        <v>3474</v>
      </c>
      <c r="AG74" s="15">
        <f t="shared" si="64"/>
        <v>3474</v>
      </c>
      <c r="AH74" s="15">
        <f t="shared" si="65"/>
        <v>2109.4500000000003</v>
      </c>
      <c r="AI74" s="15">
        <f t="shared" si="66"/>
        <v>0</v>
      </c>
      <c r="AJ74" s="15">
        <f t="shared" si="67"/>
        <v>0</v>
      </c>
      <c r="AK74" s="15">
        <f t="shared" si="68"/>
        <v>0</v>
      </c>
      <c r="AL74" s="15">
        <f t="shared" si="69"/>
        <v>0</v>
      </c>
      <c r="AM74" s="15">
        <f t="shared" si="70"/>
        <v>0</v>
      </c>
      <c r="AN74" s="15">
        <f t="shared" si="71"/>
        <v>0</v>
      </c>
      <c r="AO74" s="15">
        <f t="shared" si="72"/>
        <v>0</v>
      </c>
      <c r="AP74" s="15">
        <f t="shared" si="73"/>
        <v>0</v>
      </c>
      <c r="AQ74" s="15">
        <f t="shared" si="74"/>
        <v>0</v>
      </c>
      <c r="AR74" s="15">
        <f t="shared" si="75"/>
        <v>0</v>
      </c>
      <c r="AS74" s="141">
        <f t="shared" si="76"/>
        <v>2109</v>
      </c>
      <c r="AT74" s="141">
        <f t="shared" si="77"/>
        <v>1054.5</v>
      </c>
    </row>
    <row r="75" spans="1:46">
      <c r="A75" s="15" t="s">
        <v>164</v>
      </c>
      <c r="B75" s="15">
        <f>_xlfn.XLOOKUP($A75,'Configurator Options'!$B$2:$B$15,'Configurator Options'!$D$2:$D$15,0)</f>
        <v>3315</v>
      </c>
      <c r="C75" s="15">
        <f>_xlfn.XLOOKUP($A75,'Configurator Options'!$B$2:$B$15,'Configurator Options'!$E$2:$E$15,0)</f>
        <v>3314.2</v>
      </c>
      <c r="E75" s="147" t="s">
        <v>1197</v>
      </c>
      <c r="F75" s="15" t="str">
        <f t="shared" si="39"/>
        <v>2520</v>
      </c>
      <c r="G75" s="15" t="str">
        <f t="shared" si="40"/>
        <v>B</v>
      </c>
      <c r="H75" s="15" t="str">
        <f t="shared" si="41"/>
        <v>U</v>
      </c>
      <c r="I75" s="15" t="str">
        <f t="shared" si="42"/>
        <v>STD</v>
      </c>
      <c r="J75" s="15" t="str">
        <f t="shared" si="43"/>
        <v>X</v>
      </c>
      <c r="K75" s="15" t="str">
        <f t="shared" si="44"/>
        <v>C</v>
      </c>
      <c r="L75" s="15" t="str">
        <f t="shared" si="45"/>
        <v>X</v>
      </c>
      <c r="M75" s="15" t="str">
        <f t="shared" si="46"/>
        <v>V</v>
      </c>
      <c r="N75" s="15" t="str">
        <f t="shared" si="47"/>
        <v>B</v>
      </c>
      <c r="O75" s="15" t="str">
        <f t="shared" si="48"/>
        <v>X</v>
      </c>
      <c r="P75" s="15" t="str">
        <f t="shared" si="49"/>
        <v>X</v>
      </c>
      <c r="Q75" s="15" t="str">
        <f t="shared" si="50"/>
        <v>QC</v>
      </c>
      <c r="R75" s="15" t="str">
        <f t="shared" si="51"/>
        <v>X</v>
      </c>
      <c r="T75" s="15">
        <f t="shared" si="52"/>
        <v>2940</v>
      </c>
      <c r="U75" s="15">
        <f t="shared" si="53"/>
        <v>649</v>
      </c>
      <c r="V75" s="15">
        <f t="shared" si="54"/>
        <v>0</v>
      </c>
      <c r="W75" s="15">
        <f t="shared" si="55"/>
        <v>450</v>
      </c>
      <c r="X75" s="15">
        <f t="shared" si="56"/>
        <v>0</v>
      </c>
      <c r="Y75" s="15">
        <f t="shared" si="57"/>
        <v>289</v>
      </c>
      <c r="Z75" s="15">
        <f t="shared" si="58"/>
        <v>600</v>
      </c>
      <c r="AA75" s="15">
        <f t="shared" si="59"/>
        <v>0</v>
      </c>
      <c r="AB75" s="15">
        <f t="shared" si="60"/>
        <v>0</v>
      </c>
      <c r="AC75" s="15">
        <f t="shared" si="61"/>
        <v>0</v>
      </c>
      <c r="AD75" s="15">
        <f t="shared" si="62"/>
        <v>0</v>
      </c>
      <c r="AE75" s="141">
        <f t="shared" si="63"/>
        <v>4928</v>
      </c>
      <c r="AG75" s="15">
        <f t="shared" si="64"/>
        <v>4928</v>
      </c>
      <c r="AH75" s="15">
        <f t="shared" si="65"/>
        <v>2379.3000000000002</v>
      </c>
      <c r="AI75" s="15">
        <f t="shared" si="66"/>
        <v>546</v>
      </c>
      <c r="AJ75" s="15">
        <f t="shared" si="67"/>
        <v>0</v>
      </c>
      <c r="AK75" s="15">
        <f t="shared" si="68"/>
        <v>495.22</v>
      </c>
      <c r="AL75" s="15">
        <f t="shared" si="69"/>
        <v>0</v>
      </c>
      <c r="AM75" s="15">
        <f t="shared" si="70"/>
        <v>0</v>
      </c>
      <c r="AN75" s="15">
        <f t="shared" si="71"/>
        <v>0</v>
      </c>
      <c r="AO75" s="15">
        <f t="shared" si="72"/>
        <v>0</v>
      </c>
      <c r="AP75" s="15">
        <f t="shared" si="73"/>
        <v>0</v>
      </c>
      <c r="AQ75" s="15">
        <f t="shared" si="74"/>
        <v>0</v>
      </c>
      <c r="AR75" s="15">
        <f t="shared" si="75"/>
        <v>0</v>
      </c>
      <c r="AS75" s="141">
        <f t="shared" si="76"/>
        <v>3421</v>
      </c>
      <c r="AT75" s="141">
        <f t="shared" si="77"/>
        <v>1710.5</v>
      </c>
    </row>
    <row r="76" spans="1:46">
      <c r="A76" s="15" t="s">
        <v>446</v>
      </c>
      <c r="B76" s="15">
        <f>_xlfn.XLOOKUP($A76,'Configurator Options'!$B$2:$B$15,'Configurator Options'!$D$2:$D$15,0)</f>
        <v>5268</v>
      </c>
      <c r="C76" s="15">
        <f>_xlfn.XLOOKUP($A76,'Configurator Options'!$B$2:$B$15,'Configurator Options'!$E$2:$E$15,0)</f>
        <v>5267.77</v>
      </c>
      <c r="E76" s="147" t="s">
        <v>1198</v>
      </c>
      <c r="F76" s="15" t="str">
        <f t="shared" si="39"/>
        <v>2520</v>
      </c>
      <c r="G76" s="15" t="str">
        <f t="shared" si="40"/>
        <v>B</v>
      </c>
      <c r="H76" s="15" t="str">
        <f t="shared" si="41"/>
        <v>U</v>
      </c>
      <c r="I76" s="15" t="str">
        <f t="shared" si="42"/>
        <v>STD</v>
      </c>
      <c r="J76" s="15" t="str">
        <f t="shared" si="43"/>
        <v>X</v>
      </c>
      <c r="K76" s="15" t="str">
        <f t="shared" si="44"/>
        <v>C</v>
      </c>
      <c r="L76" s="15" t="str">
        <f t="shared" si="45"/>
        <v>X</v>
      </c>
      <c r="M76" s="15" t="str">
        <f t="shared" si="46"/>
        <v>V</v>
      </c>
      <c r="N76" s="15" t="str">
        <f t="shared" si="47"/>
        <v>B</v>
      </c>
      <c r="O76" s="15" t="str">
        <f t="shared" si="48"/>
        <v>X</v>
      </c>
      <c r="P76" s="15" t="str">
        <f t="shared" si="49"/>
        <v>X</v>
      </c>
      <c r="Q76" s="15" t="str">
        <f t="shared" si="50"/>
        <v>XX</v>
      </c>
      <c r="R76" s="15" t="str">
        <f t="shared" si="51"/>
        <v>X</v>
      </c>
      <c r="T76" s="15">
        <f t="shared" si="52"/>
        <v>2940</v>
      </c>
      <c r="U76" s="15">
        <f t="shared" si="53"/>
        <v>649</v>
      </c>
      <c r="V76" s="15">
        <f t="shared" si="54"/>
        <v>0</v>
      </c>
      <c r="W76" s="15">
        <f t="shared" si="55"/>
        <v>450</v>
      </c>
      <c r="X76" s="15">
        <f t="shared" si="56"/>
        <v>0</v>
      </c>
      <c r="Y76" s="15">
        <f t="shared" si="57"/>
        <v>289</v>
      </c>
      <c r="Z76" s="15">
        <f t="shared" si="58"/>
        <v>600</v>
      </c>
      <c r="AA76" s="15">
        <f t="shared" si="59"/>
        <v>0</v>
      </c>
      <c r="AB76" s="15">
        <f t="shared" si="60"/>
        <v>0</v>
      </c>
      <c r="AC76" s="15">
        <f t="shared" si="61"/>
        <v>0</v>
      </c>
      <c r="AD76" s="15">
        <f t="shared" si="62"/>
        <v>0</v>
      </c>
      <c r="AE76" s="141">
        <f t="shared" si="63"/>
        <v>4928</v>
      </c>
      <c r="AG76" s="15">
        <f t="shared" si="64"/>
        <v>4928</v>
      </c>
      <c r="AH76" s="15">
        <f t="shared" si="65"/>
        <v>2379.3000000000002</v>
      </c>
      <c r="AI76" s="15">
        <f t="shared" si="66"/>
        <v>546</v>
      </c>
      <c r="AJ76" s="15">
        <f t="shared" si="67"/>
        <v>0</v>
      </c>
      <c r="AK76" s="15">
        <f t="shared" si="68"/>
        <v>495.22</v>
      </c>
      <c r="AL76" s="15">
        <f t="shared" si="69"/>
        <v>0</v>
      </c>
      <c r="AM76" s="15">
        <f t="shared" si="70"/>
        <v>0</v>
      </c>
      <c r="AN76" s="15">
        <f t="shared" si="71"/>
        <v>0</v>
      </c>
      <c r="AO76" s="15">
        <f t="shared" si="72"/>
        <v>0</v>
      </c>
      <c r="AP76" s="15">
        <f t="shared" si="73"/>
        <v>0</v>
      </c>
      <c r="AQ76" s="15">
        <f t="shared" si="74"/>
        <v>0</v>
      </c>
      <c r="AR76" s="15">
        <f t="shared" si="75"/>
        <v>0</v>
      </c>
      <c r="AS76" s="141">
        <f t="shared" si="76"/>
        <v>3421</v>
      </c>
      <c r="AT76" s="141">
        <f t="shared" si="77"/>
        <v>1710.5</v>
      </c>
    </row>
    <row r="77" spans="1:46">
      <c r="A77" s="15" t="s">
        <v>933</v>
      </c>
      <c r="B77" s="15">
        <f>_xlfn.XLOOKUP($A77,'Configurator Options'!$B$2:$B$15,'Configurator Options'!$D$2:$D$15,0)</f>
        <v>5268</v>
      </c>
      <c r="C77" s="15">
        <f>_xlfn.XLOOKUP($A77,'Configurator Options'!$B$2:$B$15,'Configurator Options'!$E$2:$E$15,0)</f>
        <v>5267.77</v>
      </c>
      <c r="E77" s="147" t="s">
        <v>1199</v>
      </c>
      <c r="F77" s="15" t="str">
        <f t="shared" si="39"/>
        <v>2520</v>
      </c>
      <c r="G77" s="15" t="str">
        <f t="shared" si="40"/>
        <v>B</v>
      </c>
      <c r="H77" s="15" t="str">
        <f t="shared" si="41"/>
        <v>U</v>
      </c>
      <c r="I77" s="15" t="str">
        <f t="shared" si="42"/>
        <v>STD</v>
      </c>
      <c r="J77" s="15" t="str">
        <f t="shared" si="43"/>
        <v>X</v>
      </c>
      <c r="K77" s="15" t="str">
        <f t="shared" si="44"/>
        <v>X</v>
      </c>
      <c r="L77" s="15" t="str">
        <f t="shared" si="45"/>
        <v>N</v>
      </c>
      <c r="M77" s="15" t="str">
        <f t="shared" si="46"/>
        <v>M</v>
      </c>
      <c r="N77" s="15" t="str">
        <f t="shared" si="47"/>
        <v>X</v>
      </c>
      <c r="O77" s="15" t="str">
        <f t="shared" si="48"/>
        <v>X</v>
      </c>
      <c r="P77" s="15" t="str">
        <f t="shared" si="49"/>
        <v>X</v>
      </c>
      <c r="Q77" s="15" t="str">
        <f t="shared" si="50"/>
        <v>XX</v>
      </c>
      <c r="R77" s="15" t="str">
        <f t="shared" si="51"/>
        <v>X</v>
      </c>
      <c r="T77" s="15">
        <f t="shared" si="52"/>
        <v>2940</v>
      </c>
      <c r="U77" s="15">
        <f t="shared" si="53"/>
        <v>649</v>
      </c>
      <c r="V77" s="15">
        <f t="shared" si="54"/>
        <v>0</v>
      </c>
      <c r="W77" s="15">
        <f t="shared" si="55"/>
        <v>0</v>
      </c>
      <c r="X77" s="15">
        <f t="shared" si="56"/>
        <v>302</v>
      </c>
      <c r="Y77" s="15">
        <f t="shared" si="57"/>
        <v>263</v>
      </c>
      <c r="Z77" s="15">
        <f t="shared" si="58"/>
        <v>0</v>
      </c>
      <c r="AA77" s="15">
        <f t="shared" si="59"/>
        <v>0</v>
      </c>
      <c r="AB77" s="15">
        <f t="shared" si="60"/>
        <v>0</v>
      </c>
      <c r="AC77" s="15">
        <f t="shared" si="61"/>
        <v>0</v>
      </c>
      <c r="AD77" s="15">
        <f t="shared" si="62"/>
        <v>0</v>
      </c>
      <c r="AE77" s="141">
        <f t="shared" si="63"/>
        <v>4154</v>
      </c>
      <c r="AG77" s="15">
        <f t="shared" si="64"/>
        <v>4154</v>
      </c>
      <c r="AH77" s="15">
        <f t="shared" si="65"/>
        <v>2379.3000000000002</v>
      </c>
      <c r="AI77" s="15">
        <f t="shared" si="66"/>
        <v>546</v>
      </c>
      <c r="AJ77" s="15">
        <f t="shared" si="67"/>
        <v>0</v>
      </c>
      <c r="AK77" s="15">
        <f t="shared" si="68"/>
        <v>0</v>
      </c>
      <c r="AL77" s="15">
        <f t="shared" si="69"/>
        <v>0</v>
      </c>
      <c r="AM77" s="15">
        <f t="shared" si="70"/>
        <v>0</v>
      </c>
      <c r="AN77" s="15">
        <f t="shared" si="71"/>
        <v>0</v>
      </c>
      <c r="AO77" s="15">
        <f t="shared" si="72"/>
        <v>0</v>
      </c>
      <c r="AP77" s="15">
        <f t="shared" si="73"/>
        <v>0</v>
      </c>
      <c r="AQ77" s="15">
        <f t="shared" si="74"/>
        <v>0</v>
      </c>
      <c r="AR77" s="15">
        <f t="shared" si="75"/>
        <v>0</v>
      </c>
      <c r="AS77" s="141">
        <f t="shared" si="76"/>
        <v>2925</v>
      </c>
      <c r="AT77" s="141">
        <f t="shared" si="77"/>
        <v>1462.5</v>
      </c>
    </row>
    <row r="78" spans="1:46">
      <c r="A78" s="15" t="s">
        <v>310</v>
      </c>
      <c r="B78" s="15">
        <f>_xlfn.XLOOKUP($A78,'Configurator Options'!$B$2:$B$15,'Configurator Options'!$D$2:$D$15,0)</f>
        <v>0</v>
      </c>
      <c r="C78" s="15">
        <f>_xlfn.XLOOKUP($A78,'Configurator Options'!$B$2:$B$15,'Configurator Options'!$E$2:$E$15,0)</f>
        <v>0</v>
      </c>
      <c r="E78" s="147" t="s">
        <v>1200</v>
      </c>
      <c r="F78" s="15" t="str">
        <f t="shared" si="39"/>
        <v>2520</v>
      </c>
      <c r="G78" s="15" t="str">
        <f t="shared" si="40"/>
        <v>B</v>
      </c>
      <c r="H78" s="15" t="str">
        <f t="shared" si="41"/>
        <v>U</v>
      </c>
      <c r="I78" s="15" t="str">
        <f t="shared" si="42"/>
        <v>STD</v>
      </c>
      <c r="J78" s="15" t="str">
        <f t="shared" si="43"/>
        <v>X</v>
      </c>
      <c r="K78" s="15" t="str">
        <f t="shared" si="44"/>
        <v>X</v>
      </c>
      <c r="L78" s="15" t="str">
        <f t="shared" si="45"/>
        <v>R</v>
      </c>
      <c r="M78" s="15" t="str">
        <f t="shared" si="46"/>
        <v>M</v>
      </c>
      <c r="N78" s="15" t="str">
        <f t="shared" si="47"/>
        <v>X</v>
      </c>
      <c r="O78" s="15" t="str">
        <f t="shared" si="48"/>
        <v>X</v>
      </c>
      <c r="P78" s="15" t="str">
        <f t="shared" si="49"/>
        <v>X</v>
      </c>
      <c r="Q78" s="15" t="str">
        <f t="shared" si="50"/>
        <v>XX</v>
      </c>
      <c r="R78" s="15" t="str">
        <f t="shared" si="51"/>
        <v>X</v>
      </c>
      <c r="T78" s="15">
        <f t="shared" si="52"/>
        <v>2940</v>
      </c>
      <c r="U78" s="15">
        <f t="shared" si="53"/>
        <v>649</v>
      </c>
      <c r="V78" s="15">
        <f t="shared" si="54"/>
        <v>0</v>
      </c>
      <c r="W78" s="15">
        <f t="shared" si="55"/>
        <v>0</v>
      </c>
      <c r="X78" s="15">
        <f t="shared" si="56"/>
        <v>752</v>
      </c>
      <c r="Y78" s="15">
        <f t="shared" si="57"/>
        <v>263</v>
      </c>
      <c r="Z78" s="15">
        <f t="shared" si="58"/>
        <v>0</v>
      </c>
      <c r="AA78" s="15">
        <f t="shared" si="59"/>
        <v>0</v>
      </c>
      <c r="AB78" s="15">
        <f t="shared" si="60"/>
        <v>0</v>
      </c>
      <c r="AC78" s="15">
        <f t="shared" si="61"/>
        <v>0</v>
      </c>
      <c r="AD78" s="15">
        <f t="shared" si="62"/>
        <v>0</v>
      </c>
      <c r="AE78" s="141">
        <f t="shared" si="63"/>
        <v>4604</v>
      </c>
      <c r="AG78" s="15">
        <f t="shared" si="64"/>
        <v>4604</v>
      </c>
      <c r="AH78" s="15">
        <f t="shared" si="65"/>
        <v>2379.3000000000002</v>
      </c>
      <c r="AI78" s="15">
        <f t="shared" si="66"/>
        <v>546</v>
      </c>
      <c r="AJ78" s="15">
        <f t="shared" si="67"/>
        <v>0</v>
      </c>
      <c r="AK78" s="15">
        <f t="shared" si="68"/>
        <v>0</v>
      </c>
      <c r="AL78" s="15">
        <f t="shared" si="69"/>
        <v>0</v>
      </c>
      <c r="AM78" s="15">
        <f t="shared" si="70"/>
        <v>0</v>
      </c>
      <c r="AN78" s="15">
        <f t="shared" si="71"/>
        <v>0</v>
      </c>
      <c r="AO78" s="15">
        <f t="shared" si="72"/>
        <v>0</v>
      </c>
      <c r="AP78" s="15">
        <f t="shared" si="73"/>
        <v>0</v>
      </c>
      <c r="AQ78" s="15">
        <f t="shared" si="74"/>
        <v>0</v>
      </c>
      <c r="AR78" s="15">
        <f t="shared" si="75"/>
        <v>0</v>
      </c>
      <c r="AS78" s="141">
        <f t="shared" si="76"/>
        <v>2925</v>
      </c>
      <c r="AT78" s="141">
        <f t="shared" si="77"/>
        <v>1462.5</v>
      </c>
    </row>
    <row r="79" spans="1:46">
      <c r="A79" s="149" t="s">
        <v>934</v>
      </c>
      <c r="E79" s="147" t="s">
        <v>1201</v>
      </c>
      <c r="F79" s="15" t="str">
        <f t="shared" si="39"/>
        <v>2520</v>
      </c>
      <c r="G79" s="15" t="str">
        <f t="shared" si="40"/>
        <v>C</v>
      </c>
      <c r="H79" s="15" t="str">
        <f t="shared" si="41"/>
        <v>U</v>
      </c>
      <c r="I79" s="15" t="str">
        <f t="shared" si="42"/>
        <v>STD</v>
      </c>
      <c r="J79" s="15" t="str">
        <f t="shared" si="43"/>
        <v>X</v>
      </c>
      <c r="K79" s="15" t="str">
        <f t="shared" si="44"/>
        <v>C</v>
      </c>
      <c r="L79" s="15" t="str">
        <f t="shared" si="45"/>
        <v>X</v>
      </c>
      <c r="M79" s="15" t="str">
        <f t="shared" si="46"/>
        <v>V</v>
      </c>
      <c r="N79" s="15" t="str">
        <f t="shared" si="47"/>
        <v>B</v>
      </c>
      <c r="O79" s="15" t="str">
        <f t="shared" si="48"/>
        <v>X</v>
      </c>
      <c r="P79" s="15" t="str">
        <f t="shared" si="49"/>
        <v>X</v>
      </c>
      <c r="Q79" s="15" t="str">
        <f t="shared" si="50"/>
        <v>QC</v>
      </c>
      <c r="R79" s="15" t="str">
        <f t="shared" si="51"/>
        <v>X</v>
      </c>
      <c r="T79" s="15">
        <f t="shared" si="52"/>
        <v>2940</v>
      </c>
      <c r="U79" s="15">
        <f t="shared" si="53"/>
        <v>0</v>
      </c>
      <c r="V79" s="15">
        <f t="shared" si="54"/>
        <v>0</v>
      </c>
      <c r="W79" s="15">
        <f t="shared" si="55"/>
        <v>450</v>
      </c>
      <c r="X79" s="15">
        <f t="shared" si="56"/>
        <v>0</v>
      </c>
      <c r="Y79" s="15">
        <f t="shared" si="57"/>
        <v>289</v>
      </c>
      <c r="Z79" s="15">
        <f t="shared" si="58"/>
        <v>600</v>
      </c>
      <c r="AA79" s="15">
        <f t="shared" si="59"/>
        <v>0</v>
      </c>
      <c r="AB79" s="15">
        <f t="shared" si="60"/>
        <v>0</v>
      </c>
      <c r="AC79" s="15">
        <f t="shared" si="61"/>
        <v>0</v>
      </c>
      <c r="AD79" s="15">
        <f t="shared" si="62"/>
        <v>0</v>
      </c>
      <c r="AE79" s="141">
        <f t="shared" si="63"/>
        <v>4279</v>
      </c>
      <c r="AG79" s="15">
        <f t="shared" si="64"/>
        <v>4279</v>
      </c>
      <c r="AH79" s="15">
        <f t="shared" si="65"/>
        <v>2379.3000000000002</v>
      </c>
      <c r="AI79" s="15">
        <f t="shared" si="66"/>
        <v>0</v>
      </c>
      <c r="AJ79" s="15">
        <f t="shared" si="67"/>
        <v>0</v>
      </c>
      <c r="AK79" s="15">
        <f t="shared" si="68"/>
        <v>495.22</v>
      </c>
      <c r="AL79" s="15">
        <f t="shared" si="69"/>
        <v>0</v>
      </c>
      <c r="AM79" s="15">
        <f t="shared" si="70"/>
        <v>0</v>
      </c>
      <c r="AN79" s="15">
        <f t="shared" si="71"/>
        <v>0</v>
      </c>
      <c r="AO79" s="15">
        <f t="shared" si="72"/>
        <v>0</v>
      </c>
      <c r="AP79" s="15">
        <f t="shared" si="73"/>
        <v>0</v>
      </c>
      <c r="AQ79" s="15">
        <f t="shared" si="74"/>
        <v>0</v>
      </c>
      <c r="AR79" s="15">
        <f t="shared" si="75"/>
        <v>0</v>
      </c>
      <c r="AS79" s="141">
        <f t="shared" si="76"/>
        <v>2875</v>
      </c>
      <c r="AT79" s="141">
        <f t="shared" si="77"/>
        <v>1437.5</v>
      </c>
    </row>
    <row r="80" spans="1:46">
      <c r="A80" s="15" t="s">
        <v>124</v>
      </c>
      <c r="B80" s="15">
        <f>_xlfn.XLOOKUP($A80,'Configurator Options'!$B$16:$B$25,'Configurator Options'!$D$16:$D$25,0)</f>
        <v>525</v>
      </c>
      <c r="C80" s="15">
        <f>_xlfn.XLOOKUP($A80,'Configurator Options'!$B$16:$B$25,'Configurator Options'!$E$16:$E$25,0)</f>
        <v>571.30999999999995</v>
      </c>
      <c r="E80" s="147" t="s">
        <v>1202</v>
      </c>
      <c r="F80" s="15" t="str">
        <f t="shared" si="39"/>
        <v>2520</v>
      </c>
      <c r="G80" s="15" t="str">
        <f t="shared" si="40"/>
        <v>C</v>
      </c>
      <c r="H80" s="15" t="str">
        <f t="shared" si="41"/>
        <v>U</v>
      </c>
      <c r="I80" s="15" t="str">
        <f t="shared" si="42"/>
        <v>STD</v>
      </c>
      <c r="J80" s="15" t="str">
        <f t="shared" si="43"/>
        <v>X</v>
      </c>
      <c r="K80" s="15" t="str">
        <f t="shared" si="44"/>
        <v>C</v>
      </c>
      <c r="L80" s="15" t="str">
        <f t="shared" si="45"/>
        <v>X</v>
      </c>
      <c r="M80" s="15" t="str">
        <f t="shared" si="46"/>
        <v>V</v>
      </c>
      <c r="N80" s="15" t="str">
        <f t="shared" si="47"/>
        <v>B</v>
      </c>
      <c r="O80" s="15" t="str">
        <f t="shared" si="48"/>
        <v>X</v>
      </c>
      <c r="P80" s="15" t="str">
        <f t="shared" si="49"/>
        <v>X</v>
      </c>
      <c r="Q80" s="15" t="str">
        <f t="shared" si="50"/>
        <v>XX</v>
      </c>
      <c r="R80" s="15" t="str">
        <f t="shared" si="51"/>
        <v>X</v>
      </c>
      <c r="T80" s="15">
        <f t="shared" si="52"/>
        <v>2940</v>
      </c>
      <c r="U80" s="15">
        <f t="shared" si="53"/>
        <v>0</v>
      </c>
      <c r="V80" s="15">
        <f t="shared" si="54"/>
        <v>0</v>
      </c>
      <c r="W80" s="15">
        <f t="shared" si="55"/>
        <v>450</v>
      </c>
      <c r="X80" s="15">
        <f t="shared" si="56"/>
        <v>0</v>
      </c>
      <c r="Y80" s="15">
        <f t="shared" si="57"/>
        <v>289</v>
      </c>
      <c r="Z80" s="15">
        <f t="shared" si="58"/>
        <v>600</v>
      </c>
      <c r="AA80" s="15">
        <f t="shared" si="59"/>
        <v>0</v>
      </c>
      <c r="AB80" s="15">
        <f t="shared" si="60"/>
        <v>0</v>
      </c>
      <c r="AC80" s="15">
        <f t="shared" si="61"/>
        <v>0</v>
      </c>
      <c r="AD80" s="15">
        <f t="shared" si="62"/>
        <v>0</v>
      </c>
      <c r="AE80" s="141">
        <f t="shared" si="63"/>
        <v>4279</v>
      </c>
      <c r="AG80" s="15">
        <f t="shared" si="64"/>
        <v>4279</v>
      </c>
      <c r="AH80" s="15">
        <f t="shared" si="65"/>
        <v>2379.3000000000002</v>
      </c>
      <c r="AI80" s="15">
        <f t="shared" si="66"/>
        <v>0</v>
      </c>
      <c r="AJ80" s="15">
        <f t="shared" si="67"/>
        <v>0</v>
      </c>
      <c r="AK80" s="15">
        <f t="shared" si="68"/>
        <v>495.22</v>
      </c>
      <c r="AL80" s="15">
        <f t="shared" si="69"/>
        <v>0</v>
      </c>
      <c r="AM80" s="15">
        <f t="shared" si="70"/>
        <v>0</v>
      </c>
      <c r="AN80" s="15">
        <f t="shared" si="71"/>
        <v>0</v>
      </c>
      <c r="AO80" s="15">
        <f t="shared" si="72"/>
        <v>0</v>
      </c>
      <c r="AP80" s="15">
        <f t="shared" si="73"/>
        <v>0</v>
      </c>
      <c r="AQ80" s="15">
        <f t="shared" si="74"/>
        <v>0</v>
      </c>
      <c r="AR80" s="15">
        <f t="shared" si="75"/>
        <v>0</v>
      </c>
      <c r="AS80" s="141">
        <f t="shared" si="76"/>
        <v>2875</v>
      </c>
      <c r="AT80" s="141">
        <f t="shared" si="77"/>
        <v>1437.5</v>
      </c>
    </row>
    <row r="81" spans="1:46">
      <c r="A81" s="15" t="s">
        <v>134</v>
      </c>
      <c r="B81" s="15">
        <f>_xlfn.XLOOKUP($A81,'Configurator Options'!$B$16:$B$25,'Configurator Options'!$D$16:$D$25,0)</f>
        <v>450</v>
      </c>
      <c r="C81" s="15">
        <f>_xlfn.XLOOKUP($A81,'Configurator Options'!$B$16:$B$25,'Configurator Options'!$E$16:$E$25,0)</f>
        <v>495.22</v>
      </c>
      <c r="E81" s="147" t="s">
        <v>1203</v>
      </c>
      <c r="F81" s="15" t="str">
        <f t="shared" si="39"/>
        <v>2520</v>
      </c>
      <c r="G81" s="15" t="str">
        <f t="shared" si="40"/>
        <v>C</v>
      </c>
      <c r="H81" s="15" t="str">
        <f t="shared" si="41"/>
        <v>U</v>
      </c>
      <c r="I81" s="15" t="str">
        <f t="shared" si="42"/>
        <v>STD</v>
      </c>
      <c r="J81" s="15" t="str">
        <f t="shared" si="43"/>
        <v>X</v>
      </c>
      <c r="K81" s="15" t="str">
        <f t="shared" si="44"/>
        <v>X</v>
      </c>
      <c r="L81" s="15" t="str">
        <f t="shared" si="45"/>
        <v>R</v>
      </c>
      <c r="M81" s="15" t="str">
        <f t="shared" si="46"/>
        <v>M</v>
      </c>
      <c r="N81" s="15" t="str">
        <f t="shared" si="47"/>
        <v>X</v>
      </c>
      <c r="O81" s="15" t="str">
        <f t="shared" si="48"/>
        <v>X</v>
      </c>
      <c r="P81" s="15" t="str">
        <f t="shared" si="49"/>
        <v>X</v>
      </c>
      <c r="Q81" s="15" t="str">
        <f t="shared" si="50"/>
        <v>XX</v>
      </c>
      <c r="R81" s="15" t="str">
        <f t="shared" si="51"/>
        <v>X</v>
      </c>
      <c r="T81" s="15">
        <f t="shared" si="52"/>
        <v>2940</v>
      </c>
      <c r="U81" s="15">
        <f t="shared" si="53"/>
        <v>0</v>
      </c>
      <c r="V81" s="15">
        <f t="shared" si="54"/>
        <v>0</v>
      </c>
      <c r="W81" s="15">
        <f t="shared" si="55"/>
        <v>0</v>
      </c>
      <c r="X81" s="15">
        <f t="shared" si="56"/>
        <v>752</v>
      </c>
      <c r="Y81" s="15">
        <f t="shared" si="57"/>
        <v>263</v>
      </c>
      <c r="Z81" s="15">
        <f t="shared" si="58"/>
        <v>0</v>
      </c>
      <c r="AA81" s="15">
        <f t="shared" si="59"/>
        <v>0</v>
      </c>
      <c r="AB81" s="15">
        <f t="shared" si="60"/>
        <v>0</v>
      </c>
      <c r="AC81" s="15">
        <f t="shared" si="61"/>
        <v>0</v>
      </c>
      <c r="AD81" s="15">
        <f t="shared" si="62"/>
        <v>0</v>
      </c>
      <c r="AE81" s="141">
        <f t="shared" si="63"/>
        <v>3955</v>
      </c>
      <c r="AG81" s="15">
        <f t="shared" si="64"/>
        <v>3955</v>
      </c>
      <c r="AH81" s="15">
        <f t="shared" si="65"/>
        <v>2379.3000000000002</v>
      </c>
      <c r="AI81" s="15">
        <f t="shared" si="66"/>
        <v>0</v>
      </c>
      <c r="AJ81" s="15">
        <f t="shared" si="67"/>
        <v>0</v>
      </c>
      <c r="AK81" s="15">
        <f t="shared" si="68"/>
        <v>0</v>
      </c>
      <c r="AL81" s="15">
        <f t="shared" si="69"/>
        <v>0</v>
      </c>
      <c r="AM81" s="15">
        <f t="shared" si="70"/>
        <v>0</v>
      </c>
      <c r="AN81" s="15">
        <f t="shared" si="71"/>
        <v>0</v>
      </c>
      <c r="AO81" s="15">
        <f t="shared" si="72"/>
        <v>0</v>
      </c>
      <c r="AP81" s="15">
        <f t="shared" si="73"/>
        <v>0</v>
      </c>
      <c r="AQ81" s="15">
        <f t="shared" si="74"/>
        <v>0</v>
      </c>
      <c r="AR81" s="15">
        <f t="shared" si="75"/>
        <v>0</v>
      </c>
      <c r="AS81" s="141">
        <f t="shared" si="76"/>
        <v>2379</v>
      </c>
      <c r="AT81" s="141">
        <f t="shared" si="77"/>
        <v>1189.5</v>
      </c>
    </row>
    <row r="82" spans="1:46">
      <c r="A82" s="15" t="s">
        <v>131</v>
      </c>
      <c r="B82" s="15">
        <f>_xlfn.XLOOKUP($A82,'Configurator Options'!$B$16:$B$25,'Configurator Options'!$D$16:$D$25,0)</f>
        <v>950</v>
      </c>
      <c r="C82" s="15">
        <f>_xlfn.XLOOKUP($A82,'Configurator Options'!$B$16:$B$25,'Configurator Options'!$E$16:$E$25,0)</f>
        <v>950.52</v>
      </c>
      <c r="E82" s="147" t="s">
        <v>1204</v>
      </c>
      <c r="F82" s="15" t="str">
        <f t="shared" si="39"/>
        <v>2520</v>
      </c>
      <c r="G82" s="15" t="str">
        <f t="shared" si="40"/>
        <v>D</v>
      </c>
      <c r="H82" s="15" t="str">
        <f t="shared" si="41"/>
        <v>U</v>
      </c>
      <c r="I82" s="15" t="str">
        <f t="shared" si="42"/>
        <v>STD</v>
      </c>
      <c r="J82" s="15" t="str">
        <f t="shared" si="43"/>
        <v>X</v>
      </c>
      <c r="K82" s="15" t="str">
        <f t="shared" si="44"/>
        <v>X</v>
      </c>
      <c r="L82" s="15" t="str">
        <f t="shared" si="45"/>
        <v>R</v>
      </c>
      <c r="M82" s="15" t="str">
        <f t="shared" si="46"/>
        <v>M</v>
      </c>
      <c r="N82" s="15" t="str">
        <f t="shared" si="47"/>
        <v>X</v>
      </c>
      <c r="O82" s="15" t="str">
        <f t="shared" si="48"/>
        <v>X</v>
      </c>
      <c r="P82" s="15" t="str">
        <f t="shared" si="49"/>
        <v>X</v>
      </c>
      <c r="Q82" s="15" t="str">
        <f t="shared" si="50"/>
        <v>QC</v>
      </c>
      <c r="R82" s="15" t="str">
        <f t="shared" si="51"/>
        <v>X</v>
      </c>
      <c r="T82" s="15">
        <f t="shared" si="52"/>
        <v>2940</v>
      </c>
      <c r="U82" s="15">
        <f t="shared" si="53"/>
        <v>0</v>
      </c>
      <c r="V82" s="15">
        <f t="shared" si="54"/>
        <v>0</v>
      </c>
      <c r="W82" s="15">
        <f t="shared" si="55"/>
        <v>0</v>
      </c>
      <c r="X82" s="15">
        <f t="shared" si="56"/>
        <v>752</v>
      </c>
      <c r="Y82" s="15">
        <f t="shared" si="57"/>
        <v>263</v>
      </c>
      <c r="Z82" s="15">
        <f t="shared" si="58"/>
        <v>0</v>
      </c>
      <c r="AA82" s="15">
        <f t="shared" si="59"/>
        <v>0</v>
      </c>
      <c r="AB82" s="15">
        <f t="shared" si="60"/>
        <v>0</v>
      </c>
      <c r="AC82" s="15">
        <f t="shared" si="61"/>
        <v>0</v>
      </c>
      <c r="AD82" s="15">
        <f t="shared" si="62"/>
        <v>0</v>
      </c>
      <c r="AE82" s="141">
        <f t="shared" si="63"/>
        <v>3955</v>
      </c>
      <c r="AG82" s="15">
        <f t="shared" si="64"/>
        <v>3955</v>
      </c>
      <c r="AH82" s="15">
        <f t="shared" si="65"/>
        <v>2379.3000000000002</v>
      </c>
      <c r="AI82" s="15">
        <f t="shared" si="66"/>
        <v>0</v>
      </c>
      <c r="AJ82" s="15">
        <f t="shared" si="67"/>
        <v>0</v>
      </c>
      <c r="AK82" s="15">
        <f t="shared" si="68"/>
        <v>0</v>
      </c>
      <c r="AL82" s="15">
        <f t="shared" si="69"/>
        <v>0</v>
      </c>
      <c r="AM82" s="15">
        <f t="shared" si="70"/>
        <v>0</v>
      </c>
      <c r="AN82" s="15">
        <f t="shared" si="71"/>
        <v>0</v>
      </c>
      <c r="AO82" s="15">
        <f t="shared" si="72"/>
        <v>0</v>
      </c>
      <c r="AP82" s="15">
        <f t="shared" si="73"/>
        <v>0</v>
      </c>
      <c r="AQ82" s="15">
        <f t="shared" si="74"/>
        <v>0</v>
      </c>
      <c r="AR82" s="15">
        <f t="shared" si="75"/>
        <v>0</v>
      </c>
      <c r="AS82" s="141">
        <f t="shared" si="76"/>
        <v>2379</v>
      </c>
      <c r="AT82" s="141">
        <f t="shared" si="77"/>
        <v>1189.5</v>
      </c>
    </row>
    <row r="83" spans="1:46">
      <c r="A83" s="15" t="s">
        <v>168</v>
      </c>
      <c r="B83" s="15">
        <f>_xlfn.XLOOKUP($A83,'Configurator Options'!$B$16:$B$25,'Configurator Options'!$D$16:$D$25,0)</f>
        <v>0</v>
      </c>
      <c r="C83" s="15">
        <f>_xlfn.XLOOKUP($A83,'Configurator Options'!$B$16:$B$25,'Configurator Options'!$E$16:$E$25,0)</f>
        <v>0</v>
      </c>
      <c r="E83" s="147" t="s">
        <v>1205</v>
      </c>
      <c r="F83" s="15" t="str">
        <f t="shared" si="39"/>
        <v>2520</v>
      </c>
      <c r="G83" s="15" t="str">
        <f t="shared" si="40"/>
        <v>D</v>
      </c>
      <c r="H83" s="15" t="str">
        <f t="shared" si="41"/>
        <v>U</v>
      </c>
      <c r="I83" s="15" t="str">
        <f t="shared" si="42"/>
        <v>STD</v>
      </c>
      <c r="J83" s="15" t="str">
        <f t="shared" si="43"/>
        <v>X</v>
      </c>
      <c r="K83" s="15" t="str">
        <f t="shared" si="44"/>
        <v>X</v>
      </c>
      <c r="L83" s="15" t="str">
        <f t="shared" si="45"/>
        <v>X</v>
      </c>
      <c r="M83" s="15" t="str">
        <f t="shared" si="46"/>
        <v>V</v>
      </c>
      <c r="N83" s="15" t="str">
        <f t="shared" si="47"/>
        <v>B</v>
      </c>
      <c r="O83" s="15" t="str">
        <f t="shared" si="48"/>
        <v>X</v>
      </c>
      <c r="P83" s="15" t="str">
        <f t="shared" si="49"/>
        <v>X</v>
      </c>
      <c r="Q83" s="15" t="str">
        <f t="shared" si="50"/>
        <v>XX</v>
      </c>
      <c r="R83" s="15" t="str">
        <f t="shared" si="51"/>
        <v>X</v>
      </c>
      <c r="T83" s="15">
        <f t="shared" si="52"/>
        <v>2940</v>
      </c>
      <c r="U83" s="15">
        <f t="shared" si="53"/>
        <v>0</v>
      </c>
      <c r="V83" s="15">
        <f t="shared" si="54"/>
        <v>0</v>
      </c>
      <c r="W83" s="15">
        <f t="shared" si="55"/>
        <v>0</v>
      </c>
      <c r="X83" s="15">
        <f t="shared" si="56"/>
        <v>0</v>
      </c>
      <c r="Y83" s="15">
        <f t="shared" si="57"/>
        <v>289</v>
      </c>
      <c r="Z83" s="15">
        <f t="shared" si="58"/>
        <v>600</v>
      </c>
      <c r="AA83" s="15">
        <f t="shared" si="59"/>
        <v>0</v>
      </c>
      <c r="AB83" s="15">
        <f t="shared" si="60"/>
        <v>0</v>
      </c>
      <c r="AC83" s="15">
        <f t="shared" si="61"/>
        <v>0</v>
      </c>
      <c r="AD83" s="15">
        <f t="shared" si="62"/>
        <v>0</v>
      </c>
      <c r="AE83" s="141">
        <f t="shared" si="63"/>
        <v>3829</v>
      </c>
      <c r="AG83" s="15">
        <f t="shared" si="64"/>
        <v>3829</v>
      </c>
      <c r="AH83" s="15">
        <f t="shared" si="65"/>
        <v>2379.3000000000002</v>
      </c>
      <c r="AI83" s="15">
        <f t="shared" si="66"/>
        <v>0</v>
      </c>
      <c r="AJ83" s="15">
        <f t="shared" si="67"/>
        <v>0</v>
      </c>
      <c r="AK83" s="15">
        <f t="shared" si="68"/>
        <v>0</v>
      </c>
      <c r="AL83" s="15">
        <f t="shared" si="69"/>
        <v>0</v>
      </c>
      <c r="AM83" s="15">
        <f t="shared" si="70"/>
        <v>0</v>
      </c>
      <c r="AN83" s="15">
        <f t="shared" si="71"/>
        <v>0</v>
      </c>
      <c r="AO83" s="15">
        <f t="shared" si="72"/>
        <v>0</v>
      </c>
      <c r="AP83" s="15">
        <f t="shared" si="73"/>
        <v>0</v>
      </c>
      <c r="AQ83" s="15">
        <f t="shared" si="74"/>
        <v>0</v>
      </c>
      <c r="AR83" s="15">
        <f t="shared" si="75"/>
        <v>0</v>
      </c>
      <c r="AS83" s="141">
        <f t="shared" si="76"/>
        <v>2379</v>
      </c>
      <c r="AT83" s="141">
        <f t="shared" si="77"/>
        <v>1189.5</v>
      </c>
    </row>
    <row r="84" spans="1:46">
      <c r="A84" s="149" t="s">
        <v>947</v>
      </c>
      <c r="E84" s="147" t="s">
        <v>1206</v>
      </c>
      <c r="F84" s="15" t="str">
        <f t="shared" si="39"/>
        <v>2520</v>
      </c>
      <c r="G84" s="15" t="str">
        <f t="shared" si="40"/>
        <v>F</v>
      </c>
      <c r="H84" s="15" t="str">
        <f t="shared" si="41"/>
        <v>U</v>
      </c>
      <c r="I84" s="15" t="str">
        <f t="shared" si="42"/>
        <v>STD</v>
      </c>
      <c r="J84" s="15" t="str">
        <f t="shared" si="43"/>
        <v>X</v>
      </c>
      <c r="K84" s="15" t="str">
        <f t="shared" si="44"/>
        <v>X</v>
      </c>
      <c r="L84" s="15" t="str">
        <f t="shared" si="45"/>
        <v>M</v>
      </c>
      <c r="M84" s="15" t="str">
        <f t="shared" si="46"/>
        <v>M</v>
      </c>
      <c r="N84" s="15" t="str">
        <f t="shared" si="47"/>
        <v>X</v>
      </c>
      <c r="O84" s="15" t="str">
        <f t="shared" si="48"/>
        <v>X</v>
      </c>
      <c r="P84" s="15" t="str">
        <f t="shared" si="49"/>
        <v>X</v>
      </c>
      <c r="Q84" s="15" t="str">
        <f t="shared" si="50"/>
        <v>XX</v>
      </c>
      <c r="R84" s="15" t="str">
        <f t="shared" si="51"/>
        <v>X</v>
      </c>
      <c r="T84" s="15">
        <f t="shared" si="52"/>
        <v>2940</v>
      </c>
      <c r="U84" s="15">
        <f t="shared" si="53"/>
        <v>0</v>
      </c>
      <c r="V84" s="15">
        <f t="shared" si="54"/>
        <v>0</v>
      </c>
      <c r="W84" s="15">
        <f t="shared" si="55"/>
        <v>0</v>
      </c>
      <c r="X84" s="15">
        <f t="shared" si="56"/>
        <v>1093</v>
      </c>
      <c r="Y84" s="15">
        <f t="shared" si="57"/>
        <v>263</v>
      </c>
      <c r="Z84" s="15">
        <f t="shared" si="58"/>
        <v>0</v>
      </c>
      <c r="AA84" s="15">
        <f t="shared" si="59"/>
        <v>0</v>
      </c>
      <c r="AB84" s="15">
        <f t="shared" si="60"/>
        <v>0</v>
      </c>
      <c r="AC84" s="15">
        <f t="shared" si="61"/>
        <v>0</v>
      </c>
      <c r="AD84" s="15">
        <f t="shared" si="62"/>
        <v>0</v>
      </c>
      <c r="AE84" s="141">
        <f t="shared" si="63"/>
        <v>4296</v>
      </c>
      <c r="AG84" s="15">
        <f t="shared" si="64"/>
        <v>4296</v>
      </c>
      <c r="AH84" s="15">
        <f t="shared" si="65"/>
        <v>2379.3000000000002</v>
      </c>
      <c r="AI84" s="15">
        <f t="shared" si="66"/>
        <v>0</v>
      </c>
      <c r="AJ84" s="15">
        <f t="shared" si="67"/>
        <v>0</v>
      </c>
      <c r="AK84" s="15">
        <f t="shared" si="68"/>
        <v>0</v>
      </c>
      <c r="AL84" s="15">
        <f t="shared" si="69"/>
        <v>0</v>
      </c>
      <c r="AM84" s="15">
        <f t="shared" si="70"/>
        <v>0</v>
      </c>
      <c r="AN84" s="15">
        <f t="shared" si="71"/>
        <v>0</v>
      </c>
      <c r="AO84" s="15">
        <f t="shared" si="72"/>
        <v>0</v>
      </c>
      <c r="AP84" s="15">
        <f t="shared" si="73"/>
        <v>0</v>
      </c>
      <c r="AQ84" s="15">
        <f t="shared" si="74"/>
        <v>0</v>
      </c>
      <c r="AR84" s="15">
        <f t="shared" si="75"/>
        <v>0</v>
      </c>
      <c r="AS84" s="141">
        <f t="shared" si="76"/>
        <v>2379</v>
      </c>
      <c r="AT84" s="141">
        <f t="shared" si="77"/>
        <v>1189.5</v>
      </c>
    </row>
    <row r="85" spans="1:46">
      <c r="A85" s="15" t="s">
        <v>980</v>
      </c>
      <c r="B85" s="15">
        <f>_xlfn.XLOOKUP($A85,'Configurator Options'!$B$26:$B$35,'Configurator Options'!$D$26:$D$35,0)</f>
        <v>0</v>
      </c>
      <c r="C85" s="15">
        <f>_xlfn.XLOOKUP($A85,'Configurator Options'!$B$26:$B$35,'Configurator Options'!$E$26:$E$35,0)</f>
        <v>0</v>
      </c>
      <c r="E85" s="147" t="s">
        <v>1207</v>
      </c>
      <c r="F85" s="15" t="str">
        <f t="shared" si="39"/>
        <v>2520</v>
      </c>
      <c r="G85" s="15" t="str">
        <f t="shared" si="40"/>
        <v>F</v>
      </c>
      <c r="H85" s="15" t="str">
        <f t="shared" si="41"/>
        <v>U</v>
      </c>
      <c r="I85" s="15" t="str">
        <f t="shared" si="42"/>
        <v>STD</v>
      </c>
      <c r="J85" s="15" t="str">
        <f t="shared" si="43"/>
        <v>X</v>
      </c>
      <c r="K85" s="15" t="str">
        <f t="shared" si="44"/>
        <v>X</v>
      </c>
      <c r="L85" s="15" t="str">
        <f t="shared" si="45"/>
        <v>X</v>
      </c>
      <c r="M85" s="15" t="str">
        <f t="shared" si="46"/>
        <v>V</v>
      </c>
      <c r="N85" s="15" t="str">
        <f t="shared" si="47"/>
        <v>B</v>
      </c>
      <c r="O85" s="15" t="str">
        <f t="shared" si="48"/>
        <v>X</v>
      </c>
      <c r="P85" s="15" t="str">
        <f t="shared" si="49"/>
        <v>X</v>
      </c>
      <c r="Q85" s="15" t="str">
        <f t="shared" si="50"/>
        <v>XX</v>
      </c>
      <c r="R85" s="15" t="str">
        <f t="shared" si="51"/>
        <v>X</v>
      </c>
      <c r="T85" s="15">
        <f t="shared" si="52"/>
        <v>2940</v>
      </c>
      <c r="U85" s="15">
        <f t="shared" si="53"/>
        <v>0</v>
      </c>
      <c r="V85" s="15">
        <f t="shared" si="54"/>
        <v>0</v>
      </c>
      <c r="W85" s="15">
        <f t="shared" si="55"/>
        <v>0</v>
      </c>
      <c r="X85" s="15">
        <f t="shared" si="56"/>
        <v>0</v>
      </c>
      <c r="Y85" s="15">
        <f t="shared" si="57"/>
        <v>289</v>
      </c>
      <c r="Z85" s="15">
        <f t="shared" si="58"/>
        <v>600</v>
      </c>
      <c r="AA85" s="15">
        <f t="shared" si="59"/>
        <v>0</v>
      </c>
      <c r="AB85" s="15">
        <f t="shared" si="60"/>
        <v>0</v>
      </c>
      <c r="AC85" s="15">
        <f t="shared" si="61"/>
        <v>0</v>
      </c>
      <c r="AD85" s="15">
        <f t="shared" si="62"/>
        <v>0</v>
      </c>
      <c r="AE85" s="141">
        <f t="shared" si="63"/>
        <v>3829</v>
      </c>
      <c r="AG85" s="15">
        <f t="shared" si="64"/>
        <v>3829</v>
      </c>
      <c r="AH85" s="15">
        <f t="shared" si="65"/>
        <v>2379.3000000000002</v>
      </c>
      <c r="AI85" s="15">
        <f t="shared" si="66"/>
        <v>0</v>
      </c>
      <c r="AJ85" s="15">
        <f t="shared" si="67"/>
        <v>0</v>
      </c>
      <c r="AK85" s="15">
        <f t="shared" si="68"/>
        <v>0</v>
      </c>
      <c r="AL85" s="15">
        <f t="shared" si="69"/>
        <v>0</v>
      </c>
      <c r="AM85" s="15">
        <f t="shared" si="70"/>
        <v>0</v>
      </c>
      <c r="AN85" s="15">
        <f t="shared" si="71"/>
        <v>0</v>
      </c>
      <c r="AO85" s="15">
        <f t="shared" si="72"/>
        <v>0</v>
      </c>
      <c r="AP85" s="15">
        <f t="shared" si="73"/>
        <v>0</v>
      </c>
      <c r="AQ85" s="15">
        <f t="shared" si="74"/>
        <v>0</v>
      </c>
      <c r="AR85" s="15">
        <f t="shared" si="75"/>
        <v>0</v>
      </c>
      <c r="AS85" s="141">
        <f t="shared" si="76"/>
        <v>2379</v>
      </c>
      <c r="AT85" s="141">
        <f t="shared" si="77"/>
        <v>1189.5</v>
      </c>
    </row>
    <row r="86" spans="1:46">
      <c r="A86" s="15" t="s">
        <v>189</v>
      </c>
      <c r="B86" s="15">
        <f>_xlfn.XLOOKUP($A86,'Configurator Options'!$B$26:$B$35,'Configurator Options'!$D$26:$D$35,0)</f>
        <v>752</v>
      </c>
      <c r="C86" s="15">
        <f>_xlfn.XLOOKUP($A86,'Configurator Options'!$B$26:$B$35,'Configurator Options'!$E$26:$E$35,0)</f>
        <v>0</v>
      </c>
      <c r="E86" s="147" t="s">
        <v>1208</v>
      </c>
      <c r="F86" s="15" t="str">
        <f t="shared" si="39"/>
        <v>2520</v>
      </c>
      <c r="G86" s="15" t="str">
        <f t="shared" si="40"/>
        <v>F</v>
      </c>
      <c r="H86" s="15" t="str">
        <f t="shared" si="41"/>
        <v>U</v>
      </c>
      <c r="I86" s="15" t="str">
        <f t="shared" si="42"/>
        <v>STD</v>
      </c>
      <c r="J86" s="15" t="str">
        <f t="shared" si="43"/>
        <v>X</v>
      </c>
      <c r="K86" s="15" t="str">
        <f t="shared" si="44"/>
        <v>X</v>
      </c>
      <c r="L86" s="15" t="str">
        <f t="shared" si="45"/>
        <v>X</v>
      </c>
      <c r="M86" s="15" t="str">
        <f t="shared" si="46"/>
        <v>X</v>
      </c>
      <c r="N86" s="15" t="str">
        <f t="shared" si="47"/>
        <v>X</v>
      </c>
      <c r="O86" s="15" t="str">
        <f t="shared" si="48"/>
        <v>X</v>
      </c>
      <c r="P86" s="15" t="str">
        <f t="shared" si="49"/>
        <v>X</v>
      </c>
      <c r="Q86" s="15" t="str">
        <f t="shared" si="50"/>
        <v>XX</v>
      </c>
      <c r="R86" s="15" t="str">
        <f t="shared" si="51"/>
        <v>X</v>
      </c>
      <c r="T86" s="15">
        <f t="shared" si="52"/>
        <v>2940</v>
      </c>
      <c r="U86" s="15">
        <f t="shared" si="53"/>
        <v>0</v>
      </c>
      <c r="V86" s="15">
        <f t="shared" si="54"/>
        <v>0</v>
      </c>
      <c r="W86" s="15">
        <f t="shared" si="55"/>
        <v>0</v>
      </c>
      <c r="X86" s="15">
        <f t="shared" si="56"/>
        <v>0</v>
      </c>
      <c r="Y86" s="15">
        <f t="shared" si="57"/>
        <v>0</v>
      </c>
      <c r="Z86" s="15">
        <f t="shared" si="58"/>
        <v>0</v>
      </c>
      <c r="AA86" s="15">
        <f t="shared" si="59"/>
        <v>0</v>
      </c>
      <c r="AB86" s="15">
        <f t="shared" si="60"/>
        <v>0</v>
      </c>
      <c r="AC86" s="15">
        <f t="shared" si="61"/>
        <v>0</v>
      </c>
      <c r="AD86" s="15">
        <f t="shared" si="62"/>
        <v>0</v>
      </c>
      <c r="AE86" s="141">
        <f t="shared" si="63"/>
        <v>2940</v>
      </c>
      <c r="AG86" s="15">
        <f t="shared" si="64"/>
        <v>2940</v>
      </c>
      <c r="AH86" s="15">
        <f t="shared" si="65"/>
        <v>2379.3000000000002</v>
      </c>
      <c r="AI86" s="15">
        <f t="shared" si="66"/>
        <v>0</v>
      </c>
      <c r="AJ86" s="15">
        <f t="shared" si="67"/>
        <v>0</v>
      </c>
      <c r="AK86" s="15">
        <f t="shared" si="68"/>
        <v>0</v>
      </c>
      <c r="AL86" s="15">
        <f t="shared" si="69"/>
        <v>0</v>
      </c>
      <c r="AM86" s="15" t="str">
        <f t="shared" si="70"/>
        <v>$</v>
      </c>
      <c r="AN86" s="15">
        <f t="shared" si="71"/>
        <v>0</v>
      </c>
      <c r="AO86" s="15">
        <f t="shared" si="72"/>
        <v>0</v>
      </c>
      <c r="AP86" s="15">
        <f t="shared" si="73"/>
        <v>0</v>
      </c>
      <c r="AQ86" s="15">
        <f t="shared" si="74"/>
        <v>0</v>
      </c>
      <c r="AR86" s="15">
        <f t="shared" si="75"/>
        <v>0</v>
      </c>
      <c r="AS86" s="141">
        <f t="shared" si="76"/>
        <v>2379</v>
      </c>
      <c r="AT86" s="141">
        <f t="shared" si="77"/>
        <v>1189.5</v>
      </c>
    </row>
    <row r="87" spans="1:46">
      <c r="A87" s="15" t="s">
        <v>192</v>
      </c>
      <c r="B87" s="15">
        <f>_xlfn.XLOOKUP($A87,'Configurator Options'!$B$26:$B$35,'Configurator Options'!$D$26:$D$35,0)</f>
        <v>1093</v>
      </c>
      <c r="C87" s="15">
        <f>_xlfn.XLOOKUP($A87,'Configurator Options'!$B$26:$B$35,'Configurator Options'!$E$26:$E$35,0)</f>
        <v>0</v>
      </c>
      <c r="E87" s="147" t="s">
        <v>1209</v>
      </c>
      <c r="F87" s="15" t="str">
        <f t="shared" si="39"/>
        <v>3000</v>
      </c>
      <c r="G87" s="15" t="str">
        <f t="shared" si="40"/>
        <v>E</v>
      </c>
      <c r="H87" s="15" t="str">
        <f t="shared" si="41"/>
        <v>U</v>
      </c>
      <c r="I87" s="15" t="str">
        <f t="shared" si="42"/>
        <v>BTP</v>
      </c>
      <c r="J87" s="15" t="str">
        <f t="shared" si="43"/>
        <v>X</v>
      </c>
      <c r="K87" s="15" t="str">
        <f t="shared" si="44"/>
        <v>X</v>
      </c>
      <c r="L87" s="15" t="str">
        <f t="shared" si="45"/>
        <v>X</v>
      </c>
      <c r="M87" s="15" t="str">
        <f t="shared" si="46"/>
        <v>X</v>
      </c>
      <c r="N87" s="15" t="str">
        <f t="shared" si="47"/>
        <v>X</v>
      </c>
      <c r="O87" s="15" t="str">
        <f t="shared" si="48"/>
        <v>X</v>
      </c>
      <c r="P87" s="15" t="str">
        <f t="shared" si="49"/>
        <v>X</v>
      </c>
      <c r="Q87" s="15" t="str">
        <f t="shared" si="50"/>
        <v>XX</v>
      </c>
      <c r="R87" s="15" t="str">
        <f t="shared" si="51"/>
        <v>X</v>
      </c>
      <c r="T87" s="15" t="e">
        <f t="shared" si="52"/>
        <v>#REF!</v>
      </c>
      <c r="U87" s="15" t="e">
        <f t="shared" si="53"/>
        <v>#REF!</v>
      </c>
      <c r="V87" s="15">
        <f t="shared" si="54"/>
        <v>0</v>
      </c>
      <c r="W87" s="15">
        <f t="shared" si="55"/>
        <v>0</v>
      </c>
      <c r="X87" s="15">
        <f t="shared" si="56"/>
        <v>0</v>
      </c>
      <c r="Y87" s="15">
        <f t="shared" si="57"/>
        <v>0</v>
      </c>
      <c r="Z87" s="15">
        <f t="shared" si="58"/>
        <v>0</v>
      </c>
      <c r="AA87" s="15">
        <f t="shared" si="59"/>
        <v>0</v>
      </c>
      <c r="AB87" s="15">
        <f t="shared" si="60"/>
        <v>0</v>
      </c>
      <c r="AC87" s="15">
        <f t="shared" si="61"/>
        <v>0</v>
      </c>
      <c r="AD87" s="15">
        <f t="shared" si="62"/>
        <v>0</v>
      </c>
      <c r="AE87" s="141" t="e">
        <f t="shared" si="63"/>
        <v>#REF!</v>
      </c>
      <c r="AG87" s="15" t="e">
        <f t="shared" si="64"/>
        <v>#REF!</v>
      </c>
      <c r="AH87" s="15">
        <f t="shared" si="65"/>
        <v>4380.6000000000004</v>
      </c>
      <c r="AI87" s="15">
        <f t="shared" si="66"/>
        <v>546</v>
      </c>
      <c r="AJ87" s="15">
        <f t="shared" si="67"/>
        <v>0</v>
      </c>
      <c r="AK87" s="15">
        <f t="shared" si="68"/>
        <v>0</v>
      </c>
      <c r="AL87" s="15">
        <f t="shared" si="69"/>
        <v>0</v>
      </c>
      <c r="AM87" s="15" t="str">
        <f t="shared" si="70"/>
        <v>$</v>
      </c>
      <c r="AN87" s="15">
        <f t="shared" si="71"/>
        <v>0</v>
      </c>
      <c r="AO87" s="15">
        <f t="shared" si="72"/>
        <v>0</v>
      </c>
      <c r="AP87" s="15">
        <f t="shared" si="73"/>
        <v>0</v>
      </c>
      <c r="AQ87" s="15">
        <f t="shared" si="74"/>
        <v>0</v>
      </c>
      <c r="AR87" s="15">
        <f t="shared" si="75"/>
        <v>0</v>
      </c>
      <c r="AS87" s="141">
        <f t="shared" si="76"/>
        <v>4927</v>
      </c>
      <c r="AT87" s="141">
        <f t="shared" si="77"/>
        <v>2463.5</v>
      </c>
    </row>
    <row r="88" spans="1:46">
      <c r="A88" s="15" t="s">
        <v>124</v>
      </c>
      <c r="B88" s="15">
        <f>_xlfn.XLOOKUP($A88,'Configurator Options'!$B$26:$B$35,'Configurator Options'!$D$26:$D$35,0)</f>
        <v>1497</v>
      </c>
      <c r="C88" s="15">
        <f>_xlfn.XLOOKUP($A88,'Configurator Options'!$B$26:$B$35,'Configurator Options'!$E$26:$E$35,0)</f>
        <v>0</v>
      </c>
      <c r="E88" s="147" t="s">
        <v>1210</v>
      </c>
      <c r="F88" s="15" t="str">
        <f t="shared" si="39"/>
        <v>3000</v>
      </c>
      <c r="G88" s="15" t="str">
        <f t="shared" si="40"/>
        <v>F</v>
      </c>
      <c r="H88" s="15" t="str">
        <f t="shared" si="41"/>
        <v>A</v>
      </c>
      <c r="I88" s="15" t="str">
        <f t="shared" si="42"/>
        <v>BTP</v>
      </c>
      <c r="J88" s="15" t="str">
        <f t="shared" si="43"/>
        <v>X</v>
      </c>
      <c r="K88" s="15" t="str">
        <f t="shared" si="44"/>
        <v>H</v>
      </c>
      <c r="L88" s="15" t="str">
        <f t="shared" si="45"/>
        <v>X</v>
      </c>
      <c r="M88" s="15" t="str">
        <f t="shared" si="46"/>
        <v>V</v>
      </c>
      <c r="N88" s="15" t="str">
        <f t="shared" si="47"/>
        <v>A</v>
      </c>
      <c r="O88" s="15" t="str">
        <f t="shared" si="48"/>
        <v>A</v>
      </c>
      <c r="P88" s="15" t="str">
        <f t="shared" si="49"/>
        <v>X</v>
      </c>
      <c r="Q88" s="15" t="str">
        <f t="shared" si="50"/>
        <v>BB</v>
      </c>
      <c r="R88" s="15" t="str">
        <f t="shared" si="51"/>
        <v>X</v>
      </c>
      <c r="T88" s="15" t="e">
        <f t="shared" si="52"/>
        <v>#REF!</v>
      </c>
      <c r="U88" s="15" t="e">
        <f t="shared" si="53"/>
        <v>#REF!</v>
      </c>
      <c r="V88" s="15">
        <f t="shared" si="54"/>
        <v>0</v>
      </c>
      <c r="W88" s="15">
        <f t="shared" si="55"/>
        <v>525</v>
      </c>
      <c r="X88" s="15">
        <f t="shared" si="56"/>
        <v>0</v>
      </c>
      <c r="Y88" s="15">
        <f t="shared" si="57"/>
        <v>289</v>
      </c>
      <c r="Z88" s="15">
        <f t="shared" si="58"/>
        <v>600</v>
      </c>
      <c r="AA88" s="15">
        <f t="shared" si="59"/>
        <v>674</v>
      </c>
      <c r="AB88" s="15">
        <f t="shared" si="60"/>
        <v>0</v>
      </c>
      <c r="AC88" s="15">
        <f t="shared" si="61"/>
        <v>681</v>
      </c>
      <c r="AD88" s="15">
        <f t="shared" si="62"/>
        <v>0</v>
      </c>
      <c r="AE88" s="141" t="e">
        <f t="shared" si="63"/>
        <v>#REF!</v>
      </c>
      <c r="AG88" s="15" t="e">
        <f t="shared" si="64"/>
        <v>#REF!</v>
      </c>
      <c r="AH88" s="15">
        <f t="shared" si="65"/>
        <v>4380.6000000000004</v>
      </c>
      <c r="AI88" s="15">
        <f t="shared" si="66"/>
        <v>0</v>
      </c>
      <c r="AJ88" s="15">
        <f t="shared" si="67"/>
        <v>0</v>
      </c>
      <c r="AK88" s="15">
        <f t="shared" si="68"/>
        <v>571.30999999999995</v>
      </c>
      <c r="AL88" s="15">
        <f t="shared" si="69"/>
        <v>0</v>
      </c>
      <c r="AM88" s="15">
        <f t="shared" si="70"/>
        <v>0</v>
      </c>
      <c r="AN88" s="15">
        <f t="shared" si="71"/>
        <v>0</v>
      </c>
      <c r="AO88" s="15">
        <f t="shared" si="72"/>
        <v>0</v>
      </c>
      <c r="AP88" s="15">
        <f t="shared" si="73"/>
        <v>0</v>
      </c>
      <c r="AQ88" s="15">
        <f t="shared" si="74"/>
        <v>0</v>
      </c>
      <c r="AR88" s="15">
        <f t="shared" si="75"/>
        <v>0</v>
      </c>
      <c r="AS88" s="141">
        <f t="shared" si="76"/>
        <v>4952</v>
      </c>
      <c r="AT88" s="141">
        <f t="shared" si="77"/>
        <v>2476</v>
      </c>
    </row>
    <row r="89" spans="1:46">
      <c r="A89" s="15" t="s">
        <v>197</v>
      </c>
      <c r="B89" s="15">
        <f>_xlfn.XLOOKUP($A89,'Configurator Options'!$B$26:$B$35,'Configurator Options'!$D$26:$D$35,0)</f>
        <v>302</v>
      </c>
      <c r="C89" s="15">
        <f>_xlfn.XLOOKUP($A89,'Configurator Options'!$B$26:$B$35,'Configurator Options'!$E$26:$E$35,0)</f>
        <v>0</v>
      </c>
      <c r="E89" s="147" t="s">
        <v>1211</v>
      </c>
      <c r="F89" s="15" t="str">
        <f t="shared" si="39"/>
        <v>3000</v>
      </c>
      <c r="G89" s="15" t="str">
        <f t="shared" si="40"/>
        <v>F</v>
      </c>
      <c r="H89" s="15" t="str">
        <f t="shared" si="41"/>
        <v>A</v>
      </c>
      <c r="I89" s="15" t="str">
        <f t="shared" si="42"/>
        <v>BTP</v>
      </c>
      <c r="J89" s="15" t="str">
        <f t="shared" si="43"/>
        <v>X</v>
      </c>
      <c r="K89" s="15" t="str">
        <f t="shared" si="44"/>
        <v>H</v>
      </c>
      <c r="L89" s="15" t="str">
        <f t="shared" si="45"/>
        <v>X</v>
      </c>
      <c r="M89" s="15" t="str">
        <f t="shared" si="46"/>
        <v>V</v>
      </c>
      <c r="N89" s="15" t="str">
        <f t="shared" si="47"/>
        <v>A</v>
      </c>
      <c r="O89" s="15" t="str">
        <f t="shared" si="48"/>
        <v>A</v>
      </c>
      <c r="P89" s="15" t="str">
        <f t="shared" si="49"/>
        <v>X</v>
      </c>
      <c r="Q89" s="15" t="str">
        <f t="shared" si="50"/>
        <v>XX</v>
      </c>
      <c r="R89" s="15" t="str">
        <f t="shared" si="51"/>
        <v>X</v>
      </c>
      <c r="T89" s="15" t="e">
        <f t="shared" si="52"/>
        <v>#REF!</v>
      </c>
      <c r="U89" s="15" t="e">
        <f t="shared" si="53"/>
        <v>#REF!</v>
      </c>
      <c r="V89" s="15">
        <f t="shared" si="54"/>
        <v>0</v>
      </c>
      <c r="W89" s="15">
        <f t="shared" si="55"/>
        <v>525</v>
      </c>
      <c r="X89" s="15">
        <f t="shared" si="56"/>
        <v>0</v>
      </c>
      <c r="Y89" s="15">
        <f t="shared" si="57"/>
        <v>289</v>
      </c>
      <c r="Z89" s="15">
        <f t="shared" si="58"/>
        <v>600</v>
      </c>
      <c r="AA89" s="15">
        <f t="shared" si="59"/>
        <v>674</v>
      </c>
      <c r="AB89" s="15">
        <f t="shared" si="60"/>
        <v>0</v>
      </c>
      <c r="AC89" s="15">
        <f t="shared" si="61"/>
        <v>0</v>
      </c>
      <c r="AD89" s="15">
        <f t="shared" si="62"/>
        <v>0</v>
      </c>
      <c r="AE89" s="141" t="e">
        <f t="shared" si="63"/>
        <v>#REF!</v>
      </c>
      <c r="AG89" s="15" t="e">
        <f t="shared" si="64"/>
        <v>#REF!</v>
      </c>
      <c r="AH89" s="15">
        <f t="shared" si="65"/>
        <v>4380.6000000000004</v>
      </c>
      <c r="AI89" s="15">
        <f t="shared" si="66"/>
        <v>0</v>
      </c>
      <c r="AJ89" s="15">
        <f t="shared" si="67"/>
        <v>0</v>
      </c>
      <c r="AK89" s="15">
        <f t="shared" si="68"/>
        <v>571.30999999999995</v>
      </c>
      <c r="AL89" s="15">
        <f t="shared" si="69"/>
        <v>0</v>
      </c>
      <c r="AM89" s="15">
        <f t="shared" si="70"/>
        <v>0</v>
      </c>
      <c r="AN89" s="15">
        <f t="shared" si="71"/>
        <v>0</v>
      </c>
      <c r="AO89" s="15">
        <f t="shared" si="72"/>
        <v>0</v>
      </c>
      <c r="AP89" s="15">
        <f t="shared" si="73"/>
        <v>0</v>
      </c>
      <c r="AQ89" s="15">
        <f t="shared" si="74"/>
        <v>0</v>
      </c>
      <c r="AR89" s="15">
        <f t="shared" si="75"/>
        <v>0</v>
      </c>
      <c r="AS89" s="141">
        <f t="shared" si="76"/>
        <v>4952</v>
      </c>
      <c r="AT89" s="141">
        <f t="shared" si="77"/>
        <v>2476</v>
      </c>
    </row>
    <row r="90" spans="1:46">
      <c r="A90" s="149" t="s">
        <v>948</v>
      </c>
      <c r="E90" s="147" t="s">
        <v>1212</v>
      </c>
      <c r="F90" s="15" t="str">
        <f t="shared" si="39"/>
        <v>3000</v>
      </c>
      <c r="G90" s="15" t="str">
        <f t="shared" si="40"/>
        <v>F</v>
      </c>
      <c r="H90" s="15" t="str">
        <f t="shared" si="41"/>
        <v>A</v>
      </c>
      <c r="I90" s="15" t="str">
        <f t="shared" si="42"/>
        <v>WMT</v>
      </c>
      <c r="J90" s="15" t="str">
        <f t="shared" si="43"/>
        <v>X</v>
      </c>
      <c r="K90" s="15" t="str">
        <f t="shared" si="44"/>
        <v>H</v>
      </c>
      <c r="L90" s="15" t="str">
        <f t="shared" si="45"/>
        <v>X</v>
      </c>
      <c r="M90" s="15" t="str">
        <f t="shared" si="46"/>
        <v>V</v>
      </c>
      <c r="N90" s="15" t="str">
        <f t="shared" si="47"/>
        <v>A</v>
      </c>
      <c r="O90" s="15" t="str">
        <f t="shared" si="48"/>
        <v>X</v>
      </c>
      <c r="P90" s="15" t="str">
        <f t="shared" si="49"/>
        <v>X</v>
      </c>
      <c r="Q90" s="15" t="str">
        <f t="shared" si="50"/>
        <v>XX</v>
      </c>
      <c r="R90" s="15" t="str">
        <f t="shared" si="51"/>
        <v>X</v>
      </c>
      <c r="T90" s="15" t="e">
        <f t="shared" si="52"/>
        <v>#REF!</v>
      </c>
      <c r="U90" s="15" t="e">
        <f t="shared" si="53"/>
        <v>#REF!</v>
      </c>
      <c r="V90" s="15">
        <f t="shared" si="54"/>
        <v>0</v>
      </c>
      <c r="W90" s="15">
        <f t="shared" si="55"/>
        <v>525</v>
      </c>
      <c r="X90" s="15">
        <f t="shared" si="56"/>
        <v>0</v>
      </c>
      <c r="Y90" s="15">
        <f t="shared" si="57"/>
        <v>289</v>
      </c>
      <c r="Z90" s="15">
        <f t="shared" si="58"/>
        <v>600</v>
      </c>
      <c r="AA90" s="15">
        <f t="shared" si="59"/>
        <v>0</v>
      </c>
      <c r="AB90" s="15">
        <f t="shared" si="60"/>
        <v>0</v>
      </c>
      <c r="AC90" s="15">
        <f t="shared" si="61"/>
        <v>0</v>
      </c>
      <c r="AD90" s="15">
        <f t="shared" si="62"/>
        <v>0</v>
      </c>
      <c r="AE90" s="141" t="e">
        <f t="shared" si="63"/>
        <v>#REF!</v>
      </c>
      <c r="AG90" s="15" t="e">
        <f t="shared" si="64"/>
        <v>#REF!</v>
      </c>
      <c r="AH90" s="15">
        <f t="shared" si="65"/>
        <v>4380.6000000000004</v>
      </c>
      <c r="AI90" s="15">
        <f t="shared" si="66"/>
        <v>0</v>
      </c>
      <c r="AJ90" s="15">
        <f t="shared" si="67"/>
        <v>0</v>
      </c>
      <c r="AK90" s="15">
        <f t="shared" si="68"/>
        <v>571.30999999999995</v>
      </c>
      <c r="AL90" s="15">
        <f t="shared" si="69"/>
        <v>0</v>
      </c>
      <c r="AM90" s="15">
        <f t="shared" si="70"/>
        <v>0</v>
      </c>
      <c r="AN90" s="15">
        <f t="shared" si="71"/>
        <v>0</v>
      </c>
      <c r="AO90" s="15">
        <f t="shared" si="72"/>
        <v>0</v>
      </c>
      <c r="AP90" s="15">
        <f t="shared" si="73"/>
        <v>0</v>
      </c>
      <c r="AQ90" s="15">
        <f t="shared" si="74"/>
        <v>0</v>
      </c>
      <c r="AR90" s="15">
        <f t="shared" si="75"/>
        <v>0</v>
      </c>
      <c r="AS90" s="141">
        <f t="shared" si="76"/>
        <v>4952</v>
      </c>
      <c r="AT90" s="141">
        <f t="shared" si="77"/>
        <v>2476</v>
      </c>
    </row>
    <row r="91" spans="1:46">
      <c r="A91" s="15" t="s">
        <v>168</v>
      </c>
      <c r="B91" s="15">
        <f>_xlfn.XLOOKUP($A91,'Configurator Options'!$B$38:$B$47,'Configurator Options'!$D$38:$D$47,0)</f>
        <v>0</v>
      </c>
      <c r="C91" s="15" t="str">
        <f>_xlfn.XLOOKUP($A91,'Configurator Options'!$B$38:$B$47,'Configurator Options'!$E$38:$E$47,0)</f>
        <v>$</v>
      </c>
      <c r="E91" s="147" t="s">
        <v>1213</v>
      </c>
      <c r="F91" s="15" t="str">
        <f t="shared" si="39"/>
        <v>3000</v>
      </c>
      <c r="G91" s="15" t="str">
        <f t="shared" si="40"/>
        <v>F</v>
      </c>
      <c r="H91" s="15" t="str">
        <f t="shared" si="41"/>
        <v>U</v>
      </c>
      <c r="I91" s="15" t="str">
        <f t="shared" si="42"/>
        <v>BTP</v>
      </c>
      <c r="J91" s="15" t="str">
        <f t="shared" si="43"/>
        <v>X</v>
      </c>
      <c r="K91" s="15" t="str">
        <f t="shared" si="44"/>
        <v>C</v>
      </c>
      <c r="L91" s="15" t="str">
        <f t="shared" si="45"/>
        <v>X</v>
      </c>
      <c r="M91" s="15" t="str">
        <f t="shared" si="46"/>
        <v>V</v>
      </c>
      <c r="N91" s="15" t="str">
        <f t="shared" si="47"/>
        <v>A</v>
      </c>
      <c r="O91" s="15" t="str">
        <f t="shared" si="48"/>
        <v>X</v>
      </c>
      <c r="P91" s="15" t="str">
        <f t="shared" si="49"/>
        <v>C</v>
      </c>
      <c r="Q91" s="15" t="str">
        <f t="shared" si="50"/>
        <v>XX</v>
      </c>
      <c r="R91" s="15" t="str">
        <f t="shared" si="51"/>
        <v>X</v>
      </c>
      <c r="T91" s="15" t="e">
        <f t="shared" si="52"/>
        <v>#REF!</v>
      </c>
      <c r="U91" s="15" t="e">
        <f t="shared" si="53"/>
        <v>#REF!</v>
      </c>
      <c r="V91" s="15">
        <f t="shared" si="54"/>
        <v>0</v>
      </c>
      <c r="W91" s="15">
        <f t="shared" si="55"/>
        <v>450</v>
      </c>
      <c r="X91" s="15">
        <f t="shared" si="56"/>
        <v>0</v>
      </c>
      <c r="Y91" s="15">
        <f t="shared" si="57"/>
        <v>289</v>
      </c>
      <c r="Z91" s="15">
        <f t="shared" si="58"/>
        <v>600</v>
      </c>
      <c r="AA91" s="15">
        <f t="shared" si="59"/>
        <v>0</v>
      </c>
      <c r="AB91" s="15">
        <f t="shared" si="60"/>
        <v>220</v>
      </c>
      <c r="AC91" s="15">
        <f t="shared" si="61"/>
        <v>0</v>
      </c>
      <c r="AD91" s="15">
        <f t="shared" si="62"/>
        <v>0</v>
      </c>
      <c r="AE91" s="141" t="e">
        <f t="shared" si="63"/>
        <v>#REF!</v>
      </c>
      <c r="AG91" s="15" t="e">
        <f t="shared" si="64"/>
        <v>#REF!</v>
      </c>
      <c r="AH91" s="15">
        <f t="shared" si="65"/>
        <v>4380.6000000000004</v>
      </c>
      <c r="AI91" s="15">
        <f t="shared" si="66"/>
        <v>0</v>
      </c>
      <c r="AJ91" s="15">
        <f t="shared" si="67"/>
        <v>0</v>
      </c>
      <c r="AK91" s="15">
        <f t="shared" si="68"/>
        <v>495.22</v>
      </c>
      <c r="AL91" s="15">
        <f t="shared" si="69"/>
        <v>0</v>
      </c>
      <c r="AM91" s="15">
        <f t="shared" si="70"/>
        <v>0</v>
      </c>
      <c r="AN91" s="15">
        <f t="shared" si="71"/>
        <v>0</v>
      </c>
      <c r="AO91" s="15">
        <f t="shared" si="72"/>
        <v>0</v>
      </c>
      <c r="AP91" s="15">
        <f t="shared" si="73"/>
        <v>0</v>
      </c>
      <c r="AQ91" s="15">
        <f t="shared" si="74"/>
        <v>0</v>
      </c>
      <c r="AR91" s="15">
        <f t="shared" si="75"/>
        <v>0</v>
      </c>
      <c r="AS91" s="141">
        <f t="shared" si="76"/>
        <v>4876</v>
      </c>
      <c r="AT91" s="141">
        <f t="shared" si="77"/>
        <v>2438</v>
      </c>
    </row>
    <row r="92" spans="1:46">
      <c r="A92" s="15" t="s">
        <v>192</v>
      </c>
      <c r="B92" s="15">
        <f>_xlfn.XLOOKUP($A92,'Configurator Options'!$B$38:$B$47,'Configurator Options'!$D$38:$D$47,0)</f>
        <v>263</v>
      </c>
      <c r="C92" s="15">
        <f>_xlfn.XLOOKUP($A92,'Configurator Options'!$B$38:$B$47,'Configurator Options'!$E$38:$E$47,0)</f>
        <v>0</v>
      </c>
      <c r="E92" s="147" t="s">
        <v>1214</v>
      </c>
      <c r="F92" s="15" t="str">
        <f t="shared" si="39"/>
        <v>3000</v>
      </c>
      <c r="G92" s="15" t="str">
        <f t="shared" si="40"/>
        <v>F</v>
      </c>
      <c r="H92" s="15" t="str">
        <f t="shared" si="41"/>
        <v>U</v>
      </c>
      <c r="I92" s="15" t="str">
        <f t="shared" si="42"/>
        <v>BTP</v>
      </c>
      <c r="J92" s="15" t="str">
        <f t="shared" si="43"/>
        <v>X</v>
      </c>
      <c r="K92" s="15" t="str">
        <f t="shared" si="44"/>
        <v>X</v>
      </c>
      <c r="L92" s="15" t="str">
        <f t="shared" si="45"/>
        <v>X</v>
      </c>
      <c r="M92" s="15" t="str">
        <f t="shared" si="46"/>
        <v>V</v>
      </c>
      <c r="N92" s="15" t="str">
        <f t="shared" si="47"/>
        <v>A</v>
      </c>
      <c r="O92" s="15" t="str">
        <f t="shared" si="48"/>
        <v>X</v>
      </c>
      <c r="P92" s="15" t="str">
        <f t="shared" si="49"/>
        <v>X</v>
      </c>
      <c r="Q92" s="15" t="str">
        <f t="shared" si="50"/>
        <v>XX</v>
      </c>
      <c r="R92" s="15" t="str">
        <f t="shared" si="51"/>
        <v>X</v>
      </c>
      <c r="T92" s="15" t="e">
        <f t="shared" si="52"/>
        <v>#REF!</v>
      </c>
      <c r="U92" s="15" t="e">
        <f t="shared" si="53"/>
        <v>#REF!</v>
      </c>
      <c r="V92" s="15">
        <f t="shared" si="54"/>
        <v>0</v>
      </c>
      <c r="W92" s="15">
        <f t="shared" si="55"/>
        <v>0</v>
      </c>
      <c r="X92" s="15">
        <f t="shared" si="56"/>
        <v>0</v>
      </c>
      <c r="Y92" s="15">
        <f t="shared" si="57"/>
        <v>289</v>
      </c>
      <c r="Z92" s="15">
        <f t="shared" si="58"/>
        <v>600</v>
      </c>
      <c r="AA92" s="15">
        <f t="shared" si="59"/>
        <v>0</v>
      </c>
      <c r="AB92" s="15">
        <f t="shared" si="60"/>
        <v>0</v>
      </c>
      <c r="AC92" s="15">
        <f t="shared" si="61"/>
        <v>0</v>
      </c>
      <c r="AD92" s="15">
        <f t="shared" si="62"/>
        <v>0</v>
      </c>
      <c r="AE92" s="141" t="e">
        <f t="shared" si="63"/>
        <v>#REF!</v>
      </c>
      <c r="AG92" s="15" t="e">
        <f t="shared" si="64"/>
        <v>#REF!</v>
      </c>
      <c r="AH92" s="15">
        <f t="shared" si="65"/>
        <v>4380.6000000000004</v>
      </c>
      <c r="AI92" s="15">
        <f t="shared" si="66"/>
        <v>0</v>
      </c>
      <c r="AJ92" s="15">
        <f t="shared" si="67"/>
        <v>0</v>
      </c>
      <c r="AK92" s="15">
        <f t="shared" si="68"/>
        <v>0</v>
      </c>
      <c r="AL92" s="15">
        <f t="shared" si="69"/>
        <v>0</v>
      </c>
      <c r="AM92" s="15">
        <f t="shared" si="70"/>
        <v>0</v>
      </c>
      <c r="AN92" s="15">
        <f t="shared" si="71"/>
        <v>0</v>
      </c>
      <c r="AO92" s="15">
        <f t="shared" si="72"/>
        <v>0</v>
      </c>
      <c r="AP92" s="15">
        <f t="shared" si="73"/>
        <v>0</v>
      </c>
      <c r="AQ92" s="15">
        <f t="shared" si="74"/>
        <v>0</v>
      </c>
      <c r="AR92" s="15">
        <f t="shared" si="75"/>
        <v>0</v>
      </c>
      <c r="AS92" s="141">
        <f t="shared" si="76"/>
        <v>4381</v>
      </c>
      <c r="AT92" s="141">
        <f t="shared" si="77"/>
        <v>2190.5</v>
      </c>
    </row>
    <row r="93" spans="1:46">
      <c r="A93" s="15" t="s">
        <v>204</v>
      </c>
      <c r="B93" s="15">
        <f>_xlfn.XLOOKUP($A93,'Configurator Options'!$B$38:$B$47,'Configurator Options'!$D$38:$D$47,0)</f>
        <v>289</v>
      </c>
      <c r="C93" s="15">
        <f>_xlfn.XLOOKUP($A93,'Configurator Options'!$B$38:$B$47,'Configurator Options'!$E$38:$E$47,0)</f>
        <v>0</v>
      </c>
      <c r="E93" s="147" t="s">
        <v>1215</v>
      </c>
      <c r="F93" s="15" t="str">
        <f t="shared" si="39"/>
        <v>3000</v>
      </c>
      <c r="G93" s="15" t="str">
        <f t="shared" si="40"/>
        <v>F</v>
      </c>
      <c r="H93" s="15" t="str">
        <f t="shared" si="41"/>
        <v>U</v>
      </c>
      <c r="I93" s="15" t="str">
        <f t="shared" si="42"/>
        <v>BTP</v>
      </c>
      <c r="J93" s="15" t="str">
        <f t="shared" si="43"/>
        <v>X</v>
      </c>
      <c r="K93" s="15" t="str">
        <f t="shared" si="44"/>
        <v>X</v>
      </c>
      <c r="L93" s="15" t="str">
        <f t="shared" si="45"/>
        <v>X</v>
      </c>
      <c r="M93" s="15" t="str">
        <f t="shared" si="46"/>
        <v>X</v>
      </c>
      <c r="N93" s="15" t="str">
        <f t="shared" si="47"/>
        <v>X</v>
      </c>
      <c r="O93" s="15" t="str">
        <f t="shared" si="48"/>
        <v>X</v>
      </c>
      <c r="P93" s="15" t="str">
        <f t="shared" si="49"/>
        <v>X</v>
      </c>
      <c r="Q93" s="15" t="str">
        <f t="shared" si="50"/>
        <v>XX</v>
      </c>
      <c r="R93" s="15" t="str">
        <f t="shared" si="51"/>
        <v>X</v>
      </c>
      <c r="T93" s="15" t="e">
        <f t="shared" si="52"/>
        <v>#REF!</v>
      </c>
      <c r="U93" s="15" t="e">
        <f t="shared" si="53"/>
        <v>#REF!</v>
      </c>
      <c r="V93" s="15">
        <f t="shared" si="54"/>
        <v>0</v>
      </c>
      <c r="W93" s="15">
        <f t="shared" si="55"/>
        <v>0</v>
      </c>
      <c r="X93" s="15">
        <f t="shared" si="56"/>
        <v>0</v>
      </c>
      <c r="Y93" s="15">
        <f t="shared" si="57"/>
        <v>0</v>
      </c>
      <c r="Z93" s="15">
        <f t="shared" si="58"/>
        <v>0</v>
      </c>
      <c r="AA93" s="15">
        <f t="shared" si="59"/>
        <v>0</v>
      </c>
      <c r="AB93" s="15">
        <f t="shared" si="60"/>
        <v>0</v>
      </c>
      <c r="AC93" s="15">
        <f t="shared" si="61"/>
        <v>0</v>
      </c>
      <c r="AD93" s="15">
        <f t="shared" si="62"/>
        <v>0</v>
      </c>
      <c r="AE93" s="141" t="e">
        <f t="shared" si="63"/>
        <v>#REF!</v>
      </c>
      <c r="AG93" s="15" t="e">
        <f t="shared" si="64"/>
        <v>#REF!</v>
      </c>
      <c r="AH93" s="15">
        <f t="shared" si="65"/>
        <v>4380.6000000000004</v>
      </c>
      <c r="AI93" s="15">
        <f t="shared" si="66"/>
        <v>0</v>
      </c>
      <c r="AJ93" s="15">
        <f t="shared" si="67"/>
        <v>0</v>
      </c>
      <c r="AK93" s="15">
        <f t="shared" si="68"/>
        <v>0</v>
      </c>
      <c r="AL93" s="15">
        <f t="shared" si="69"/>
        <v>0</v>
      </c>
      <c r="AM93" s="15" t="str">
        <f t="shared" si="70"/>
        <v>$</v>
      </c>
      <c r="AN93" s="15">
        <f t="shared" si="71"/>
        <v>0</v>
      </c>
      <c r="AO93" s="15">
        <f t="shared" si="72"/>
        <v>0</v>
      </c>
      <c r="AP93" s="15">
        <f t="shared" si="73"/>
        <v>0</v>
      </c>
      <c r="AQ93" s="15">
        <f t="shared" si="74"/>
        <v>0</v>
      </c>
      <c r="AR93" s="15">
        <f t="shared" si="75"/>
        <v>0</v>
      </c>
      <c r="AS93" s="141">
        <f t="shared" si="76"/>
        <v>4381</v>
      </c>
      <c r="AT93" s="141">
        <f t="shared" si="77"/>
        <v>2190.5</v>
      </c>
    </row>
    <row r="94" spans="1:46">
      <c r="A94" s="149" t="s">
        <v>935</v>
      </c>
      <c r="E94" s="147" t="s">
        <v>1216</v>
      </c>
      <c r="F94" s="15" t="str">
        <f t="shared" si="39"/>
        <v>3000</v>
      </c>
      <c r="G94" s="15" t="str">
        <f t="shared" si="40"/>
        <v>G</v>
      </c>
      <c r="H94" s="15" t="str">
        <f t="shared" si="41"/>
        <v>A</v>
      </c>
      <c r="I94" s="15" t="str">
        <f t="shared" si="42"/>
        <v>BTP</v>
      </c>
      <c r="J94" s="15" t="str">
        <f t="shared" si="43"/>
        <v>X</v>
      </c>
      <c r="K94" s="15" t="str">
        <f t="shared" si="44"/>
        <v>X</v>
      </c>
      <c r="L94" s="15" t="str">
        <f t="shared" si="45"/>
        <v>X</v>
      </c>
      <c r="M94" s="15" t="str">
        <f t="shared" si="46"/>
        <v>V</v>
      </c>
      <c r="N94" s="15" t="str">
        <f t="shared" si="47"/>
        <v>A</v>
      </c>
      <c r="O94" s="15" t="str">
        <f t="shared" si="48"/>
        <v>X</v>
      </c>
      <c r="P94" s="15" t="str">
        <f t="shared" si="49"/>
        <v>C</v>
      </c>
      <c r="Q94" s="15" t="str">
        <f t="shared" si="50"/>
        <v>LF</v>
      </c>
      <c r="R94" s="15" t="str">
        <f t="shared" si="51"/>
        <v>X</v>
      </c>
      <c r="T94" s="15" t="e">
        <f t="shared" si="52"/>
        <v>#REF!</v>
      </c>
      <c r="U94" s="15" t="e">
        <f t="shared" si="53"/>
        <v>#REF!</v>
      </c>
      <c r="V94" s="15">
        <f t="shared" si="54"/>
        <v>0</v>
      </c>
      <c r="W94" s="15">
        <f t="shared" si="55"/>
        <v>0</v>
      </c>
      <c r="X94" s="15">
        <f t="shared" si="56"/>
        <v>0</v>
      </c>
      <c r="Y94" s="15">
        <f t="shared" si="57"/>
        <v>289</v>
      </c>
      <c r="Z94" s="15">
        <f t="shared" si="58"/>
        <v>600</v>
      </c>
      <c r="AA94" s="15">
        <f t="shared" si="59"/>
        <v>0</v>
      </c>
      <c r="AB94" s="15">
        <f t="shared" si="60"/>
        <v>220</v>
      </c>
      <c r="AC94" s="15">
        <f t="shared" si="61"/>
        <v>536</v>
      </c>
      <c r="AD94" s="15">
        <f t="shared" si="62"/>
        <v>0</v>
      </c>
      <c r="AE94" s="141" t="e">
        <f t="shared" si="63"/>
        <v>#REF!</v>
      </c>
      <c r="AG94" s="15" t="e">
        <f t="shared" si="64"/>
        <v>#REF!</v>
      </c>
      <c r="AH94" s="15">
        <f t="shared" si="65"/>
        <v>4380.6000000000004</v>
      </c>
      <c r="AI94" s="15">
        <f t="shared" si="66"/>
        <v>0</v>
      </c>
      <c r="AJ94" s="15">
        <f t="shared" si="67"/>
        <v>0</v>
      </c>
      <c r="AK94" s="15">
        <f t="shared" si="68"/>
        <v>0</v>
      </c>
      <c r="AL94" s="15">
        <f t="shared" si="69"/>
        <v>0</v>
      </c>
      <c r="AM94" s="15">
        <f t="shared" si="70"/>
        <v>0</v>
      </c>
      <c r="AN94" s="15">
        <f t="shared" si="71"/>
        <v>0</v>
      </c>
      <c r="AO94" s="15">
        <f t="shared" si="72"/>
        <v>0</v>
      </c>
      <c r="AP94" s="15">
        <f t="shared" si="73"/>
        <v>0</v>
      </c>
      <c r="AQ94" s="15">
        <f t="shared" si="74"/>
        <v>0</v>
      </c>
      <c r="AR94" s="15">
        <f t="shared" si="75"/>
        <v>0</v>
      </c>
      <c r="AS94" s="141">
        <f t="shared" si="76"/>
        <v>4381</v>
      </c>
      <c r="AT94" s="141">
        <f t="shared" si="77"/>
        <v>2190.5</v>
      </c>
    </row>
    <row r="95" spans="1:46">
      <c r="A95" s="15" t="s">
        <v>168</v>
      </c>
      <c r="B95" s="15">
        <f>_xlfn.XLOOKUP($A95,'Configurator Options'!$B$48:$B$57,'Configurator Options'!$D$48:$D$57,0)</f>
        <v>0</v>
      </c>
      <c r="C95" s="15">
        <f>_xlfn.XLOOKUP($A95,'Configurator Options'!$B$48:$B$57,'Configurator Options'!$E$48:$E$57,0)</f>
        <v>0</v>
      </c>
      <c r="E95" s="147" t="s">
        <v>1217</v>
      </c>
      <c r="F95" s="15" t="str">
        <f t="shared" si="39"/>
        <v>3000</v>
      </c>
      <c r="G95" s="15" t="str">
        <f t="shared" si="40"/>
        <v>G</v>
      </c>
      <c r="H95" s="15" t="str">
        <f t="shared" si="41"/>
        <v>U</v>
      </c>
      <c r="I95" s="15" t="str">
        <f t="shared" si="42"/>
        <v>BTP</v>
      </c>
      <c r="J95" s="15" t="str">
        <f t="shared" si="43"/>
        <v>1</v>
      </c>
      <c r="K95" s="15" t="str">
        <f t="shared" si="44"/>
        <v>X</v>
      </c>
      <c r="L95" s="15" t="str">
        <f t="shared" si="45"/>
        <v>X</v>
      </c>
      <c r="M95" s="15" t="str">
        <f t="shared" si="46"/>
        <v>M</v>
      </c>
      <c r="N95" s="15" t="str">
        <f t="shared" si="47"/>
        <v>X</v>
      </c>
      <c r="O95" s="15" t="str">
        <f t="shared" si="48"/>
        <v>X</v>
      </c>
      <c r="P95" s="15" t="str">
        <f t="shared" si="49"/>
        <v>X</v>
      </c>
      <c r="Q95" s="15" t="str">
        <f t="shared" si="50"/>
        <v>XX</v>
      </c>
      <c r="R95" s="15" t="str">
        <f t="shared" si="51"/>
        <v>X</v>
      </c>
      <c r="T95" s="15" t="e">
        <f t="shared" si="52"/>
        <v>#REF!</v>
      </c>
      <c r="U95" s="15" t="e">
        <f t="shared" si="53"/>
        <v>#REF!</v>
      </c>
      <c r="V95" s="15">
        <f t="shared" si="54"/>
        <v>0</v>
      </c>
      <c r="W95" s="15">
        <f t="shared" si="55"/>
        <v>0</v>
      </c>
      <c r="X95" s="15">
        <f t="shared" si="56"/>
        <v>0</v>
      </c>
      <c r="Y95" s="15">
        <f t="shared" si="57"/>
        <v>263</v>
      </c>
      <c r="Z95" s="15">
        <f t="shared" si="58"/>
        <v>0</v>
      </c>
      <c r="AA95" s="15">
        <f t="shared" si="59"/>
        <v>0</v>
      </c>
      <c r="AB95" s="15">
        <f t="shared" si="60"/>
        <v>0</v>
      </c>
      <c r="AC95" s="15">
        <f t="shared" si="61"/>
        <v>0</v>
      </c>
      <c r="AD95" s="15">
        <f t="shared" si="62"/>
        <v>0</v>
      </c>
      <c r="AE95" s="141" t="e">
        <f t="shared" si="63"/>
        <v>#REF!</v>
      </c>
      <c r="AG95" s="15" t="e">
        <f t="shared" si="64"/>
        <v>#REF!</v>
      </c>
      <c r="AH95" s="15">
        <f t="shared" si="65"/>
        <v>4380.6000000000004</v>
      </c>
      <c r="AI95" s="15">
        <f t="shared" si="66"/>
        <v>0</v>
      </c>
      <c r="AJ95" s="15">
        <f t="shared" si="67"/>
        <v>0</v>
      </c>
      <c r="AK95" s="15">
        <f t="shared" si="68"/>
        <v>0</v>
      </c>
      <c r="AL95" s="15">
        <f t="shared" si="69"/>
        <v>0</v>
      </c>
      <c r="AM95" s="15">
        <f t="shared" si="70"/>
        <v>0</v>
      </c>
      <c r="AN95" s="15">
        <f t="shared" si="71"/>
        <v>0</v>
      </c>
      <c r="AO95" s="15">
        <f t="shared" si="72"/>
        <v>0</v>
      </c>
      <c r="AP95" s="15">
        <f t="shared" si="73"/>
        <v>0</v>
      </c>
      <c r="AQ95" s="15">
        <f t="shared" si="74"/>
        <v>0</v>
      </c>
      <c r="AR95" s="15">
        <f t="shared" si="75"/>
        <v>0</v>
      </c>
      <c r="AS95" s="141">
        <f t="shared" si="76"/>
        <v>4381</v>
      </c>
      <c r="AT95" s="141">
        <f t="shared" si="77"/>
        <v>2190.5</v>
      </c>
    </row>
    <row r="96" spans="1:46">
      <c r="A96" s="15" t="s">
        <v>128</v>
      </c>
      <c r="B96" s="15">
        <f>_xlfn.XLOOKUP($A96,'Configurator Options'!$B$48:$B$57,'Configurator Options'!$D$48:$D$57,0)</f>
        <v>600</v>
      </c>
      <c r="C96" s="15">
        <f>_xlfn.XLOOKUP($A96,'Configurator Options'!$B$48:$B$57,'Configurator Options'!$E$48:$E$57,0)</f>
        <v>0</v>
      </c>
      <c r="E96" s="147" t="s">
        <v>1218</v>
      </c>
      <c r="F96" s="15" t="str">
        <f t="shared" si="39"/>
        <v>3000</v>
      </c>
      <c r="G96" s="15" t="str">
        <f t="shared" si="40"/>
        <v>G</v>
      </c>
      <c r="H96" s="15" t="str">
        <f t="shared" si="41"/>
        <v>U</v>
      </c>
      <c r="I96" s="15" t="str">
        <f t="shared" si="42"/>
        <v>BTP</v>
      </c>
      <c r="J96" s="15" t="str">
        <f t="shared" si="43"/>
        <v>2</v>
      </c>
      <c r="K96" s="15" t="str">
        <f t="shared" si="44"/>
        <v>C</v>
      </c>
      <c r="L96" s="15" t="str">
        <f t="shared" si="45"/>
        <v>R</v>
      </c>
      <c r="M96" s="15" t="str">
        <f t="shared" si="46"/>
        <v>M</v>
      </c>
      <c r="N96" s="15" t="str">
        <f t="shared" si="47"/>
        <v>X</v>
      </c>
      <c r="O96" s="15" t="str">
        <f t="shared" si="48"/>
        <v>X</v>
      </c>
      <c r="P96" s="15" t="str">
        <f t="shared" si="49"/>
        <v>X</v>
      </c>
      <c r="Q96" s="15" t="str">
        <f t="shared" si="50"/>
        <v>R4</v>
      </c>
      <c r="R96" s="15" t="str">
        <f t="shared" si="51"/>
        <v>X</v>
      </c>
      <c r="T96" s="15" t="e">
        <f t="shared" si="52"/>
        <v>#REF!</v>
      </c>
      <c r="U96" s="15" t="e">
        <f t="shared" si="53"/>
        <v>#REF!</v>
      </c>
      <c r="V96" s="15">
        <f t="shared" si="54"/>
        <v>0</v>
      </c>
      <c r="W96" s="15">
        <f t="shared" si="55"/>
        <v>450</v>
      </c>
      <c r="X96" s="15">
        <f t="shared" si="56"/>
        <v>752</v>
      </c>
      <c r="Y96" s="15">
        <f t="shared" si="57"/>
        <v>263</v>
      </c>
      <c r="Z96" s="15">
        <f t="shared" si="58"/>
        <v>0</v>
      </c>
      <c r="AA96" s="15">
        <f t="shared" si="59"/>
        <v>0</v>
      </c>
      <c r="AB96" s="15">
        <f t="shared" si="60"/>
        <v>0</v>
      </c>
      <c r="AC96" s="15">
        <f t="shared" si="61"/>
        <v>360</v>
      </c>
      <c r="AD96" s="15">
        <f t="shared" si="62"/>
        <v>0</v>
      </c>
      <c r="AE96" s="141" t="e">
        <f t="shared" si="63"/>
        <v>#REF!</v>
      </c>
      <c r="AG96" s="15" t="e">
        <f t="shared" si="64"/>
        <v>#REF!</v>
      </c>
      <c r="AH96" s="15">
        <f t="shared" si="65"/>
        <v>4380.6000000000004</v>
      </c>
      <c r="AI96" s="15">
        <f t="shared" si="66"/>
        <v>0</v>
      </c>
      <c r="AJ96" s="15">
        <f t="shared" si="67"/>
        <v>0</v>
      </c>
      <c r="AK96" s="15">
        <f t="shared" si="68"/>
        <v>495.22</v>
      </c>
      <c r="AL96" s="15">
        <f t="shared" si="69"/>
        <v>0</v>
      </c>
      <c r="AM96" s="15">
        <f t="shared" si="70"/>
        <v>0</v>
      </c>
      <c r="AN96" s="15">
        <f t="shared" si="71"/>
        <v>0</v>
      </c>
      <c r="AO96" s="15">
        <f t="shared" si="72"/>
        <v>0</v>
      </c>
      <c r="AP96" s="15">
        <f t="shared" si="73"/>
        <v>0</v>
      </c>
      <c r="AQ96" s="15">
        <f t="shared" si="74"/>
        <v>0</v>
      </c>
      <c r="AR96" s="15">
        <f t="shared" si="75"/>
        <v>0</v>
      </c>
      <c r="AS96" s="141">
        <f t="shared" si="76"/>
        <v>4876</v>
      </c>
      <c r="AT96" s="141">
        <f t="shared" si="77"/>
        <v>2438</v>
      </c>
    </row>
    <row r="97" spans="1:46">
      <c r="A97" s="15" t="s">
        <v>134</v>
      </c>
      <c r="B97" s="15">
        <f>_xlfn.XLOOKUP($A97,'Configurator Options'!$B$48:$B$57,'Configurator Options'!$D$48:$D$57,0)</f>
        <v>600</v>
      </c>
      <c r="C97" s="15">
        <f>_xlfn.XLOOKUP($A97,'Configurator Options'!$B$48:$B$57,'Configurator Options'!$E$48:$E$57,0)</f>
        <v>0</v>
      </c>
      <c r="E97" s="147" t="s">
        <v>1219</v>
      </c>
      <c r="F97" s="15" t="str">
        <f t="shared" si="39"/>
        <v>3000</v>
      </c>
      <c r="G97" s="15" t="str">
        <f t="shared" si="40"/>
        <v>G</v>
      </c>
      <c r="H97" s="15" t="str">
        <f t="shared" si="41"/>
        <v>U</v>
      </c>
      <c r="I97" s="15" t="str">
        <f t="shared" si="42"/>
        <v>BTP</v>
      </c>
      <c r="J97" s="15" t="str">
        <f t="shared" si="43"/>
        <v>X</v>
      </c>
      <c r="K97" s="15" t="str">
        <f t="shared" si="44"/>
        <v>C</v>
      </c>
      <c r="L97" s="15" t="str">
        <f t="shared" si="45"/>
        <v>R</v>
      </c>
      <c r="M97" s="15" t="str">
        <f t="shared" si="46"/>
        <v>M</v>
      </c>
      <c r="N97" s="15" t="str">
        <f t="shared" si="47"/>
        <v>X</v>
      </c>
      <c r="O97" s="15" t="str">
        <f t="shared" si="48"/>
        <v>X</v>
      </c>
      <c r="P97" s="15" t="str">
        <f t="shared" si="49"/>
        <v>X</v>
      </c>
      <c r="Q97" s="15" t="str">
        <f t="shared" si="50"/>
        <v>XX</v>
      </c>
      <c r="R97" s="15" t="str">
        <f t="shared" si="51"/>
        <v>X</v>
      </c>
      <c r="T97" s="15" t="e">
        <f t="shared" si="52"/>
        <v>#REF!</v>
      </c>
      <c r="U97" s="15" t="e">
        <f t="shared" si="53"/>
        <v>#REF!</v>
      </c>
      <c r="V97" s="15">
        <f t="shared" si="54"/>
        <v>0</v>
      </c>
      <c r="W97" s="15">
        <f t="shared" si="55"/>
        <v>450</v>
      </c>
      <c r="X97" s="15">
        <f t="shared" si="56"/>
        <v>752</v>
      </c>
      <c r="Y97" s="15">
        <f t="shared" si="57"/>
        <v>263</v>
      </c>
      <c r="Z97" s="15">
        <f t="shared" si="58"/>
        <v>0</v>
      </c>
      <c r="AA97" s="15">
        <f t="shared" si="59"/>
        <v>0</v>
      </c>
      <c r="AB97" s="15">
        <f t="shared" si="60"/>
        <v>0</v>
      </c>
      <c r="AC97" s="15">
        <f t="shared" si="61"/>
        <v>0</v>
      </c>
      <c r="AD97" s="15">
        <f t="shared" si="62"/>
        <v>0</v>
      </c>
      <c r="AE97" s="141" t="e">
        <f t="shared" si="63"/>
        <v>#REF!</v>
      </c>
      <c r="AG97" s="15" t="e">
        <f t="shared" si="64"/>
        <v>#REF!</v>
      </c>
      <c r="AH97" s="15">
        <f t="shared" si="65"/>
        <v>4380.6000000000004</v>
      </c>
      <c r="AI97" s="15">
        <f t="shared" si="66"/>
        <v>0</v>
      </c>
      <c r="AJ97" s="15">
        <f t="shared" si="67"/>
        <v>0</v>
      </c>
      <c r="AK97" s="15">
        <f t="shared" si="68"/>
        <v>495.22</v>
      </c>
      <c r="AL97" s="15">
        <f t="shared" si="69"/>
        <v>0</v>
      </c>
      <c r="AM97" s="15">
        <f t="shared" si="70"/>
        <v>0</v>
      </c>
      <c r="AN97" s="15">
        <f t="shared" si="71"/>
        <v>0</v>
      </c>
      <c r="AO97" s="15">
        <f t="shared" si="72"/>
        <v>0</v>
      </c>
      <c r="AP97" s="15">
        <f t="shared" si="73"/>
        <v>0</v>
      </c>
      <c r="AQ97" s="15">
        <f t="shared" si="74"/>
        <v>0</v>
      </c>
      <c r="AR97" s="15">
        <f t="shared" si="75"/>
        <v>0</v>
      </c>
      <c r="AS97" s="141">
        <f t="shared" si="76"/>
        <v>4876</v>
      </c>
      <c r="AT97" s="141">
        <f t="shared" si="77"/>
        <v>2438</v>
      </c>
    </row>
    <row r="98" spans="1:46">
      <c r="A98" s="15" t="s">
        <v>137</v>
      </c>
      <c r="B98" s="15">
        <f>_xlfn.XLOOKUP($A98,'Configurator Options'!$B$48:$B$57,'Configurator Options'!$D$48:$D$57,0)</f>
        <v>600</v>
      </c>
      <c r="C98" s="15">
        <f>_xlfn.XLOOKUP($A98,'Configurator Options'!$B$48:$B$57,'Configurator Options'!$E$48:$E$57,0)</f>
        <v>0</v>
      </c>
      <c r="E98" s="147" t="s">
        <v>1220</v>
      </c>
      <c r="F98" s="15" t="str">
        <f t="shared" si="39"/>
        <v>3000</v>
      </c>
      <c r="G98" s="15" t="str">
        <f t="shared" si="40"/>
        <v>G</v>
      </c>
      <c r="H98" s="15" t="str">
        <f t="shared" si="41"/>
        <v>U</v>
      </c>
      <c r="I98" s="15" t="str">
        <f t="shared" si="42"/>
        <v>BTP</v>
      </c>
      <c r="J98" s="15" t="str">
        <f t="shared" si="43"/>
        <v>X</v>
      </c>
      <c r="K98" s="15" t="str">
        <f t="shared" si="44"/>
        <v>C</v>
      </c>
      <c r="L98" s="15" t="str">
        <f t="shared" si="45"/>
        <v>X</v>
      </c>
      <c r="M98" s="15" t="str">
        <f t="shared" si="46"/>
        <v>V</v>
      </c>
      <c r="N98" s="15" t="str">
        <f t="shared" si="47"/>
        <v>A</v>
      </c>
      <c r="O98" s="15" t="str">
        <f t="shared" si="48"/>
        <v>X</v>
      </c>
      <c r="P98" s="15" t="str">
        <f t="shared" si="49"/>
        <v>X</v>
      </c>
      <c r="Q98" s="15" t="str">
        <f t="shared" si="50"/>
        <v>XX</v>
      </c>
      <c r="R98" s="15" t="str">
        <f t="shared" si="51"/>
        <v>X</v>
      </c>
      <c r="T98" s="15" t="e">
        <f t="shared" si="52"/>
        <v>#REF!</v>
      </c>
      <c r="U98" s="15" t="e">
        <f t="shared" si="53"/>
        <v>#REF!</v>
      </c>
      <c r="V98" s="15">
        <f t="shared" si="54"/>
        <v>0</v>
      </c>
      <c r="W98" s="15">
        <f t="shared" si="55"/>
        <v>450</v>
      </c>
      <c r="X98" s="15">
        <f t="shared" si="56"/>
        <v>0</v>
      </c>
      <c r="Y98" s="15">
        <f t="shared" si="57"/>
        <v>289</v>
      </c>
      <c r="Z98" s="15">
        <f t="shared" si="58"/>
        <v>600</v>
      </c>
      <c r="AA98" s="15">
        <f t="shared" si="59"/>
        <v>0</v>
      </c>
      <c r="AB98" s="15">
        <f t="shared" si="60"/>
        <v>0</v>
      </c>
      <c r="AC98" s="15">
        <f t="shared" si="61"/>
        <v>0</v>
      </c>
      <c r="AD98" s="15">
        <f t="shared" si="62"/>
        <v>0</v>
      </c>
      <c r="AE98" s="141" t="e">
        <f t="shared" si="63"/>
        <v>#REF!</v>
      </c>
      <c r="AG98" s="15" t="e">
        <f t="shared" si="64"/>
        <v>#REF!</v>
      </c>
      <c r="AH98" s="15">
        <f t="shared" si="65"/>
        <v>4380.6000000000004</v>
      </c>
      <c r="AI98" s="15">
        <f t="shared" si="66"/>
        <v>0</v>
      </c>
      <c r="AJ98" s="15">
        <f t="shared" si="67"/>
        <v>0</v>
      </c>
      <c r="AK98" s="15">
        <f t="shared" si="68"/>
        <v>495.22</v>
      </c>
      <c r="AL98" s="15">
        <f t="shared" si="69"/>
        <v>0</v>
      </c>
      <c r="AM98" s="15">
        <f t="shared" si="70"/>
        <v>0</v>
      </c>
      <c r="AN98" s="15">
        <f t="shared" si="71"/>
        <v>0</v>
      </c>
      <c r="AO98" s="15">
        <f t="shared" si="72"/>
        <v>0</v>
      </c>
      <c r="AP98" s="15">
        <f t="shared" si="73"/>
        <v>0</v>
      </c>
      <c r="AQ98" s="15">
        <f t="shared" si="74"/>
        <v>0</v>
      </c>
      <c r="AR98" s="15">
        <f t="shared" si="75"/>
        <v>0</v>
      </c>
      <c r="AS98" s="141">
        <f t="shared" si="76"/>
        <v>4876</v>
      </c>
      <c r="AT98" s="141">
        <f t="shared" si="77"/>
        <v>2438</v>
      </c>
    </row>
    <row r="99" spans="1:46">
      <c r="A99" s="15" t="s">
        <v>131</v>
      </c>
      <c r="B99" s="15">
        <f>_xlfn.XLOOKUP($A99,'Configurator Options'!$B$48:$B$57,'Configurator Options'!$D$48:$D$57,0)</f>
        <v>600</v>
      </c>
      <c r="C99" s="15">
        <f>_xlfn.XLOOKUP($A99,'Configurator Options'!$B$48:$B$57,'Configurator Options'!$E$48:$E$57,0)</f>
        <v>0</v>
      </c>
      <c r="E99" s="147" t="s">
        <v>1221</v>
      </c>
      <c r="F99" s="15" t="str">
        <f t="shared" si="39"/>
        <v>3000</v>
      </c>
      <c r="G99" s="15" t="str">
        <f t="shared" si="40"/>
        <v>G</v>
      </c>
      <c r="H99" s="15" t="str">
        <f t="shared" si="41"/>
        <v>U</v>
      </c>
      <c r="I99" s="15" t="str">
        <f t="shared" si="42"/>
        <v>BTP</v>
      </c>
      <c r="J99" s="15" t="str">
        <f t="shared" si="43"/>
        <v>X</v>
      </c>
      <c r="K99" s="15" t="str">
        <f t="shared" si="44"/>
        <v>H</v>
      </c>
      <c r="L99" s="15" t="str">
        <f t="shared" si="45"/>
        <v>M</v>
      </c>
      <c r="M99" s="15" t="str">
        <f t="shared" si="46"/>
        <v>M</v>
      </c>
      <c r="N99" s="15" t="str">
        <f t="shared" si="47"/>
        <v>X</v>
      </c>
      <c r="O99" s="15" t="str">
        <f t="shared" si="48"/>
        <v>X</v>
      </c>
      <c r="P99" s="15" t="str">
        <f t="shared" si="49"/>
        <v>C</v>
      </c>
      <c r="Q99" s="15" t="str">
        <f t="shared" si="50"/>
        <v>XX</v>
      </c>
      <c r="R99" s="15" t="str">
        <f t="shared" si="51"/>
        <v>X</v>
      </c>
      <c r="T99" s="15" t="e">
        <f t="shared" si="52"/>
        <v>#REF!</v>
      </c>
      <c r="U99" s="15" t="e">
        <f t="shared" si="53"/>
        <v>#REF!</v>
      </c>
      <c r="V99" s="15">
        <f t="shared" si="54"/>
        <v>0</v>
      </c>
      <c r="W99" s="15">
        <f t="shared" si="55"/>
        <v>525</v>
      </c>
      <c r="X99" s="15">
        <f t="shared" si="56"/>
        <v>1093</v>
      </c>
      <c r="Y99" s="15">
        <f t="shared" si="57"/>
        <v>263</v>
      </c>
      <c r="Z99" s="15">
        <f t="shared" si="58"/>
        <v>0</v>
      </c>
      <c r="AA99" s="15">
        <f t="shared" si="59"/>
        <v>0</v>
      </c>
      <c r="AB99" s="15">
        <f t="shared" si="60"/>
        <v>220</v>
      </c>
      <c r="AC99" s="15">
        <f t="shared" si="61"/>
        <v>0</v>
      </c>
      <c r="AD99" s="15">
        <f t="shared" si="62"/>
        <v>0</v>
      </c>
      <c r="AE99" s="141" t="e">
        <f t="shared" si="63"/>
        <v>#REF!</v>
      </c>
      <c r="AG99" s="15" t="e">
        <f t="shared" si="64"/>
        <v>#REF!</v>
      </c>
      <c r="AH99" s="15">
        <f t="shared" si="65"/>
        <v>4380.6000000000004</v>
      </c>
      <c r="AI99" s="15">
        <f t="shared" si="66"/>
        <v>0</v>
      </c>
      <c r="AJ99" s="15">
        <f t="shared" si="67"/>
        <v>0</v>
      </c>
      <c r="AK99" s="15">
        <f t="shared" si="68"/>
        <v>571.30999999999995</v>
      </c>
      <c r="AL99" s="15">
        <f t="shared" si="69"/>
        <v>0</v>
      </c>
      <c r="AM99" s="15">
        <f t="shared" si="70"/>
        <v>0</v>
      </c>
      <c r="AN99" s="15">
        <f t="shared" si="71"/>
        <v>0</v>
      </c>
      <c r="AO99" s="15">
        <f t="shared" si="72"/>
        <v>0</v>
      </c>
      <c r="AP99" s="15">
        <f t="shared" si="73"/>
        <v>0</v>
      </c>
      <c r="AQ99" s="15">
        <f t="shared" si="74"/>
        <v>0</v>
      </c>
      <c r="AR99" s="15">
        <f t="shared" si="75"/>
        <v>0</v>
      </c>
      <c r="AS99" s="141">
        <f t="shared" si="76"/>
        <v>4952</v>
      </c>
      <c r="AT99" s="141">
        <f t="shared" si="77"/>
        <v>2476</v>
      </c>
    </row>
    <row r="100" spans="1:46">
      <c r="A100" s="149" t="s">
        <v>936</v>
      </c>
      <c r="E100" s="147" t="s">
        <v>1222</v>
      </c>
      <c r="F100" s="15" t="str">
        <f t="shared" si="39"/>
        <v>3000</v>
      </c>
      <c r="G100" s="15" t="str">
        <f t="shared" si="40"/>
        <v>G</v>
      </c>
      <c r="H100" s="15" t="str">
        <f t="shared" si="41"/>
        <v>U</v>
      </c>
      <c r="I100" s="15" t="str">
        <f t="shared" si="42"/>
        <v>BTP</v>
      </c>
      <c r="J100" s="15" t="str">
        <f t="shared" si="43"/>
        <v>X</v>
      </c>
      <c r="K100" s="15" t="str">
        <f t="shared" si="44"/>
        <v>H</v>
      </c>
      <c r="L100" s="15" t="str">
        <f t="shared" si="45"/>
        <v>R</v>
      </c>
      <c r="M100" s="15" t="str">
        <f t="shared" si="46"/>
        <v>M</v>
      </c>
      <c r="N100" s="15" t="str">
        <f t="shared" si="47"/>
        <v>A</v>
      </c>
      <c r="O100" s="15" t="str">
        <f t="shared" si="48"/>
        <v>X</v>
      </c>
      <c r="P100" s="15" t="str">
        <f t="shared" si="49"/>
        <v>X</v>
      </c>
      <c r="Q100" s="15" t="str">
        <f t="shared" si="50"/>
        <v>XX</v>
      </c>
      <c r="R100" s="15" t="str">
        <f t="shared" si="51"/>
        <v>X</v>
      </c>
      <c r="T100" s="15" t="e">
        <f t="shared" si="52"/>
        <v>#REF!</v>
      </c>
      <c r="U100" s="15" t="e">
        <f t="shared" si="53"/>
        <v>#REF!</v>
      </c>
      <c r="V100" s="15">
        <f t="shared" si="54"/>
        <v>0</v>
      </c>
      <c r="W100" s="15">
        <f t="shared" si="55"/>
        <v>525</v>
      </c>
      <c r="X100" s="15">
        <f t="shared" si="56"/>
        <v>752</v>
      </c>
      <c r="Y100" s="15">
        <f t="shared" si="57"/>
        <v>263</v>
      </c>
      <c r="Z100" s="15">
        <f t="shared" si="58"/>
        <v>600</v>
      </c>
      <c r="AA100" s="15">
        <f t="shared" si="59"/>
        <v>0</v>
      </c>
      <c r="AB100" s="15">
        <f t="shared" si="60"/>
        <v>0</v>
      </c>
      <c r="AC100" s="15">
        <f t="shared" si="61"/>
        <v>0</v>
      </c>
      <c r="AD100" s="15">
        <f t="shared" si="62"/>
        <v>0</v>
      </c>
      <c r="AE100" s="141" t="e">
        <f t="shared" si="63"/>
        <v>#REF!</v>
      </c>
      <c r="AG100" s="15" t="e">
        <f t="shared" si="64"/>
        <v>#REF!</v>
      </c>
      <c r="AH100" s="15">
        <f t="shared" si="65"/>
        <v>4380.6000000000004</v>
      </c>
      <c r="AI100" s="15">
        <f t="shared" si="66"/>
        <v>0</v>
      </c>
      <c r="AJ100" s="15">
        <f t="shared" si="67"/>
        <v>0</v>
      </c>
      <c r="AK100" s="15">
        <f t="shared" si="68"/>
        <v>571.30999999999995</v>
      </c>
      <c r="AL100" s="15">
        <f t="shared" si="69"/>
        <v>0</v>
      </c>
      <c r="AM100" s="15">
        <f t="shared" si="70"/>
        <v>0</v>
      </c>
      <c r="AN100" s="15">
        <f t="shared" si="71"/>
        <v>0</v>
      </c>
      <c r="AO100" s="15">
        <f t="shared" si="72"/>
        <v>0</v>
      </c>
      <c r="AP100" s="15">
        <f t="shared" si="73"/>
        <v>0</v>
      </c>
      <c r="AQ100" s="15">
        <f t="shared" si="74"/>
        <v>0</v>
      </c>
      <c r="AR100" s="15">
        <f t="shared" si="75"/>
        <v>0</v>
      </c>
      <c r="AS100" s="141">
        <f t="shared" si="76"/>
        <v>4952</v>
      </c>
      <c r="AT100" s="141">
        <f t="shared" si="77"/>
        <v>2476</v>
      </c>
    </row>
    <row r="101" spans="1:46">
      <c r="A101" s="149" t="s">
        <v>168</v>
      </c>
      <c r="B101" s="15">
        <f>_xlfn.XLOOKUP($A101,'Configurator Options'!$B$58:$B$67,'Configurator Options'!$D$58:$D$67,0)</f>
        <v>0</v>
      </c>
      <c r="C101" s="15">
        <f>_xlfn.XLOOKUP($A101,'Configurator Options'!$B$58:$B$67,'Configurator Options'!$E$58:$E$67,0)</f>
        <v>0</v>
      </c>
      <c r="E101" s="147" t="s">
        <v>1223</v>
      </c>
      <c r="F101" s="15" t="str">
        <f t="shared" si="39"/>
        <v>3000</v>
      </c>
      <c r="G101" s="15" t="str">
        <f t="shared" si="40"/>
        <v>G</v>
      </c>
      <c r="H101" s="15" t="str">
        <f t="shared" si="41"/>
        <v>U</v>
      </c>
      <c r="I101" s="15" t="str">
        <f t="shared" si="42"/>
        <v>BTP</v>
      </c>
      <c r="J101" s="15" t="str">
        <f t="shared" si="43"/>
        <v>X</v>
      </c>
      <c r="K101" s="15" t="str">
        <f t="shared" si="44"/>
        <v>H</v>
      </c>
      <c r="L101" s="15" t="str">
        <f t="shared" si="45"/>
        <v>X</v>
      </c>
      <c r="M101" s="15" t="str">
        <f t="shared" si="46"/>
        <v>V</v>
      </c>
      <c r="N101" s="15" t="str">
        <f t="shared" si="47"/>
        <v>A</v>
      </c>
      <c r="O101" s="15" t="str">
        <f t="shared" si="48"/>
        <v>X</v>
      </c>
      <c r="P101" s="15" t="str">
        <f t="shared" si="49"/>
        <v>X</v>
      </c>
      <c r="Q101" s="15" t="str">
        <f t="shared" si="50"/>
        <v>XX</v>
      </c>
      <c r="R101" s="15" t="str">
        <f t="shared" si="51"/>
        <v>X</v>
      </c>
      <c r="T101" s="15" t="e">
        <f t="shared" si="52"/>
        <v>#REF!</v>
      </c>
      <c r="U101" s="15" t="e">
        <f t="shared" si="53"/>
        <v>#REF!</v>
      </c>
      <c r="V101" s="15">
        <f t="shared" si="54"/>
        <v>0</v>
      </c>
      <c r="W101" s="15">
        <f t="shared" si="55"/>
        <v>525</v>
      </c>
      <c r="X101" s="15">
        <f t="shared" si="56"/>
        <v>0</v>
      </c>
      <c r="Y101" s="15">
        <f t="shared" si="57"/>
        <v>289</v>
      </c>
      <c r="Z101" s="15">
        <f t="shared" si="58"/>
        <v>600</v>
      </c>
      <c r="AA101" s="15">
        <f t="shared" si="59"/>
        <v>0</v>
      </c>
      <c r="AB101" s="15">
        <f t="shared" si="60"/>
        <v>0</v>
      </c>
      <c r="AC101" s="15">
        <f t="shared" si="61"/>
        <v>0</v>
      </c>
      <c r="AD101" s="15">
        <f t="shared" si="62"/>
        <v>0</v>
      </c>
      <c r="AE101" s="141" t="e">
        <f t="shared" si="63"/>
        <v>#REF!</v>
      </c>
      <c r="AG101" s="15" t="e">
        <f t="shared" si="64"/>
        <v>#REF!</v>
      </c>
      <c r="AH101" s="15">
        <f t="shared" si="65"/>
        <v>4380.6000000000004</v>
      </c>
      <c r="AI101" s="15">
        <f t="shared" si="66"/>
        <v>0</v>
      </c>
      <c r="AJ101" s="15">
        <f t="shared" si="67"/>
        <v>0</v>
      </c>
      <c r="AK101" s="15">
        <f t="shared" si="68"/>
        <v>571.30999999999995</v>
      </c>
      <c r="AL101" s="15">
        <f t="shared" si="69"/>
        <v>0</v>
      </c>
      <c r="AM101" s="15">
        <f t="shared" si="70"/>
        <v>0</v>
      </c>
      <c r="AN101" s="15">
        <f t="shared" si="71"/>
        <v>0</v>
      </c>
      <c r="AO101" s="15">
        <f t="shared" si="72"/>
        <v>0</v>
      </c>
      <c r="AP101" s="15">
        <f t="shared" si="73"/>
        <v>0</v>
      </c>
      <c r="AQ101" s="15">
        <f t="shared" si="74"/>
        <v>0</v>
      </c>
      <c r="AR101" s="15">
        <f t="shared" si="75"/>
        <v>0</v>
      </c>
      <c r="AS101" s="141">
        <f t="shared" si="76"/>
        <v>4952</v>
      </c>
      <c r="AT101" s="141">
        <f t="shared" si="77"/>
        <v>2476</v>
      </c>
    </row>
    <row r="102" spans="1:46">
      <c r="A102" s="15" t="s">
        <v>128</v>
      </c>
      <c r="B102" s="15">
        <f>_xlfn.XLOOKUP($A102,'Configurator Options'!$B$58:$B$67,'Configurator Options'!$D$58:$D$67,0)</f>
        <v>674</v>
      </c>
      <c r="C102" s="15">
        <f>_xlfn.XLOOKUP($A102,'Configurator Options'!$B$58:$B$67,'Configurator Options'!$E$58:$E$67,0)</f>
        <v>0</v>
      </c>
      <c r="E102" s="147" t="s">
        <v>1224</v>
      </c>
      <c r="F102" s="15" t="str">
        <f t="shared" si="39"/>
        <v>3000</v>
      </c>
      <c r="G102" s="15" t="str">
        <f t="shared" si="40"/>
        <v>G</v>
      </c>
      <c r="H102" s="15" t="str">
        <f t="shared" si="41"/>
        <v>U</v>
      </c>
      <c r="I102" s="15" t="str">
        <f t="shared" si="42"/>
        <v>BTP</v>
      </c>
      <c r="J102" s="15" t="str">
        <f t="shared" si="43"/>
        <v>X</v>
      </c>
      <c r="K102" s="15" t="str">
        <f t="shared" si="44"/>
        <v>X</v>
      </c>
      <c r="L102" s="15" t="str">
        <f t="shared" si="45"/>
        <v>R</v>
      </c>
      <c r="M102" s="15" t="str">
        <f t="shared" si="46"/>
        <v>M</v>
      </c>
      <c r="N102" s="15" t="str">
        <f t="shared" si="47"/>
        <v>X</v>
      </c>
      <c r="O102" s="15" t="str">
        <f t="shared" si="48"/>
        <v>X</v>
      </c>
      <c r="P102" s="15" t="str">
        <f t="shared" si="49"/>
        <v>C</v>
      </c>
      <c r="Q102" s="15" t="str">
        <f t="shared" si="50"/>
        <v>XX</v>
      </c>
      <c r="R102" s="15" t="str">
        <f t="shared" si="51"/>
        <v>X</v>
      </c>
      <c r="T102" s="15" t="e">
        <f t="shared" si="52"/>
        <v>#REF!</v>
      </c>
      <c r="U102" s="15" t="e">
        <f t="shared" si="53"/>
        <v>#REF!</v>
      </c>
      <c r="V102" s="15">
        <f t="shared" si="54"/>
        <v>0</v>
      </c>
      <c r="W102" s="15">
        <f t="shared" si="55"/>
        <v>0</v>
      </c>
      <c r="X102" s="15">
        <f t="shared" si="56"/>
        <v>752</v>
      </c>
      <c r="Y102" s="15">
        <f t="shared" si="57"/>
        <v>263</v>
      </c>
      <c r="Z102" s="15">
        <f t="shared" si="58"/>
        <v>0</v>
      </c>
      <c r="AA102" s="15">
        <f t="shared" si="59"/>
        <v>0</v>
      </c>
      <c r="AB102" s="15">
        <f t="shared" si="60"/>
        <v>220</v>
      </c>
      <c r="AC102" s="15">
        <f t="shared" si="61"/>
        <v>0</v>
      </c>
      <c r="AD102" s="15">
        <f t="shared" si="62"/>
        <v>0</v>
      </c>
      <c r="AE102" s="141" t="e">
        <f t="shared" si="63"/>
        <v>#REF!</v>
      </c>
      <c r="AG102" s="15" t="e">
        <f t="shared" si="64"/>
        <v>#REF!</v>
      </c>
      <c r="AH102" s="15">
        <f t="shared" si="65"/>
        <v>4380.6000000000004</v>
      </c>
      <c r="AI102" s="15">
        <f t="shared" si="66"/>
        <v>0</v>
      </c>
      <c r="AJ102" s="15">
        <f t="shared" si="67"/>
        <v>0</v>
      </c>
      <c r="AK102" s="15">
        <f t="shared" si="68"/>
        <v>0</v>
      </c>
      <c r="AL102" s="15">
        <f t="shared" si="69"/>
        <v>0</v>
      </c>
      <c r="AM102" s="15">
        <f t="shared" si="70"/>
        <v>0</v>
      </c>
      <c r="AN102" s="15">
        <f t="shared" si="71"/>
        <v>0</v>
      </c>
      <c r="AO102" s="15">
        <f t="shared" si="72"/>
        <v>0</v>
      </c>
      <c r="AP102" s="15">
        <f t="shared" si="73"/>
        <v>0</v>
      </c>
      <c r="AQ102" s="15">
        <f t="shared" si="74"/>
        <v>0</v>
      </c>
      <c r="AR102" s="15">
        <f t="shared" si="75"/>
        <v>0</v>
      </c>
      <c r="AS102" s="141">
        <f t="shared" si="76"/>
        <v>4381</v>
      </c>
      <c r="AT102" s="141">
        <f t="shared" si="77"/>
        <v>2190.5</v>
      </c>
    </row>
    <row r="103" spans="1:46">
      <c r="A103" s="15" t="s">
        <v>134</v>
      </c>
      <c r="B103" s="15">
        <f>_xlfn.XLOOKUP($A103,'Configurator Options'!$B$58:$B$67,'Configurator Options'!$D$58:$D$67,0)</f>
        <v>674</v>
      </c>
      <c r="C103" s="15">
        <f>_xlfn.XLOOKUP($A103,'Configurator Options'!$B$58:$B$67,'Configurator Options'!$E$58:$E$67,0)</f>
        <v>0</v>
      </c>
      <c r="E103" s="147" t="s">
        <v>1225</v>
      </c>
      <c r="F103" s="15" t="str">
        <f t="shared" si="39"/>
        <v>3000</v>
      </c>
      <c r="G103" s="15" t="str">
        <f t="shared" si="40"/>
        <v>G</v>
      </c>
      <c r="H103" s="15" t="str">
        <f t="shared" si="41"/>
        <v>U</v>
      </c>
      <c r="I103" s="15" t="str">
        <f t="shared" si="42"/>
        <v>BTP</v>
      </c>
      <c r="J103" s="15" t="str">
        <f t="shared" si="43"/>
        <v>X</v>
      </c>
      <c r="K103" s="15" t="str">
        <f t="shared" si="44"/>
        <v>X</v>
      </c>
      <c r="L103" s="15" t="str">
        <f t="shared" si="45"/>
        <v>R</v>
      </c>
      <c r="M103" s="15" t="str">
        <f t="shared" si="46"/>
        <v>M</v>
      </c>
      <c r="N103" s="15" t="str">
        <f t="shared" si="47"/>
        <v>X</v>
      </c>
      <c r="O103" s="15" t="str">
        <f t="shared" si="48"/>
        <v>X</v>
      </c>
      <c r="P103" s="15" t="str">
        <f t="shared" si="49"/>
        <v>X</v>
      </c>
      <c r="Q103" s="15" t="str">
        <f t="shared" si="50"/>
        <v>XX</v>
      </c>
      <c r="R103" s="15" t="str">
        <f t="shared" si="51"/>
        <v>X</v>
      </c>
      <c r="T103" s="15" t="e">
        <f t="shared" si="52"/>
        <v>#REF!</v>
      </c>
      <c r="U103" s="15" t="e">
        <f t="shared" si="53"/>
        <v>#REF!</v>
      </c>
      <c r="V103" s="15">
        <f t="shared" si="54"/>
        <v>0</v>
      </c>
      <c r="W103" s="15">
        <f t="shared" si="55"/>
        <v>0</v>
      </c>
      <c r="X103" s="15">
        <f t="shared" si="56"/>
        <v>752</v>
      </c>
      <c r="Y103" s="15">
        <f t="shared" si="57"/>
        <v>263</v>
      </c>
      <c r="Z103" s="15">
        <f t="shared" si="58"/>
        <v>0</v>
      </c>
      <c r="AA103" s="15">
        <f t="shared" si="59"/>
        <v>0</v>
      </c>
      <c r="AB103" s="15">
        <f t="shared" si="60"/>
        <v>0</v>
      </c>
      <c r="AC103" s="15">
        <f t="shared" si="61"/>
        <v>0</v>
      </c>
      <c r="AD103" s="15">
        <f t="shared" si="62"/>
        <v>0</v>
      </c>
      <c r="AE103" s="141" t="e">
        <f t="shared" si="63"/>
        <v>#REF!</v>
      </c>
      <c r="AG103" s="15" t="e">
        <f t="shared" si="64"/>
        <v>#REF!</v>
      </c>
      <c r="AH103" s="15">
        <f t="shared" si="65"/>
        <v>4380.6000000000004</v>
      </c>
      <c r="AI103" s="15">
        <f t="shared" si="66"/>
        <v>0</v>
      </c>
      <c r="AJ103" s="15">
        <f t="shared" si="67"/>
        <v>0</v>
      </c>
      <c r="AK103" s="15">
        <f t="shared" si="68"/>
        <v>0</v>
      </c>
      <c r="AL103" s="15">
        <f t="shared" si="69"/>
        <v>0</v>
      </c>
      <c r="AM103" s="15">
        <f t="shared" si="70"/>
        <v>0</v>
      </c>
      <c r="AN103" s="15">
        <f t="shared" si="71"/>
        <v>0</v>
      </c>
      <c r="AO103" s="15">
        <f t="shared" si="72"/>
        <v>0</v>
      </c>
      <c r="AP103" s="15">
        <f t="shared" si="73"/>
        <v>0</v>
      </c>
      <c r="AQ103" s="15">
        <f t="shared" si="74"/>
        <v>0</v>
      </c>
      <c r="AR103" s="15">
        <f t="shared" si="75"/>
        <v>0</v>
      </c>
      <c r="AS103" s="141">
        <f t="shared" si="76"/>
        <v>4381</v>
      </c>
      <c r="AT103" s="141">
        <f t="shared" si="77"/>
        <v>2190.5</v>
      </c>
    </row>
    <row r="104" spans="1:46">
      <c r="A104" s="15" t="s">
        <v>137</v>
      </c>
      <c r="B104" s="15">
        <f>_xlfn.XLOOKUP($A104,'Configurator Options'!$B$58:$B$67,'Configurator Options'!$D$58:$D$67,0)</f>
        <v>674</v>
      </c>
      <c r="C104" s="15">
        <f>_xlfn.XLOOKUP($A104,'Configurator Options'!$B$58:$B$67,'Configurator Options'!$E$58:$E$67,0)</f>
        <v>0</v>
      </c>
      <c r="E104" s="147" t="s">
        <v>1226</v>
      </c>
      <c r="F104" s="15" t="str">
        <f t="shared" si="39"/>
        <v>3000</v>
      </c>
      <c r="G104" s="15" t="str">
        <f t="shared" si="40"/>
        <v>G</v>
      </c>
      <c r="H104" s="15" t="str">
        <f t="shared" si="41"/>
        <v>U</v>
      </c>
      <c r="I104" s="15" t="str">
        <f t="shared" si="42"/>
        <v>BTP</v>
      </c>
      <c r="J104" s="15" t="str">
        <f t="shared" si="43"/>
        <v>X</v>
      </c>
      <c r="K104" s="15" t="str">
        <f t="shared" si="44"/>
        <v>X</v>
      </c>
      <c r="L104" s="15" t="str">
        <f t="shared" si="45"/>
        <v>X</v>
      </c>
      <c r="M104" s="15" t="str">
        <f t="shared" si="46"/>
        <v>M</v>
      </c>
      <c r="N104" s="15" t="str">
        <f t="shared" si="47"/>
        <v>X</v>
      </c>
      <c r="O104" s="15" t="str">
        <f t="shared" si="48"/>
        <v>X</v>
      </c>
      <c r="P104" s="15" t="str">
        <f t="shared" si="49"/>
        <v>X</v>
      </c>
      <c r="Q104" s="15" t="str">
        <f t="shared" si="50"/>
        <v>XX</v>
      </c>
      <c r="R104" s="15" t="str">
        <f t="shared" si="51"/>
        <v>X</v>
      </c>
      <c r="T104" s="15" t="e">
        <f t="shared" si="52"/>
        <v>#REF!</v>
      </c>
      <c r="U104" s="15" t="e">
        <f t="shared" si="53"/>
        <v>#REF!</v>
      </c>
      <c r="V104" s="15">
        <f t="shared" si="54"/>
        <v>0</v>
      </c>
      <c r="W104" s="15">
        <f t="shared" si="55"/>
        <v>0</v>
      </c>
      <c r="X104" s="15">
        <f t="shared" si="56"/>
        <v>0</v>
      </c>
      <c r="Y104" s="15">
        <f t="shared" si="57"/>
        <v>263</v>
      </c>
      <c r="Z104" s="15">
        <f t="shared" si="58"/>
        <v>0</v>
      </c>
      <c r="AA104" s="15">
        <f t="shared" si="59"/>
        <v>0</v>
      </c>
      <c r="AB104" s="15">
        <f t="shared" si="60"/>
        <v>0</v>
      </c>
      <c r="AC104" s="15">
        <f t="shared" si="61"/>
        <v>0</v>
      </c>
      <c r="AD104" s="15">
        <f t="shared" si="62"/>
        <v>0</v>
      </c>
      <c r="AE104" s="141" t="e">
        <f t="shared" si="63"/>
        <v>#REF!</v>
      </c>
      <c r="AG104" s="15" t="e">
        <f t="shared" si="64"/>
        <v>#REF!</v>
      </c>
      <c r="AH104" s="15">
        <f t="shared" si="65"/>
        <v>4380.6000000000004</v>
      </c>
      <c r="AI104" s="15">
        <f t="shared" si="66"/>
        <v>0</v>
      </c>
      <c r="AJ104" s="15">
        <f t="shared" si="67"/>
        <v>0</v>
      </c>
      <c r="AK104" s="15">
        <f t="shared" si="68"/>
        <v>0</v>
      </c>
      <c r="AL104" s="15">
        <f t="shared" si="69"/>
        <v>0</v>
      </c>
      <c r="AM104" s="15">
        <f t="shared" si="70"/>
        <v>0</v>
      </c>
      <c r="AN104" s="15">
        <f t="shared" si="71"/>
        <v>0</v>
      </c>
      <c r="AO104" s="15">
        <f t="shared" si="72"/>
        <v>0</v>
      </c>
      <c r="AP104" s="15">
        <f t="shared" si="73"/>
        <v>0</v>
      </c>
      <c r="AQ104" s="15">
        <f t="shared" si="74"/>
        <v>0</v>
      </c>
      <c r="AR104" s="15">
        <f t="shared" si="75"/>
        <v>0</v>
      </c>
      <c r="AS104" s="141">
        <f t="shared" si="76"/>
        <v>4381</v>
      </c>
      <c r="AT104" s="141">
        <f t="shared" si="77"/>
        <v>2190.5</v>
      </c>
    </row>
    <row r="105" spans="1:46">
      <c r="A105" s="149" t="s">
        <v>949</v>
      </c>
      <c r="E105" s="147" t="s">
        <v>1227</v>
      </c>
      <c r="F105" s="15" t="str">
        <f t="shared" si="39"/>
        <v>3000</v>
      </c>
      <c r="G105" s="15" t="str">
        <f t="shared" si="40"/>
        <v>G</v>
      </c>
      <c r="H105" s="15" t="str">
        <f t="shared" si="41"/>
        <v>U</v>
      </c>
      <c r="I105" s="15" t="str">
        <f t="shared" si="42"/>
        <v>BTP</v>
      </c>
      <c r="J105" s="15" t="str">
        <f t="shared" si="43"/>
        <v>X</v>
      </c>
      <c r="K105" s="15" t="str">
        <f t="shared" si="44"/>
        <v>X</v>
      </c>
      <c r="L105" s="15" t="str">
        <f t="shared" si="45"/>
        <v>X</v>
      </c>
      <c r="M105" s="15" t="str">
        <f t="shared" si="46"/>
        <v>V</v>
      </c>
      <c r="N105" s="15" t="str">
        <f t="shared" si="47"/>
        <v>A</v>
      </c>
      <c r="O105" s="15" t="str">
        <f t="shared" si="48"/>
        <v>X</v>
      </c>
      <c r="P105" s="15" t="str">
        <f t="shared" si="49"/>
        <v>X</v>
      </c>
      <c r="Q105" s="15" t="str">
        <f t="shared" si="50"/>
        <v>BL</v>
      </c>
      <c r="R105" s="15" t="str">
        <f t="shared" si="51"/>
        <v>X</v>
      </c>
      <c r="T105" s="15" t="e">
        <f t="shared" si="52"/>
        <v>#REF!</v>
      </c>
      <c r="U105" s="15" t="e">
        <f t="shared" si="53"/>
        <v>#REF!</v>
      </c>
      <c r="V105" s="15">
        <f t="shared" si="54"/>
        <v>0</v>
      </c>
      <c r="W105" s="15">
        <f t="shared" si="55"/>
        <v>0</v>
      </c>
      <c r="X105" s="15">
        <f t="shared" si="56"/>
        <v>0</v>
      </c>
      <c r="Y105" s="15">
        <f t="shared" si="57"/>
        <v>289</v>
      </c>
      <c r="Z105" s="15">
        <f t="shared" si="58"/>
        <v>600</v>
      </c>
      <c r="AA105" s="15">
        <f t="shared" si="59"/>
        <v>0</v>
      </c>
      <c r="AB105" s="15">
        <f t="shared" si="60"/>
        <v>0</v>
      </c>
      <c r="AC105" s="15">
        <f t="shared" si="61"/>
        <v>797</v>
      </c>
      <c r="AD105" s="15">
        <f t="shared" si="62"/>
        <v>0</v>
      </c>
      <c r="AE105" s="141" t="e">
        <f t="shared" si="63"/>
        <v>#REF!</v>
      </c>
      <c r="AG105" s="15" t="e">
        <f t="shared" si="64"/>
        <v>#REF!</v>
      </c>
      <c r="AH105" s="15">
        <f t="shared" si="65"/>
        <v>4380.6000000000004</v>
      </c>
      <c r="AI105" s="15">
        <f t="shared" si="66"/>
        <v>0</v>
      </c>
      <c r="AJ105" s="15">
        <f t="shared" si="67"/>
        <v>0</v>
      </c>
      <c r="AK105" s="15">
        <f t="shared" si="68"/>
        <v>0</v>
      </c>
      <c r="AL105" s="15">
        <f t="shared" si="69"/>
        <v>0</v>
      </c>
      <c r="AM105" s="15">
        <f t="shared" si="70"/>
        <v>0</v>
      </c>
      <c r="AN105" s="15">
        <f t="shared" si="71"/>
        <v>0</v>
      </c>
      <c r="AO105" s="15">
        <f t="shared" si="72"/>
        <v>0</v>
      </c>
      <c r="AP105" s="15">
        <f t="shared" si="73"/>
        <v>0</v>
      </c>
      <c r="AQ105" s="15">
        <f t="shared" si="74"/>
        <v>645.75</v>
      </c>
      <c r="AR105" s="15">
        <f t="shared" si="75"/>
        <v>0</v>
      </c>
      <c r="AS105" s="141">
        <f t="shared" si="76"/>
        <v>5026</v>
      </c>
      <c r="AT105" s="141">
        <f t="shared" si="77"/>
        <v>2513</v>
      </c>
    </row>
    <row r="106" spans="1:46">
      <c r="A106" s="15" t="s">
        <v>137</v>
      </c>
      <c r="B106" s="15">
        <f>_xlfn.XLOOKUP($A106,'Configurator Options'!$B$68:$B$72,'Configurator Options'!$D$68:$D$72,0)</f>
        <v>359</v>
      </c>
      <c r="C106" s="15">
        <f>_xlfn.XLOOKUP($A106,'Configurator Options'!$B$68:$B$72,'Configurator Options'!$E$68:$E$72,0)</f>
        <v>0</v>
      </c>
      <c r="E106" s="147" t="s">
        <v>1228</v>
      </c>
      <c r="F106" s="15" t="str">
        <f t="shared" si="39"/>
        <v>3000</v>
      </c>
      <c r="G106" s="15" t="str">
        <f t="shared" si="40"/>
        <v>G</v>
      </c>
      <c r="H106" s="15" t="str">
        <f t="shared" si="41"/>
        <v>U</v>
      </c>
      <c r="I106" s="15" t="str">
        <f t="shared" si="42"/>
        <v>BTP</v>
      </c>
      <c r="J106" s="15" t="str">
        <f t="shared" si="43"/>
        <v>X</v>
      </c>
      <c r="K106" s="15" t="str">
        <f t="shared" si="44"/>
        <v>X</v>
      </c>
      <c r="L106" s="15" t="str">
        <f t="shared" si="45"/>
        <v>X</v>
      </c>
      <c r="M106" s="15" t="str">
        <f t="shared" si="46"/>
        <v>V</v>
      </c>
      <c r="N106" s="15" t="str">
        <f t="shared" si="47"/>
        <v>A</v>
      </c>
      <c r="O106" s="15" t="str">
        <f t="shared" si="48"/>
        <v>X</v>
      </c>
      <c r="P106" s="15" t="str">
        <f t="shared" si="49"/>
        <v>X</v>
      </c>
      <c r="Q106" s="15" t="str">
        <f t="shared" si="50"/>
        <v>LF</v>
      </c>
      <c r="R106" s="15" t="str">
        <f t="shared" si="51"/>
        <v>X</v>
      </c>
      <c r="T106" s="15" t="e">
        <f t="shared" si="52"/>
        <v>#REF!</v>
      </c>
      <c r="U106" s="15" t="e">
        <f t="shared" si="53"/>
        <v>#REF!</v>
      </c>
      <c r="V106" s="15">
        <f t="shared" si="54"/>
        <v>0</v>
      </c>
      <c r="W106" s="15">
        <f t="shared" si="55"/>
        <v>0</v>
      </c>
      <c r="X106" s="15">
        <f t="shared" si="56"/>
        <v>0</v>
      </c>
      <c r="Y106" s="15">
        <f t="shared" si="57"/>
        <v>289</v>
      </c>
      <c r="Z106" s="15">
        <f t="shared" si="58"/>
        <v>600</v>
      </c>
      <c r="AA106" s="15">
        <f t="shared" si="59"/>
        <v>0</v>
      </c>
      <c r="AB106" s="15">
        <f t="shared" si="60"/>
        <v>0</v>
      </c>
      <c r="AC106" s="15">
        <f t="shared" si="61"/>
        <v>536</v>
      </c>
      <c r="AD106" s="15">
        <f t="shared" si="62"/>
        <v>0</v>
      </c>
      <c r="AE106" s="141" t="e">
        <f t="shared" si="63"/>
        <v>#REF!</v>
      </c>
      <c r="AG106" s="15" t="e">
        <f t="shared" si="64"/>
        <v>#REF!</v>
      </c>
      <c r="AH106" s="15">
        <f t="shared" si="65"/>
        <v>4380.6000000000004</v>
      </c>
      <c r="AI106" s="15">
        <f t="shared" si="66"/>
        <v>0</v>
      </c>
      <c r="AJ106" s="15">
        <f t="shared" si="67"/>
        <v>0</v>
      </c>
      <c r="AK106" s="15">
        <f t="shared" si="68"/>
        <v>0</v>
      </c>
      <c r="AL106" s="15">
        <f t="shared" si="69"/>
        <v>0</v>
      </c>
      <c r="AM106" s="15">
        <f t="shared" si="70"/>
        <v>0</v>
      </c>
      <c r="AN106" s="15">
        <f t="shared" si="71"/>
        <v>0</v>
      </c>
      <c r="AO106" s="15">
        <f t="shared" si="72"/>
        <v>0</v>
      </c>
      <c r="AP106" s="15">
        <f t="shared" si="73"/>
        <v>0</v>
      </c>
      <c r="AQ106" s="15">
        <f t="shared" si="74"/>
        <v>0</v>
      </c>
      <c r="AR106" s="15">
        <f t="shared" si="75"/>
        <v>0</v>
      </c>
      <c r="AS106" s="141">
        <f t="shared" si="76"/>
        <v>4381</v>
      </c>
      <c r="AT106" s="141">
        <f t="shared" si="77"/>
        <v>2190.5</v>
      </c>
    </row>
    <row r="107" spans="1:46">
      <c r="A107" s="15" t="s">
        <v>168</v>
      </c>
      <c r="B107" s="15">
        <f>_xlfn.XLOOKUP($A107,'Configurator Options'!$B$68:$B$72,'Configurator Options'!$D$68:$D$72,0)</f>
        <v>0</v>
      </c>
      <c r="C107" s="15">
        <f>_xlfn.XLOOKUP($A107,'Configurator Options'!$B$68:$B$72,'Configurator Options'!$E$68:$E$72,0)</f>
        <v>0</v>
      </c>
      <c r="E107" s="147" t="s">
        <v>1229</v>
      </c>
      <c r="F107" s="15" t="str">
        <f t="shared" si="39"/>
        <v>3000</v>
      </c>
      <c r="G107" s="15" t="str">
        <f t="shared" si="40"/>
        <v>G</v>
      </c>
      <c r="H107" s="15" t="str">
        <f t="shared" si="41"/>
        <v>U</v>
      </c>
      <c r="I107" s="15" t="str">
        <f t="shared" si="42"/>
        <v>BTP</v>
      </c>
      <c r="J107" s="15" t="str">
        <f t="shared" si="43"/>
        <v>X</v>
      </c>
      <c r="K107" s="15" t="str">
        <f t="shared" si="44"/>
        <v>X</v>
      </c>
      <c r="L107" s="15" t="str">
        <f t="shared" si="45"/>
        <v>X</v>
      </c>
      <c r="M107" s="15" t="str">
        <f t="shared" si="46"/>
        <v>V</v>
      </c>
      <c r="N107" s="15" t="str">
        <f t="shared" si="47"/>
        <v>A</v>
      </c>
      <c r="O107" s="15" t="str">
        <f t="shared" si="48"/>
        <v>X</v>
      </c>
      <c r="P107" s="15" t="str">
        <f t="shared" si="49"/>
        <v>X</v>
      </c>
      <c r="Q107" s="15" t="str">
        <f t="shared" si="50"/>
        <v>XX</v>
      </c>
      <c r="R107" s="15" t="str">
        <f t="shared" si="51"/>
        <v>X</v>
      </c>
      <c r="T107" s="15" t="e">
        <f t="shared" si="52"/>
        <v>#REF!</v>
      </c>
      <c r="U107" s="15" t="e">
        <f t="shared" si="53"/>
        <v>#REF!</v>
      </c>
      <c r="V107" s="15">
        <f t="shared" si="54"/>
        <v>0</v>
      </c>
      <c r="W107" s="15">
        <f t="shared" si="55"/>
        <v>0</v>
      </c>
      <c r="X107" s="15">
        <f t="shared" si="56"/>
        <v>0</v>
      </c>
      <c r="Y107" s="15">
        <f t="shared" si="57"/>
        <v>289</v>
      </c>
      <c r="Z107" s="15">
        <f t="shared" si="58"/>
        <v>600</v>
      </c>
      <c r="AA107" s="15">
        <f t="shared" si="59"/>
        <v>0</v>
      </c>
      <c r="AB107" s="15">
        <f t="shared" si="60"/>
        <v>0</v>
      </c>
      <c r="AC107" s="15">
        <f t="shared" si="61"/>
        <v>0</v>
      </c>
      <c r="AD107" s="15">
        <f t="shared" si="62"/>
        <v>0</v>
      </c>
      <c r="AE107" s="141" t="e">
        <f t="shared" si="63"/>
        <v>#REF!</v>
      </c>
      <c r="AG107" s="15" t="e">
        <f t="shared" si="64"/>
        <v>#REF!</v>
      </c>
      <c r="AH107" s="15">
        <f t="shared" si="65"/>
        <v>4380.6000000000004</v>
      </c>
      <c r="AI107" s="15">
        <f t="shared" si="66"/>
        <v>0</v>
      </c>
      <c r="AJ107" s="15">
        <f t="shared" si="67"/>
        <v>0</v>
      </c>
      <c r="AK107" s="15">
        <f t="shared" si="68"/>
        <v>0</v>
      </c>
      <c r="AL107" s="15">
        <f t="shared" si="69"/>
        <v>0</v>
      </c>
      <c r="AM107" s="15">
        <f t="shared" si="70"/>
        <v>0</v>
      </c>
      <c r="AN107" s="15">
        <f t="shared" si="71"/>
        <v>0</v>
      </c>
      <c r="AO107" s="15">
        <f t="shared" si="72"/>
        <v>0</v>
      </c>
      <c r="AP107" s="15">
        <f t="shared" si="73"/>
        <v>0</v>
      </c>
      <c r="AQ107" s="15">
        <f t="shared" si="74"/>
        <v>0</v>
      </c>
      <c r="AR107" s="15">
        <f t="shared" si="75"/>
        <v>0</v>
      </c>
      <c r="AS107" s="141">
        <f t="shared" si="76"/>
        <v>4381</v>
      </c>
      <c r="AT107" s="141">
        <f t="shared" si="77"/>
        <v>2190.5</v>
      </c>
    </row>
    <row r="108" spans="1:46">
      <c r="A108" s="15" t="s">
        <v>134</v>
      </c>
      <c r="B108" s="15">
        <f>_xlfn.XLOOKUP($A108,'Configurator Options'!$B$68:$B$72,'Configurator Options'!$D$68:$D$72,0)</f>
        <v>220</v>
      </c>
      <c r="C108" s="15">
        <f>_xlfn.XLOOKUP($A108,'Configurator Options'!$B$68:$B$72,'Configurator Options'!$E$68:$E$72,0)</f>
        <v>0</v>
      </c>
      <c r="E108" s="147" t="s">
        <v>1230</v>
      </c>
      <c r="F108" s="15" t="str">
        <f t="shared" si="39"/>
        <v>3000</v>
      </c>
      <c r="G108" s="15" t="str">
        <f t="shared" si="40"/>
        <v>G</v>
      </c>
      <c r="H108" s="15" t="str">
        <f t="shared" si="41"/>
        <v>U</v>
      </c>
      <c r="I108" s="15" t="str">
        <f t="shared" si="42"/>
        <v>BTP</v>
      </c>
      <c r="J108" s="15" t="str">
        <f t="shared" si="43"/>
        <v>X</v>
      </c>
      <c r="K108" s="15" t="str">
        <f t="shared" si="44"/>
        <v>X</v>
      </c>
      <c r="L108" s="15" t="str">
        <f t="shared" si="45"/>
        <v>X</v>
      </c>
      <c r="M108" s="15" t="str">
        <f t="shared" si="46"/>
        <v>V</v>
      </c>
      <c r="N108" s="15" t="str">
        <f t="shared" si="47"/>
        <v>B</v>
      </c>
      <c r="O108" s="15" t="str">
        <f t="shared" si="48"/>
        <v>X</v>
      </c>
      <c r="P108" s="15" t="str">
        <f t="shared" si="49"/>
        <v>X</v>
      </c>
      <c r="Q108" s="15" t="str">
        <f t="shared" si="50"/>
        <v>BT</v>
      </c>
      <c r="R108" s="15" t="str">
        <f t="shared" si="51"/>
        <v>X</v>
      </c>
      <c r="T108" s="15" t="e">
        <f t="shared" si="52"/>
        <v>#REF!</v>
      </c>
      <c r="U108" s="15" t="e">
        <f t="shared" si="53"/>
        <v>#REF!</v>
      </c>
      <c r="V108" s="15">
        <f t="shared" si="54"/>
        <v>0</v>
      </c>
      <c r="W108" s="15">
        <f t="shared" si="55"/>
        <v>0</v>
      </c>
      <c r="X108" s="15">
        <f t="shared" si="56"/>
        <v>0</v>
      </c>
      <c r="Y108" s="15">
        <f t="shared" si="57"/>
        <v>289</v>
      </c>
      <c r="Z108" s="15">
        <f t="shared" si="58"/>
        <v>600</v>
      </c>
      <c r="AA108" s="15">
        <f t="shared" si="59"/>
        <v>0</v>
      </c>
      <c r="AB108" s="15">
        <f t="shared" si="60"/>
        <v>0</v>
      </c>
      <c r="AC108" s="15">
        <f t="shared" si="61"/>
        <v>705</v>
      </c>
      <c r="AD108" s="15">
        <f t="shared" si="62"/>
        <v>0</v>
      </c>
      <c r="AE108" s="141" t="e">
        <f t="shared" si="63"/>
        <v>#REF!</v>
      </c>
      <c r="AG108" s="15" t="e">
        <f t="shared" si="64"/>
        <v>#REF!</v>
      </c>
      <c r="AH108" s="15">
        <f t="shared" si="65"/>
        <v>4380.6000000000004</v>
      </c>
      <c r="AI108" s="15">
        <f t="shared" si="66"/>
        <v>0</v>
      </c>
      <c r="AJ108" s="15">
        <f t="shared" si="67"/>
        <v>0</v>
      </c>
      <c r="AK108" s="15">
        <f t="shared" si="68"/>
        <v>0</v>
      </c>
      <c r="AL108" s="15">
        <f t="shared" si="69"/>
        <v>0</v>
      </c>
      <c r="AM108" s="15">
        <f t="shared" si="70"/>
        <v>0</v>
      </c>
      <c r="AN108" s="15">
        <f t="shared" si="71"/>
        <v>0</v>
      </c>
      <c r="AO108" s="15">
        <f t="shared" si="72"/>
        <v>0</v>
      </c>
      <c r="AP108" s="15">
        <f t="shared" si="73"/>
        <v>0</v>
      </c>
      <c r="AQ108" s="15">
        <f t="shared" si="74"/>
        <v>593.25</v>
      </c>
      <c r="AR108" s="15">
        <f t="shared" si="75"/>
        <v>0</v>
      </c>
      <c r="AS108" s="141">
        <f t="shared" si="76"/>
        <v>4974</v>
      </c>
      <c r="AT108" s="141">
        <f t="shared" si="77"/>
        <v>2487</v>
      </c>
    </row>
    <row r="109" spans="1:46">
      <c r="A109" s="149" t="s">
        <v>981</v>
      </c>
      <c r="E109" s="147" t="s">
        <v>1231</v>
      </c>
      <c r="F109" s="15" t="str">
        <f t="shared" si="39"/>
        <v>3000</v>
      </c>
      <c r="G109" s="15" t="str">
        <f t="shared" si="40"/>
        <v>G</v>
      </c>
      <c r="H109" s="15" t="str">
        <f t="shared" si="41"/>
        <v>U</v>
      </c>
      <c r="I109" s="15" t="str">
        <f t="shared" si="42"/>
        <v>BTP</v>
      </c>
      <c r="J109" s="15" t="str">
        <f t="shared" si="43"/>
        <v>X</v>
      </c>
      <c r="K109" s="15" t="str">
        <f t="shared" si="44"/>
        <v>X</v>
      </c>
      <c r="L109" s="15" t="str">
        <f t="shared" si="45"/>
        <v>X</v>
      </c>
      <c r="M109" s="15" t="str">
        <f t="shared" si="46"/>
        <v>V</v>
      </c>
      <c r="N109" s="15" t="str">
        <f t="shared" si="47"/>
        <v>X</v>
      </c>
      <c r="O109" s="15" t="str">
        <f t="shared" si="48"/>
        <v>X</v>
      </c>
      <c r="P109" s="15" t="str">
        <f t="shared" si="49"/>
        <v>X</v>
      </c>
      <c r="Q109" s="15" t="str">
        <f t="shared" si="50"/>
        <v>XX</v>
      </c>
      <c r="R109" s="15" t="str">
        <f t="shared" si="51"/>
        <v>X</v>
      </c>
      <c r="T109" s="15" t="e">
        <f t="shared" si="52"/>
        <v>#REF!</v>
      </c>
      <c r="U109" s="15" t="e">
        <f t="shared" si="53"/>
        <v>#REF!</v>
      </c>
      <c r="V109" s="15">
        <f t="shared" si="54"/>
        <v>0</v>
      </c>
      <c r="W109" s="15">
        <f t="shared" si="55"/>
        <v>0</v>
      </c>
      <c r="X109" s="15">
        <f t="shared" si="56"/>
        <v>0</v>
      </c>
      <c r="Y109" s="15">
        <f t="shared" si="57"/>
        <v>289</v>
      </c>
      <c r="Z109" s="15">
        <f t="shared" si="58"/>
        <v>0</v>
      </c>
      <c r="AA109" s="15">
        <f t="shared" si="59"/>
        <v>0</v>
      </c>
      <c r="AB109" s="15">
        <f t="shared" si="60"/>
        <v>0</v>
      </c>
      <c r="AC109" s="15">
        <f t="shared" si="61"/>
        <v>0</v>
      </c>
      <c r="AD109" s="15">
        <f t="shared" si="62"/>
        <v>0</v>
      </c>
      <c r="AE109" s="141" t="e">
        <f t="shared" si="63"/>
        <v>#REF!</v>
      </c>
      <c r="AG109" s="15" t="e">
        <f t="shared" si="64"/>
        <v>#REF!</v>
      </c>
      <c r="AH109" s="15">
        <f t="shared" si="65"/>
        <v>4380.6000000000004</v>
      </c>
      <c r="AI109" s="15">
        <f t="shared" si="66"/>
        <v>0</v>
      </c>
      <c r="AJ109" s="15">
        <f t="shared" si="67"/>
        <v>0</v>
      </c>
      <c r="AK109" s="15">
        <f t="shared" si="68"/>
        <v>0</v>
      </c>
      <c r="AL109" s="15">
        <f t="shared" si="69"/>
        <v>0</v>
      </c>
      <c r="AM109" s="15">
        <f t="shared" si="70"/>
        <v>0</v>
      </c>
      <c r="AN109" s="15">
        <f t="shared" si="71"/>
        <v>0</v>
      </c>
      <c r="AO109" s="15">
        <f t="shared" si="72"/>
        <v>0</v>
      </c>
      <c r="AP109" s="15">
        <f t="shared" si="73"/>
        <v>0</v>
      </c>
      <c r="AQ109" s="15">
        <f t="shared" si="74"/>
        <v>0</v>
      </c>
      <c r="AR109" s="15">
        <f t="shared" si="75"/>
        <v>0</v>
      </c>
      <c r="AS109" s="141">
        <f t="shared" si="76"/>
        <v>4381</v>
      </c>
      <c r="AT109" s="141">
        <f t="shared" si="77"/>
        <v>2190.5</v>
      </c>
    </row>
    <row r="110" spans="1:46">
      <c r="A110" s="15" t="s">
        <v>218</v>
      </c>
      <c r="B110" s="15">
        <f>_xlfn.XLOOKUP($A110,'Configurator Options'!$B$2:$B$161,'Configurator Options'!$D$2:$D$161,0)</f>
        <v>0</v>
      </c>
      <c r="C110" s="15">
        <f>_xlfn.XLOOKUP($A110,'Configurator Options'!$B$73:$B$108,'Configurator Options'!$E$73:$E$108,0)</f>
        <v>0</v>
      </c>
      <c r="E110" s="147" t="s">
        <v>1232</v>
      </c>
      <c r="F110" s="15" t="str">
        <f t="shared" si="39"/>
        <v>3000</v>
      </c>
      <c r="G110" s="15" t="str">
        <f t="shared" si="40"/>
        <v>G</v>
      </c>
      <c r="H110" s="15" t="str">
        <f t="shared" si="41"/>
        <v>U</v>
      </c>
      <c r="I110" s="15" t="str">
        <f t="shared" si="42"/>
        <v>BTP</v>
      </c>
      <c r="J110" s="15" t="str">
        <f t="shared" si="43"/>
        <v>X</v>
      </c>
      <c r="K110" s="15" t="str">
        <f t="shared" si="44"/>
        <v>X</v>
      </c>
      <c r="L110" s="15" t="str">
        <f t="shared" si="45"/>
        <v>X</v>
      </c>
      <c r="M110" s="15" t="str">
        <f t="shared" si="46"/>
        <v>X</v>
      </c>
      <c r="N110" s="15" t="str">
        <f t="shared" si="47"/>
        <v>X</v>
      </c>
      <c r="O110" s="15" t="str">
        <f t="shared" si="48"/>
        <v>X</v>
      </c>
      <c r="P110" s="15" t="str">
        <f t="shared" si="49"/>
        <v>C</v>
      </c>
      <c r="Q110" s="15" t="str">
        <f t="shared" si="50"/>
        <v>XX</v>
      </c>
      <c r="R110" s="15" t="str">
        <f t="shared" si="51"/>
        <v>X</v>
      </c>
      <c r="T110" s="15" t="e">
        <f t="shared" si="52"/>
        <v>#REF!</v>
      </c>
      <c r="U110" s="15" t="e">
        <f t="shared" si="53"/>
        <v>#REF!</v>
      </c>
      <c r="V110" s="15">
        <f t="shared" si="54"/>
        <v>0</v>
      </c>
      <c r="W110" s="15">
        <f t="shared" si="55"/>
        <v>0</v>
      </c>
      <c r="X110" s="15">
        <f t="shared" si="56"/>
        <v>0</v>
      </c>
      <c r="Y110" s="15">
        <f t="shared" si="57"/>
        <v>0</v>
      </c>
      <c r="Z110" s="15">
        <f t="shared" si="58"/>
        <v>0</v>
      </c>
      <c r="AA110" s="15">
        <f t="shared" si="59"/>
        <v>0</v>
      </c>
      <c r="AB110" s="15">
        <f t="shared" si="60"/>
        <v>220</v>
      </c>
      <c r="AC110" s="15">
        <f t="shared" si="61"/>
        <v>0</v>
      </c>
      <c r="AD110" s="15">
        <f t="shared" si="62"/>
        <v>0</v>
      </c>
      <c r="AE110" s="141" t="e">
        <f t="shared" si="63"/>
        <v>#REF!</v>
      </c>
      <c r="AG110" s="15" t="e">
        <f t="shared" si="64"/>
        <v>#REF!</v>
      </c>
      <c r="AH110" s="15">
        <f t="shared" si="65"/>
        <v>4380.6000000000004</v>
      </c>
      <c r="AI110" s="15">
        <f t="shared" si="66"/>
        <v>0</v>
      </c>
      <c r="AJ110" s="15">
        <f t="shared" si="67"/>
        <v>0</v>
      </c>
      <c r="AK110" s="15">
        <f t="shared" si="68"/>
        <v>0</v>
      </c>
      <c r="AL110" s="15">
        <f t="shared" si="69"/>
        <v>0</v>
      </c>
      <c r="AM110" s="15" t="str">
        <f t="shared" si="70"/>
        <v>$</v>
      </c>
      <c r="AN110" s="15">
        <f t="shared" si="71"/>
        <v>0</v>
      </c>
      <c r="AO110" s="15">
        <f t="shared" si="72"/>
        <v>0</v>
      </c>
      <c r="AP110" s="15">
        <f t="shared" si="73"/>
        <v>0</v>
      </c>
      <c r="AQ110" s="15">
        <f t="shared" si="74"/>
        <v>0</v>
      </c>
      <c r="AR110" s="15">
        <f t="shared" si="75"/>
        <v>0</v>
      </c>
      <c r="AS110" s="141">
        <f t="shared" si="76"/>
        <v>4381</v>
      </c>
      <c r="AT110" s="141">
        <f t="shared" si="77"/>
        <v>2190.5</v>
      </c>
    </row>
    <row r="111" spans="1:46">
      <c r="A111" s="15" t="s">
        <v>219</v>
      </c>
      <c r="B111" s="15">
        <f>_xlfn.XLOOKUP($A111,'Configurator Options'!$B$2:$B$161,'Configurator Options'!$D$2:$D$161,0)</f>
        <v>536</v>
      </c>
      <c r="C111" s="15">
        <f>_xlfn.XLOOKUP($A111,'Configurator Options'!$B$73:$B$108,'Configurator Options'!$E$73:$E$108,0)</f>
        <v>0</v>
      </c>
      <c r="E111" s="147" t="s">
        <v>1233</v>
      </c>
      <c r="F111" s="15" t="str">
        <f t="shared" si="39"/>
        <v>3000</v>
      </c>
      <c r="G111" s="15" t="str">
        <f t="shared" si="40"/>
        <v>G</v>
      </c>
      <c r="H111" s="15" t="str">
        <f t="shared" si="41"/>
        <v>U</v>
      </c>
      <c r="I111" s="15" t="str">
        <f t="shared" si="42"/>
        <v>BTP</v>
      </c>
      <c r="J111" s="15" t="str">
        <f t="shared" si="43"/>
        <v>X</v>
      </c>
      <c r="K111" s="15" t="str">
        <f t="shared" si="44"/>
        <v>X</v>
      </c>
      <c r="L111" s="15" t="str">
        <f t="shared" si="45"/>
        <v>X</v>
      </c>
      <c r="M111" s="15" t="str">
        <f t="shared" si="46"/>
        <v>X</v>
      </c>
      <c r="N111" s="15" t="str">
        <f t="shared" si="47"/>
        <v>X</v>
      </c>
      <c r="O111" s="15" t="str">
        <f t="shared" si="48"/>
        <v>X</v>
      </c>
      <c r="P111" s="15" t="str">
        <f t="shared" si="49"/>
        <v>X</v>
      </c>
      <c r="Q111" s="15" t="str">
        <f t="shared" si="50"/>
        <v>XX</v>
      </c>
      <c r="R111" s="15" t="str">
        <f t="shared" si="51"/>
        <v>X</v>
      </c>
      <c r="T111" s="15" t="e">
        <f t="shared" si="52"/>
        <v>#REF!</v>
      </c>
      <c r="U111" s="15" t="e">
        <f t="shared" si="53"/>
        <v>#REF!</v>
      </c>
      <c r="V111" s="15">
        <f t="shared" si="54"/>
        <v>0</v>
      </c>
      <c r="W111" s="15">
        <f t="shared" si="55"/>
        <v>0</v>
      </c>
      <c r="X111" s="15">
        <f t="shared" si="56"/>
        <v>0</v>
      </c>
      <c r="Y111" s="15">
        <f t="shared" si="57"/>
        <v>0</v>
      </c>
      <c r="Z111" s="15">
        <f t="shared" si="58"/>
        <v>0</v>
      </c>
      <c r="AA111" s="15">
        <f t="shared" si="59"/>
        <v>0</v>
      </c>
      <c r="AB111" s="15">
        <f t="shared" si="60"/>
        <v>0</v>
      </c>
      <c r="AC111" s="15">
        <f t="shared" si="61"/>
        <v>0</v>
      </c>
      <c r="AD111" s="15">
        <f t="shared" si="62"/>
        <v>0</v>
      </c>
      <c r="AE111" s="141" t="e">
        <f t="shared" si="63"/>
        <v>#REF!</v>
      </c>
      <c r="AG111" s="15" t="e">
        <f t="shared" si="64"/>
        <v>#REF!</v>
      </c>
      <c r="AH111" s="15">
        <f t="shared" si="65"/>
        <v>4380.6000000000004</v>
      </c>
      <c r="AI111" s="15">
        <f t="shared" si="66"/>
        <v>0</v>
      </c>
      <c r="AJ111" s="15">
        <f t="shared" si="67"/>
        <v>0</v>
      </c>
      <c r="AK111" s="15">
        <f t="shared" si="68"/>
        <v>0</v>
      </c>
      <c r="AL111" s="15">
        <f t="shared" si="69"/>
        <v>0</v>
      </c>
      <c r="AM111" s="15" t="str">
        <f t="shared" si="70"/>
        <v>$</v>
      </c>
      <c r="AN111" s="15">
        <f t="shared" si="71"/>
        <v>0</v>
      </c>
      <c r="AO111" s="15">
        <f t="shared" si="72"/>
        <v>0</v>
      </c>
      <c r="AP111" s="15">
        <f t="shared" si="73"/>
        <v>0</v>
      </c>
      <c r="AQ111" s="15">
        <f t="shared" si="74"/>
        <v>0</v>
      </c>
      <c r="AR111" s="15">
        <f t="shared" si="75"/>
        <v>0</v>
      </c>
      <c r="AS111" s="141">
        <f t="shared" si="76"/>
        <v>4381</v>
      </c>
      <c r="AT111" s="141">
        <f t="shared" si="77"/>
        <v>2190.5</v>
      </c>
    </row>
    <row r="112" spans="1:46">
      <c r="A112" s="15" t="s">
        <v>223</v>
      </c>
      <c r="B112" s="15">
        <f>_xlfn.XLOOKUP($A112,'Configurator Options'!$B$2:$B$161,'Configurator Options'!$D$2:$D$161,0)</f>
        <v>0</v>
      </c>
      <c r="C112" s="15">
        <f>_xlfn.XLOOKUP($A112,'Configurator Options'!$B$73:$B$108,'Configurator Options'!$E$73:$E$108,0)</f>
        <v>0</v>
      </c>
      <c r="E112" s="147" t="s">
        <v>1234</v>
      </c>
      <c r="F112" s="15" t="str">
        <f t="shared" si="39"/>
        <v>3000</v>
      </c>
      <c r="G112" s="15" t="str">
        <f t="shared" si="40"/>
        <v>G</v>
      </c>
      <c r="H112" s="15" t="str">
        <f t="shared" si="41"/>
        <v>U</v>
      </c>
      <c r="I112" s="15" t="str">
        <f t="shared" si="42"/>
        <v>BTR</v>
      </c>
      <c r="J112" s="15" t="str">
        <f t="shared" si="43"/>
        <v>X</v>
      </c>
      <c r="K112" s="15" t="str">
        <f t="shared" si="44"/>
        <v>X</v>
      </c>
      <c r="L112" s="15" t="str">
        <f t="shared" si="45"/>
        <v>X</v>
      </c>
      <c r="M112" s="15" t="str">
        <f t="shared" si="46"/>
        <v>X</v>
      </c>
      <c r="N112" s="15" t="str">
        <f t="shared" si="47"/>
        <v>X</v>
      </c>
      <c r="O112" s="15" t="str">
        <f t="shared" si="48"/>
        <v>X</v>
      </c>
      <c r="P112" s="15" t="str">
        <f t="shared" si="49"/>
        <v>C</v>
      </c>
      <c r="Q112" s="15" t="str">
        <f t="shared" si="50"/>
        <v>XX</v>
      </c>
      <c r="R112" s="15" t="str">
        <f t="shared" si="51"/>
        <v>X</v>
      </c>
      <c r="T112" s="15" t="e">
        <f t="shared" si="52"/>
        <v>#REF!</v>
      </c>
      <c r="U112" s="15" t="e">
        <f t="shared" si="53"/>
        <v>#REF!</v>
      </c>
      <c r="V112" s="15">
        <f t="shared" si="54"/>
        <v>700</v>
      </c>
      <c r="W112" s="15">
        <f t="shared" si="55"/>
        <v>0</v>
      </c>
      <c r="X112" s="15">
        <f t="shared" si="56"/>
        <v>0</v>
      </c>
      <c r="Y112" s="15">
        <f t="shared" si="57"/>
        <v>0</v>
      </c>
      <c r="Z112" s="15">
        <f t="shared" si="58"/>
        <v>0</v>
      </c>
      <c r="AA112" s="15">
        <f t="shared" si="59"/>
        <v>0</v>
      </c>
      <c r="AB112" s="15">
        <f t="shared" si="60"/>
        <v>220</v>
      </c>
      <c r="AC112" s="15">
        <f t="shared" si="61"/>
        <v>0</v>
      </c>
      <c r="AD112" s="15">
        <f t="shared" si="62"/>
        <v>0</v>
      </c>
      <c r="AE112" s="141" t="e">
        <f t="shared" si="63"/>
        <v>#REF!</v>
      </c>
      <c r="AG112" s="15" t="e">
        <f t="shared" si="64"/>
        <v>#REF!</v>
      </c>
      <c r="AH112" s="15">
        <f t="shared" si="65"/>
        <v>4380.6000000000004</v>
      </c>
      <c r="AI112" s="15">
        <f t="shared" si="66"/>
        <v>0</v>
      </c>
      <c r="AJ112" s="15">
        <f t="shared" si="67"/>
        <v>699.79</v>
      </c>
      <c r="AK112" s="15">
        <f t="shared" si="68"/>
        <v>0</v>
      </c>
      <c r="AL112" s="15">
        <f t="shared" si="69"/>
        <v>0</v>
      </c>
      <c r="AM112" s="15" t="str">
        <f t="shared" si="70"/>
        <v>$</v>
      </c>
      <c r="AN112" s="15">
        <f t="shared" si="71"/>
        <v>0</v>
      </c>
      <c r="AO112" s="15">
        <f t="shared" si="72"/>
        <v>0</v>
      </c>
      <c r="AP112" s="15">
        <f t="shared" si="73"/>
        <v>0</v>
      </c>
      <c r="AQ112" s="15">
        <f t="shared" si="74"/>
        <v>0</v>
      </c>
      <c r="AR112" s="15">
        <f t="shared" si="75"/>
        <v>0</v>
      </c>
      <c r="AS112" s="141">
        <f t="shared" si="76"/>
        <v>5080</v>
      </c>
      <c r="AT112" s="141">
        <f t="shared" si="77"/>
        <v>2540</v>
      </c>
    </row>
    <row r="113" spans="1:46">
      <c r="A113" s="15" t="s">
        <v>226</v>
      </c>
      <c r="B113" s="15">
        <f>_xlfn.XLOOKUP($A113,'Configurator Options'!$B$2:$B$161,'Configurator Options'!$D$2:$D$161,0)</f>
        <v>0</v>
      </c>
      <c r="C113" s="15">
        <f>_xlfn.XLOOKUP($A113,'Configurator Options'!$B$73:$B$108,'Configurator Options'!$E$73:$E$108,0)</f>
        <v>0</v>
      </c>
      <c r="E113" s="147" t="s">
        <v>1235</v>
      </c>
      <c r="F113" s="15" t="str">
        <f t="shared" si="39"/>
        <v>3000</v>
      </c>
      <c r="G113" s="15" t="str">
        <f t="shared" si="40"/>
        <v>G</v>
      </c>
      <c r="H113" s="15" t="str">
        <f t="shared" si="41"/>
        <v>U</v>
      </c>
      <c r="I113" s="15" t="str">
        <f t="shared" si="42"/>
        <v>BTX</v>
      </c>
      <c r="J113" s="15" t="str">
        <f t="shared" si="43"/>
        <v>X</v>
      </c>
      <c r="K113" s="15" t="str">
        <f t="shared" si="44"/>
        <v>X</v>
      </c>
      <c r="L113" s="15" t="str">
        <f t="shared" si="45"/>
        <v>X</v>
      </c>
      <c r="M113" s="15" t="str">
        <f t="shared" si="46"/>
        <v>X</v>
      </c>
      <c r="N113" s="15" t="str">
        <f t="shared" si="47"/>
        <v>X</v>
      </c>
      <c r="O113" s="15" t="str">
        <f t="shared" si="48"/>
        <v>X</v>
      </c>
      <c r="P113" s="15" t="str">
        <f t="shared" si="49"/>
        <v>X</v>
      </c>
      <c r="Q113" s="15" t="str">
        <f t="shared" si="50"/>
        <v>XX</v>
      </c>
      <c r="R113" s="15" t="str">
        <f t="shared" si="51"/>
        <v>X</v>
      </c>
      <c r="T113" s="15" t="e">
        <f t="shared" si="52"/>
        <v>#REF!</v>
      </c>
      <c r="U113" s="15" t="e">
        <f t="shared" si="53"/>
        <v>#REF!</v>
      </c>
      <c r="V113" s="15">
        <f t="shared" si="54"/>
        <v>2892</v>
      </c>
      <c r="W113" s="15">
        <f t="shared" si="55"/>
        <v>0</v>
      </c>
      <c r="X113" s="15">
        <f t="shared" si="56"/>
        <v>0</v>
      </c>
      <c r="Y113" s="15">
        <f t="shared" si="57"/>
        <v>0</v>
      </c>
      <c r="Z113" s="15">
        <f t="shared" si="58"/>
        <v>0</v>
      </c>
      <c r="AA113" s="15">
        <f t="shared" si="59"/>
        <v>0</v>
      </c>
      <c r="AB113" s="15">
        <f t="shared" si="60"/>
        <v>0</v>
      </c>
      <c r="AC113" s="15">
        <f t="shared" si="61"/>
        <v>0</v>
      </c>
      <c r="AD113" s="15">
        <f t="shared" si="62"/>
        <v>0</v>
      </c>
      <c r="AE113" s="141" t="e">
        <f t="shared" si="63"/>
        <v>#REF!</v>
      </c>
      <c r="AG113" s="15" t="e">
        <f t="shared" si="64"/>
        <v>#REF!</v>
      </c>
      <c r="AH113" s="15">
        <f t="shared" si="65"/>
        <v>4380.6000000000004</v>
      </c>
      <c r="AI113" s="15">
        <f t="shared" si="66"/>
        <v>0</v>
      </c>
      <c r="AJ113" s="15">
        <f t="shared" si="67"/>
        <v>2891.85</v>
      </c>
      <c r="AK113" s="15">
        <f t="shared" si="68"/>
        <v>0</v>
      </c>
      <c r="AL113" s="15">
        <f t="shared" si="69"/>
        <v>0</v>
      </c>
      <c r="AM113" s="15" t="str">
        <f t="shared" si="70"/>
        <v>$</v>
      </c>
      <c r="AN113" s="15">
        <f t="shared" si="71"/>
        <v>0</v>
      </c>
      <c r="AO113" s="15">
        <f t="shared" si="72"/>
        <v>0</v>
      </c>
      <c r="AP113" s="15">
        <f t="shared" si="73"/>
        <v>0</v>
      </c>
      <c r="AQ113" s="15">
        <f t="shared" si="74"/>
        <v>0</v>
      </c>
      <c r="AR113" s="15">
        <f t="shared" si="75"/>
        <v>0</v>
      </c>
      <c r="AS113" s="141">
        <f t="shared" si="76"/>
        <v>7272</v>
      </c>
      <c r="AT113" s="141">
        <f t="shared" si="77"/>
        <v>3636</v>
      </c>
    </row>
    <row r="114" spans="1:46">
      <c r="A114" s="15" t="s">
        <v>221</v>
      </c>
      <c r="B114" s="15">
        <f>_xlfn.XLOOKUP($A114,'Configurator Options'!$B$2:$B$161,'Configurator Options'!$D$2:$D$161,0)</f>
        <v>15</v>
      </c>
      <c r="C114" s="15">
        <f>_xlfn.XLOOKUP($A114,'Configurator Options'!$B$73:$B$108,'Configurator Options'!$E$73:$E$108,0)</f>
        <v>0</v>
      </c>
      <c r="E114" s="147" t="s">
        <v>1236</v>
      </c>
      <c r="F114" s="15" t="str">
        <f t="shared" si="39"/>
        <v>3000</v>
      </c>
      <c r="G114" s="15" t="str">
        <f t="shared" si="40"/>
        <v>G</v>
      </c>
      <c r="H114" s="15" t="str">
        <f t="shared" si="41"/>
        <v>U</v>
      </c>
      <c r="I114" s="15" t="str">
        <f t="shared" si="42"/>
        <v>PNL</v>
      </c>
      <c r="J114" s="15" t="str">
        <f t="shared" si="43"/>
        <v>1</v>
      </c>
      <c r="K114" s="15" t="str">
        <f t="shared" si="44"/>
        <v>X</v>
      </c>
      <c r="L114" s="15" t="str">
        <f t="shared" si="45"/>
        <v>X</v>
      </c>
      <c r="M114" s="15" t="str">
        <f t="shared" si="46"/>
        <v>V</v>
      </c>
      <c r="N114" s="15" t="str">
        <f t="shared" si="47"/>
        <v>X</v>
      </c>
      <c r="O114" s="15" t="str">
        <f t="shared" si="48"/>
        <v>X</v>
      </c>
      <c r="P114" s="15" t="str">
        <f t="shared" si="49"/>
        <v>X</v>
      </c>
      <c r="Q114" s="15" t="str">
        <f t="shared" si="50"/>
        <v>XX</v>
      </c>
      <c r="R114" s="15" t="str">
        <f t="shared" si="51"/>
        <v>X</v>
      </c>
      <c r="T114" s="15" t="e">
        <f t="shared" si="52"/>
        <v>#REF!</v>
      </c>
      <c r="U114" s="15" t="e">
        <f t="shared" si="53"/>
        <v>#REF!</v>
      </c>
      <c r="V114" s="15">
        <f t="shared" si="54"/>
        <v>547</v>
      </c>
      <c r="W114" s="15">
        <f t="shared" si="55"/>
        <v>0</v>
      </c>
      <c r="X114" s="15">
        <f t="shared" si="56"/>
        <v>0</v>
      </c>
      <c r="Y114" s="15">
        <f t="shared" si="57"/>
        <v>289</v>
      </c>
      <c r="Z114" s="15">
        <f t="shared" si="58"/>
        <v>0</v>
      </c>
      <c r="AA114" s="15">
        <f t="shared" si="59"/>
        <v>0</v>
      </c>
      <c r="AB114" s="15">
        <f t="shared" si="60"/>
        <v>0</v>
      </c>
      <c r="AC114" s="15">
        <f t="shared" si="61"/>
        <v>0</v>
      </c>
      <c r="AD114" s="15">
        <f t="shared" si="62"/>
        <v>0</v>
      </c>
      <c r="AE114" s="141" t="e">
        <f t="shared" si="63"/>
        <v>#REF!</v>
      </c>
      <c r="AG114" s="15" t="e">
        <f t="shared" si="64"/>
        <v>#REF!</v>
      </c>
      <c r="AH114" s="15">
        <f t="shared" si="65"/>
        <v>4380.6000000000004</v>
      </c>
      <c r="AI114" s="15">
        <f t="shared" si="66"/>
        <v>0</v>
      </c>
      <c r="AJ114" s="15">
        <f t="shared" si="67"/>
        <v>546.36</v>
      </c>
      <c r="AK114" s="15">
        <f t="shared" si="68"/>
        <v>0</v>
      </c>
      <c r="AL114" s="15">
        <f t="shared" si="69"/>
        <v>0</v>
      </c>
      <c r="AM114" s="15">
        <f t="shared" si="70"/>
        <v>0</v>
      </c>
      <c r="AN114" s="15">
        <f t="shared" si="71"/>
        <v>0</v>
      </c>
      <c r="AO114" s="15">
        <f t="shared" si="72"/>
        <v>0</v>
      </c>
      <c r="AP114" s="15">
        <f t="shared" si="73"/>
        <v>0</v>
      </c>
      <c r="AQ114" s="15">
        <f t="shared" si="74"/>
        <v>0</v>
      </c>
      <c r="AR114" s="15">
        <f t="shared" si="75"/>
        <v>0</v>
      </c>
      <c r="AS114" s="141">
        <f t="shared" si="76"/>
        <v>4927</v>
      </c>
      <c r="AT114" s="141">
        <f t="shared" si="77"/>
        <v>2463.5</v>
      </c>
    </row>
    <row r="115" spans="1:46">
      <c r="A115" s="15" t="s">
        <v>456</v>
      </c>
      <c r="B115" s="15">
        <f>_xlfn.XLOOKUP($A115,'Configurator Options'!$B$2:$B$161,'Configurator Options'!$D$2:$D$161,0)</f>
        <v>681</v>
      </c>
      <c r="C115" s="15">
        <f>_xlfn.XLOOKUP($A115,'Configurator Options'!$B$73:$B$108,'Configurator Options'!$E$73:$E$108,0)</f>
        <v>0</v>
      </c>
      <c r="E115" s="147" t="s">
        <v>1237</v>
      </c>
      <c r="F115" s="15" t="str">
        <f t="shared" si="39"/>
        <v>3000</v>
      </c>
      <c r="G115" s="15" t="str">
        <f t="shared" si="40"/>
        <v>G</v>
      </c>
      <c r="H115" s="15" t="str">
        <f t="shared" si="41"/>
        <v>U</v>
      </c>
      <c r="I115" s="15" t="str">
        <f t="shared" si="42"/>
        <v>PNL</v>
      </c>
      <c r="J115" s="15" t="str">
        <f t="shared" si="43"/>
        <v>S</v>
      </c>
      <c r="K115" s="15" t="str">
        <f t="shared" si="44"/>
        <v>C</v>
      </c>
      <c r="L115" s="15" t="str">
        <f t="shared" si="45"/>
        <v>H</v>
      </c>
      <c r="M115" s="15" t="str">
        <f t="shared" si="46"/>
        <v/>
      </c>
      <c r="N115" s="15" t="str">
        <f t="shared" si="47"/>
        <v/>
      </c>
      <c r="O115" s="15" t="str">
        <f t="shared" si="48"/>
        <v/>
      </c>
      <c r="P115" s="15" t="str">
        <f t="shared" si="49"/>
        <v/>
      </c>
      <c r="Q115" s="15" t="str">
        <f t="shared" si="50"/>
        <v/>
      </c>
      <c r="R115" s="15" t="str">
        <f t="shared" si="51"/>
        <v/>
      </c>
      <c r="T115" s="15" t="e">
        <f t="shared" si="52"/>
        <v>#REF!</v>
      </c>
      <c r="U115" s="15" t="e">
        <f t="shared" si="53"/>
        <v>#REF!</v>
      </c>
      <c r="V115" s="15">
        <f t="shared" si="54"/>
        <v>547</v>
      </c>
      <c r="W115" s="15">
        <f t="shared" si="55"/>
        <v>450</v>
      </c>
      <c r="X115" s="15">
        <f t="shared" si="56"/>
        <v>1497</v>
      </c>
      <c r="Y115" s="15" t="e">
        <f t="shared" si="57"/>
        <v>#N/A</v>
      </c>
      <c r="Z115" s="15" t="e">
        <f t="shared" si="58"/>
        <v>#N/A</v>
      </c>
      <c r="AA115" s="15" t="e">
        <f t="shared" si="59"/>
        <v>#N/A</v>
      </c>
      <c r="AB115" s="15" t="e">
        <f t="shared" si="60"/>
        <v>#N/A</v>
      </c>
      <c r="AC115" s="15" t="e">
        <f t="shared" si="61"/>
        <v>#N/A</v>
      </c>
      <c r="AD115" s="15" t="e">
        <f t="shared" si="62"/>
        <v>#N/A</v>
      </c>
      <c r="AE115" s="141" t="e">
        <f t="shared" si="63"/>
        <v>#REF!</v>
      </c>
      <c r="AG115" s="15" t="e">
        <f t="shared" si="64"/>
        <v>#REF!</v>
      </c>
      <c r="AH115" s="15">
        <f t="shared" si="65"/>
        <v>4380.6000000000004</v>
      </c>
      <c r="AI115" s="15">
        <f t="shared" si="66"/>
        <v>0</v>
      </c>
      <c r="AJ115" s="15">
        <f t="shared" si="67"/>
        <v>546.36</v>
      </c>
      <c r="AK115" s="15">
        <f t="shared" si="68"/>
        <v>495.22</v>
      </c>
      <c r="AL115" s="15">
        <f t="shared" si="69"/>
        <v>0</v>
      </c>
      <c r="AM115" s="15" t="e">
        <f t="shared" si="70"/>
        <v>#N/A</v>
      </c>
      <c r="AN115" s="15" t="e">
        <f t="shared" si="71"/>
        <v>#N/A</v>
      </c>
      <c r="AO115" s="15" t="e">
        <f t="shared" si="72"/>
        <v>#N/A</v>
      </c>
      <c r="AP115" s="15" t="e">
        <f t="shared" si="73"/>
        <v>#N/A</v>
      </c>
      <c r="AQ115" s="15" t="e">
        <f t="shared" si="74"/>
        <v>#N/A</v>
      </c>
      <c r="AR115" s="15" t="e">
        <f t="shared" si="75"/>
        <v>#N/A</v>
      </c>
      <c r="AS115" s="141" t="e">
        <f t="shared" si="76"/>
        <v>#N/A</v>
      </c>
      <c r="AT115" s="141" t="e">
        <f t="shared" si="77"/>
        <v>#N/A</v>
      </c>
    </row>
    <row r="116" spans="1:46">
      <c r="A116" s="15" t="s">
        <v>522</v>
      </c>
      <c r="B116" s="15">
        <f>_xlfn.XLOOKUP($A116,'Configurator Options'!$B$2:$B$161,'Configurator Options'!$D$2:$D$161,0)</f>
        <v>0</v>
      </c>
      <c r="C116" s="15">
        <f>_xlfn.XLOOKUP($A116,'Configurator Options'!$B$73:$B$108,'Configurator Options'!$E$73:$E$108,0)</f>
        <v>0</v>
      </c>
      <c r="E116" s="147" t="s">
        <v>1238</v>
      </c>
      <c r="F116" s="15" t="str">
        <f t="shared" si="39"/>
        <v>3000</v>
      </c>
      <c r="G116" s="15" t="str">
        <f t="shared" si="40"/>
        <v>G</v>
      </c>
      <c r="H116" s="15" t="str">
        <f t="shared" si="41"/>
        <v>U</v>
      </c>
      <c r="I116" s="15" t="str">
        <f t="shared" si="42"/>
        <v>PNL</v>
      </c>
      <c r="J116" s="15" t="str">
        <f t="shared" si="43"/>
        <v>X</v>
      </c>
      <c r="K116" s="15" t="str">
        <f t="shared" si="44"/>
        <v>X</v>
      </c>
      <c r="L116" s="15" t="str">
        <f t="shared" si="45"/>
        <v>R</v>
      </c>
      <c r="M116" s="15" t="str">
        <f t="shared" si="46"/>
        <v>M</v>
      </c>
      <c r="N116" s="15" t="str">
        <f t="shared" si="47"/>
        <v>X</v>
      </c>
      <c r="O116" s="15" t="str">
        <f t="shared" si="48"/>
        <v>X</v>
      </c>
      <c r="P116" s="15" t="str">
        <f t="shared" si="49"/>
        <v>X</v>
      </c>
      <c r="Q116" s="15" t="str">
        <f t="shared" si="50"/>
        <v>XX</v>
      </c>
      <c r="R116" s="15" t="str">
        <f t="shared" si="51"/>
        <v>X</v>
      </c>
      <c r="T116" s="15" t="e">
        <f t="shared" si="52"/>
        <v>#REF!</v>
      </c>
      <c r="U116" s="15" t="e">
        <f t="shared" si="53"/>
        <v>#REF!</v>
      </c>
      <c r="V116" s="15">
        <f t="shared" si="54"/>
        <v>547</v>
      </c>
      <c r="W116" s="15">
        <f t="shared" si="55"/>
        <v>0</v>
      </c>
      <c r="X116" s="15">
        <f t="shared" si="56"/>
        <v>752</v>
      </c>
      <c r="Y116" s="15">
        <f t="shared" si="57"/>
        <v>263</v>
      </c>
      <c r="Z116" s="15">
        <f t="shared" si="58"/>
        <v>0</v>
      </c>
      <c r="AA116" s="15">
        <f t="shared" si="59"/>
        <v>0</v>
      </c>
      <c r="AB116" s="15">
        <f t="shared" si="60"/>
        <v>0</v>
      </c>
      <c r="AC116" s="15">
        <f t="shared" si="61"/>
        <v>0</v>
      </c>
      <c r="AD116" s="15">
        <f t="shared" si="62"/>
        <v>0</v>
      </c>
      <c r="AE116" s="141" t="e">
        <f t="shared" si="63"/>
        <v>#REF!</v>
      </c>
      <c r="AG116" s="15" t="e">
        <f t="shared" si="64"/>
        <v>#REF!</v>
      </c>
      <c r="AH116" s="15">
        <f t="shared" si="65"/>
        <v>4380.6000000000004</v>
      </c>
      <c r="AI116" s="15">
        <f t="shared" si="66"/>
        <v>0</v>
      </c>
      <c r="AJ116" s="15">
        <f t="shared" si="67"/>
        <v>546.36</v>
      </c>
      <c r="AK116" s="15">
        <f t="shared" si="68"/>
        <v>0</v>
      </c>
      <c r="AL116" s="15">
        <f t="shared" si="69"/>
        <v>0</v>
      </c>
      <c r="AM116" s="15">
        <f t="shared" si="70"/>
        <v>0</v>
      </c>
      <c r="AN116" s="15">
        <f t="shared" si="71"/>
        <v>0</v>
      </c>
      <c r="AO116" s="15">
        <f t="shared" si="72"/>
        <v>0</v>
      </c>
      <c r="AP116" s="15">
        <f t="shared" si="73"/>
        <v>0</v>
      </c>
      <c r="AQ116" s="15">
        <f t="shared" si="74"/>
        <v>0</v>
      </c>
      <c r="AR116" s="15">
        <f t="shared" si="75"/>
        <v>0</v>
      </c>
      <c r="AS116" s="141">
        <f t="shared" si="76"/>
        <v>4927</v>
      </c>
      <c r="AT116" s="141">
        <f t="shared" si="77"/>
        <v>2463.5</v>
      </c>
    </row>
    <row r="117" spans="1:46">
      <c r="A117" s="15" t="s">
        <v>841</v>
      </c>
      <c r="B117" s="15">
        <f>_xlfn.XLOOKUP($A117,'Configurator Options'!$B$2:$B$161,'Configurator Options'!$D$2:$D$161,0)</f>
        <v>1018</v>
      </c>
      <c r="C117" s="15">
        <f>'Product Configurator Specials'!G2</f>
        <v>824.25</v>
      </c>
      <c r="E117" s="147" t="s">
        <v>1239</v>
      </c>
      <c r="F117" s="15" t="str">
        <f t="shared" si="39"/>
        <v>3000</v>
      </c>
      <c r="G117" s="15" t="str">
        <f t="shared" si="40"/>
        <v>G</v>
      </c>
      <c r="H117" s="15" t="str">
        <f t="shared" si="41"/>
        <v>U</v>
      </c>
      <c r="I117" s="15" t="str">
        <f t="shared" si="42"/>
        <v>PNR</v>
      </c>
      <c r="J117" s="15" t="str">
        <f t="shared" si="43"/>
        <v>X</v>
      </c>
      <c r="K117" s="15" t="str">
        <f t="shared" si="44"/>
        <v>X</v>
      </c>
      <c r="L117" s="15" t="str">
        <f t="shared" si="45"/>
        <v>X</v>
      </c>
      <c r="M117" s="15" t="str">
        <f t="shared" si="46"/>
        <v>X</v>
      </c>
      <c r="N117" s="15" t="str">
        <f t="shared" si="47"/>
        <v>X</v>
      </c>
      <c r="O117" s="15" t="str">
        <f t="shared" si="48"/>
        <v>X</v>
      </c>
      <c r="P117" s="15" t="str">
        <f t="shared" si="49"/>
        <v>X</v>
      </c>
      <c r="Q117" s="15" t="str">
        <f t="shared" si="50"/>
        <v>XX</v>
      </c>
      <c r="R117" s="15" t="str">
        <f t="shared" si="51"/>
        <v>X</v>
      </c>
      <c r="T117" s="15" t="e">
        <f t="shared" si="52"/>
        <v>#REF!</v>
      </c>
      <c r="U117" s="15" t="e">
        <f t="shared" si="53"/>
        <v>#REF!</v>
      </c>
      <c r="V117" s="15">
        <f t="shared" si="54"/>
        <v>1246</v>
      </c>
      <c r="W117" s="15">
        <f t="shared" si="55"/>
        <v>0</v>
      </c>
      <c r="X117" s="15">
        <f t="shared" si="56"/>
        <v>0</v>
      </c>
      <c r="Y117" s="15">
        <f t="shared" si="57"/>
        <v>0</v>
      </c>
      <c r="Z117" s="15">
        <f t="shared" si="58"/>
        <v>0</v>
      </c>
      <c r="AA117" s="15">
        <f t="shared" si="59"/>
        <v>0</v>
      </c>
      <c r="AB117" s="15">
        <f t="shared" si="60"/>
        <v>0</v>
      </c>
      <c r="AC117" s="15">
        <f t="shared" si="61"/>
        <v>0</v>
      </c>
      <c r="AD117" s="15">
        <f t="shared" si="62"/>
        <v>0</v>
      </c>
      <c r="AE117" s="141" t="e">
        <f t="shared" si="63"/>
        <v>#REF!</v>
      </c>
      <c r="AG117" s="15" t="e">
        <f t="shared" si="64"/>
        <v>#REF!</v>
      </c>
      <c r="AH117" s="15">
        <f t="shared" si="65"/>
        <v>4380.6000000000004</v>
      </c>
      <c r="AI117" s="15">
        <f t="shared" si="66"/>
        <v>0</v>
      </c>
      <c r="AJ117" s="15">
        <f t="shared" si="67"/>
        <v>1246.1500000000001</v>
      </c>
      <c r="AK117" s="15">
        <f t="shared" si="68"/>
        <v>0</v>
      </c>
      <c r="AL117" s="15">
        <f t="shared" si="69"/>
        <v>0</v>
      </c>
      <c r="AM117" s="15" t="str">
        <f t="shared" si="70"/>
        <v>$</v>
      </c>
      <c r="AN117" s="15">
        <f t="shared" si="71"/>
        <v>0</v>
      </c>
      <c r="AO117" s="15">
        <f t="shared" si="72"/>
        <v>0</v>
      </c>
      <c r="AP117" s="15">
        <f t="shared" si="73"/>
        <v>0</v>
      </c>
      <c r="AQ117" s="15">
        <f t="shared" si="74"/>
        <v>0</v>
      </c>
      <c r="AR117" s="15">
        <f t="shared" si="75"/>
        <v>0</v>
      </c>
      <c r="AS117" s="141">
        <f t="shared" si="76"/>
        <v>5627</v>
      </c>
      <c r="AT117" s="141">
        <f t="shared" si="77"/>
        <v>2813.5</v>
      </c>
    </row>
    <row r="118" spans="1:46">
      <c r="A118" s="15" t="s">
        <v>843</v>
      </c>
      <c r="B118" s="15">
        <f>_xlfn.XLOOKUP($A118,'Configurator Options'!$B$2:$B$161,'Configurator Options'!$D$2:$D$161,0)</f>
        <v>441</v>
      </c>
      <c r="C118" s="15">
        <f>'Product Configurator Specials'!G3</f>
        <v>357</v>
      </c>
      <c r="E118" s="147" t="s">
        <v>1240</v>
      </c>
      <c r="F118" s="15" t="str">
        <f t="shared" si="39"/>
        <v>3000</v>
      </c>
      <c r="G118" s="15" t="str">
        <f t="shared" si="40"/>
        <v>G</v>
      </c>
      <c r="H118" s="15" t="str">
        <f t="shared" si="41"/>
        <v>U</v>
      </c>
      <c r="I118" s="15" t="str">
        <f t="shared" si="42"/>
        <v>WMT</v>
      </c>
      <c r="J118" s="15" t="str">
        <f t="shared" si="43"/>
        <v>X</v>
      </c>
      <c r="K118" s="15" t="str">
        <f t="shared" si="44"/>
        <v>H</v>
      </c>
      <c r="L118" s="15" t="str">
        <f t="shared" si="45"/>
        <v>X</v>
      </c>
      <c r="M118" s="15" t="str">
        <f t="shared" si="46"/>
        <v>V</v>
      </c>
      <c r="N118" s="15" t="str">
        <f t="shared" si="47"/>
        <v>A</v>
      </c>
      <c r="O118" s="15" t="str">
        <f t="shared" si="48"/>
        <v>X</v>
      </c>
      <c r="P118" s="15" t="str">
        <f t="shared" si="49"/>
        <v>X</v>
      </c>
      <c r="Q118" s="15" t="str">
        <f t="shared" si="50"/>
        <v>XX</v>
      </c>
      <c r="R118" s="15" t="str">
        <f t="shared" si="51"/>
        <v>X</v>
      </c>
      <c r="T118" s="15" t="e">
        <f t="shared" si="52"/>
        <v>#REF!</v>
      </c>
      <c r="U118" s="15" t="e">
        <f t="shared" si="53"/>
        <v>#REF!</v>
      </c>
      <c r="V118" s="15">
        <f t="shared" si="54"/>
        <v>0</v>
      </c>
      <c r="W118" s="15">
        <f t="shared" si="55"/>
        <v>525</v>
      </c>
      <c r="X118" s="15">
        <f t="shared" si="56"/>
        <v>0</v>
      </c>
      <c r="Y118" s="15">
        <f t="shared" si="57"/>
        <v>289</v>
      </c>
      <c r="Z118" s="15">
        <f t="shared" si="58"/>
        <v>600</v>
      </c>
      <c r="AA118" s="15">
        <f t="shared" si="59"/>
        <v>0</v>
      </c>
      <c r="AB118" s="15">
        <f t="shared" si="60"/>
        <v>0</v>
      </c>
      <c r="AC118" s="15">
        <f t="shared" si="61"/>
        <v>0</v>
      </c>
      <c r="AD118" s="15">
        <f t="shared" si="62"/>
        <v>0</v>
      </c>
      <c r="AE118" s="141" t="e">
        <f t="shared" si="63"/>
        <v>#REF!</v>
      </c>
      <c r="AG118" s="15" t="e">
        <f t="shared" si="64"/>
        <v>#REF!</v>
      </c>
      <c r="AH118" s="15">
        <f t="shared" si="65"/>
        <v>4380.6000000000004</v>
      </c>
      <c r="AI118" s="15">
        <f t="shared" si="66"/>
        <v>0</v>
      </c>
      <c r="AJ118" s="15">
        <f t="shared" si="67"/>
        <v>0</v>
      </c>
      <c r="AK118" s="15">
        <f t="shared" si="68"/>
        <v>571.30999999999995</v>
      </c>
      <c r="AL118" s="15">
        <f t="shared" si="69"/>
        <v>0</v>
      </c>
      <c r="AM118" s="15">
        <f t="shared" si="70"/>
        <v>0</v>
      </c>
      <c r="AN118" s="15">
        <f t="shared" si="71"/>
        <v>0</v>
      </c>
      <c r="AO118" s="15">
        <f t="shared" si="72"/>
        <v>0</v>
      </c>
      <c r="AP118" s="15">
        <f t="shared" si="73"/>
        <v>0</v>
      </c>
      <c r="AQ118" s="15">
        <f t="shared" si="74"/>
        <v>0</v>
      </c>
      <c r="AR118" s="15">
        <f t="shared" si="75"/>
        <v>0</v>
      </c>
      <c r="AS118" s="141">
        <f t="shared" si="76"/>
        <v>4952</v>
      </c>
      <c r="AT118" s="141">
        <f t="shared" si="77"/>
        <v>2476</v>
      </c>
    </row>
    <row r="119" spans="1:46">
      <c r="A119" s="148" t="s">
        <v>845</v>
      </c>
      <c r="B119" s="15">
        <f>_xlfn.XLOOKUP($A119,'Configurator Options'!$B$2:$B$161,'Configurator Options'!$D$2:$D$161,0)</f>
        <v>409</v>
      </c>
      <c r="C119" s="15">
        <f>'Product Configurator Specials'!G4</f>
        <v>330.75</v>
      </c>
      <c r="E119" s="147" t="s">
        <v>1241</v>
      </c>
      <c r="F119" s="15" t="str">
        <f t="shared" si="39"/>
        <v>3000</v>
      </c>
      <c r="G119" s="15" t="str">
        <f t="shared" si="40"/>
        <v>G</v>
      </c>
      <c r="H119" s="15" t="str">
        <f t="shared" si="41"/>
        <v>U</v>
      </c>
      <c r="I119" s="15" t="str">
        <f t="shared" si="42"/>
        <v>WMT</v>
      </c>
      <c r="J119" s="15" t="str">
        <f t="shared" si="43"/>
        <v>X</v>
      </c>
      <c r="K119" s="15" t="str">
        <f t="shared" si="44"/>
        <v>X</v>
      </c>
      <c r="L119" s="15" t="str">
        <f t="shared" si="45"/>
        <v>H</v>
      </c>
      <c r="M119" s="15" t="str">
        <f t="shared" si="46"/>
        <v>M</v>
      </c>
      <c r="N119" s="15" t="str">
        <f t="shared" si="47"/>
        <v>X</v>
      </c>
      <c r="O119" s="15" t="str">
        <f t="shared" si="48"/>
        <v>X</v>
      </c>
      <c r="P119" s="15" t="str">
        <f t="shared" si="49"/>
        <v>C</v>
      </c>
      <c r="Q119" s="15" t="str">
        <f t="shared" si="50"/>
        <v>BB</v>
      </c>
      <c r="R119" s="15" t="str">
        <f t="shared" si="51"/>
        <v>X</v>
      </c>
      <c r="T119" s="15" t="e">
        <f t="shared" si="52"/>
        <v>#REF!</v>
      </c>
      <c r="U119" s="15" t="e">
        <f t="shared" si="53"/>
        <v>#REF!</v>
      </c>
      <c r="V119" s="15">
        <f t="shared" si="54"/>
        <v>0</v>
      </c>
      <c r="W119" s="15">
        <f t="shared" si="55"/>
        <v>0</v>
      </c>
      <c r="X119" s="15">
        <f t="shared" si="56"/>
        <v>1497</v>
      </c>
      <c r="Y119" s="15">
        <f t="shared" si="57"/>
        <v>263</v>
      </c>
      <c r="Z119" s="15">
        <f t="shared" si="58"/>
        <v>0</v>
      </c>
      <c r="AA119" s="15">
        <f t="shared" si="59"/>
        <v>0</v>
      </c>
      <c r="AB119" s="15">
        <f t="shared" si="60"/>
        <v>220</v>
      </c>
      <c r="AC119" s="15">
        <f t="shared" si="61"/>
        <v>681</v>
      </c>
      <c r="AD119" s="15">
        <f t="shared" si="62"/>
        <v>0</v>
      </c>
      <c r="AE119" s="141" t="e">
        <f t="shared" si="63"/>
        <v>#REF!</v>
      </c>
      <c r="AG119" s="15" t="e">
        <f t="shared" si="64"/>
        <v>#REF!</v>
      </c>
      <c r="AH119" s="15">
        <f t="shared" si="65"/>
        <v>4380.6000000000004</v>
      </c>
      <c r="AI119" s="15">
        <f t="shared" si="66"/>
        <v>0</v>
      </c>
      <c r="AJ119" s="15">
        <f t="shared" si="67"/>
        <v>0</v>
      </c>
      <c r="AK119" s="15">
        <f t="shared" si="68"/>
        <v>0</v>
      </c>
      <c r="AL119" s="15">
        <f t="shared" si="69"/>
        <v>0</v>
      </c>
      <c r="AM119" s="15">
        <f t="shared" si="70"/>
        <v>0</v>
      </c>
      <c r="AN119" s="15">
        <f t="shared" si="71"/>
        <v>0</v>
      </c>
      <c r="AO119" s="15">
        <f t="shared" si="72"/>
        <v>0</v>
      </c>
      <c r="AP119" s="15">
        <f t="shared" si="73"/>
        <v>0</v>
      </c>
      <c r="AQ119" s="15">
        <f t="shared" si="74"/>
        <v>0</v>
      </c>
      <c r="AR119" s="15">
        <f t="shared" si="75"/>
        <v>0</v>
      </c>
      <c r="AS119" s="141">
        <f t="shared" si="76"/>
        <v>4381</v>
      </c>
      <c r="AT119" s="141">
        <f t="shared" si="77"/>
        <v>2190.5</v>
      </c>
    </row>
    <row r="120" spans="1:46">
      <c r="A120" s="148" t="s">
        <v>847</v>
      </c>
      <c r="B120" s="15">
        <f>_xlfn.XLOOKUP($A120,'Configurator Options'!$B$2:$B$161,'Configurator Options'!$D$2:$D$161,0)</f>
        <v>441</v>
      </c>
      <c r="C120" s="15">
        <f>'Product Configurator Specials'!G5</f>
        <v>357</v>
      </c>
      <c r="E120" s="147" t="s">
        <v>1242</v>
      </c>
      <c r="F120" s="15" t="str">
        <f t="shared" si="39"/>
        <v>3000</v>
      </c>
      <c r="G120" s="15" t="str">
        <f t="shared" si="40"/>
        <v>G</v>
      </c>
      <c r="H120" s="15" t="str">
        <f t="shared" si="41"/>
        <v>U</v>
      </c>
      <c r="I120" s="15" t="str">
        <f t="shared" si="42"/>
        <v>WMT</v>
      </c>
      <c r="J120" s="15" t="str">
        <f t="shared" si="43"/>
        <v>X</v>
      </c>
      <c r="K120" s="15" t="str">
        <f t="shared" si="44"/>
        <v>X</v>
      </c>
      <c r="L120" s="15" t="str">
        <f t="shared" si="45"/>
        <v>X</v>
      </c>
      <c r="M120" s="15" t="str">
        <f t="shared" si="46"/>
        <v>V</v>
      </c>
      <c r="N120" s="15" t="str">
        <f t="shared" si="47"/>
        <v>A</v>
      </c>
      <c r="O120" s="15" t="str">
        <f t="shared" si="48"/>
        <v>X</v>
      </c>
      <c r="P120" s="15" t="str">
        <f t="shared" si="49"/>
        <v>X</v>
      </c>
      <c r="Q120" s="15" t="str">
        <f t="shared" si="50"/>
        <v>HD</v>
      </c>
      <c r="R120" s="15" t="str">
        <f t="shared" si="51"/>
        <v>X</v>
      </c>
      <c r="T120" s="15" t="e">
        <f t="shared" si="52"/>
        <v>#REF!</v>
      </c>
      <c r="U120" s="15" t="e">
        <f t="shared" si="53"/>
        <v>#REF!</v>
      </c>
      <c r="V120" s="15">
        <f t="shared" si="54"/>
        <v>0</v>
      </c>
      <c r="W120" s="15">
        <f t="shared" si="55"/>
        <v>0</v>
      </c>
      <c r="X120" s="15">
        <f t="shared" si="56"/>
        <v>0</v>
      </c>
      <c r="Y120" s="15">
        <f t="shared" si="57"/>
        <v>289</v>
      </c>
      <c r="Z120" s="15">
        <f t="shared" si="58"/>
        <v>600</v>
      </c>
      <c r="AA120" s="15">
        <f t="shared" si="59"/>
        <v>0</v>
      </c>
      <c r="AB120" s="15">
        <f t="shared" si="60"/>
        <v>0</v>
      </c>
      <c r="AC120" s="15">
        <f t="shared" si="61"/>
        <v>950</v>
      </c>
      <c r="AD120" s="15">
        <f t="shared" si="62"/>
        <v>0</v>
      </c>
      <c r="AE120" s="141" t="e">
        <f t="shared" si="63"/>
        <v>#REF!</v>
      </c>
      <c r="AG120" s="15" t="e">
        <f t="shared" si="64"/>
        <v>#REF!</v>
      </c>
      <c r="AH120" s="15">
        <f t="shared" si="65"/>
        <v>4380.6000000000004</v>
      </c>
      <c r="AI120" s="15">
        <f t="shared" si="66"/>
        <v>0</v>
      </c>
      <c r="AJ120" s="15">
        <f t="shared" si="67"/>
        <v>0</v>
      </c>
      <c r="AK120" s="15">
        <f t="shared" si="68"/>
        <v>0</v>
      </c>
      <c r="AL120" s="15">
        <f t="shared" si="69"/>
        <v>0</v>
      </c>
      <c r="AM120" s="15">
        <f t="shared" si="70"/>
        <v>0</v>
      </c>
      <c r="AN120" s="15">
        <f t="shared" si="71"/>
        <v>0</v>
      </c>
      <c r="AO120" s="15">
        <f t="shared" si="72"/>
        <v>0</v>
      </c>
      <c r="AP120" s="15">
        <f t="shared" si="73"/>
        <v>0</v>
      </c>
      <c r="AQ120" s="15">
        <f t="shared" si="74"/>
        <v>950.52</v>
      </c>
      <c r="AR120" s="15">
        <f t="shared" si="75"/>
        <v>0</v>
      </c>
      <c r="AS120" s="141">
        <f t="shared" si="76"/>
        <v>5331</v>
      </c>
      <c r="AT120" s="141">
        <f t="shared" si="77"/>
        <v>2665.5</v>
      </c>
    </row>
    <row r="121" spans="1:46">
      <c r="A121" s="15" t="s">
        <v>850</v>
      </c>
      <c r="B121" s="15">
        <f>_xlfn.XLOOKUP($A121,'Configurator Options'!$B$2:$B$161,'Configurator Options'!$D$2:$D$161,0)</f>
        <v>0</v>
      </c>
      <c r="C121" s="15">
        <f>'Product Configurator Specials'!G6</f>
        <v>0</v>
      </c>
      <c r="E121" s="147" t="s">
        <v>1243</v>
      </c>
      <c r="F121" s="15" t="str">
        <f t="shared" si="39"/>
        <v>3000</v>
      </c>
      <c r="G121" s="15" t="str">
        <f t="shared" si="40"/>
        <v>G</v>
      </c>
      <c r="H121" s="15" t="str">
        <f t="shared" si="41"/>
        <v>U</v>
      </c>
      <c r="I121" s="15" t="str">
        <f t="shared" si="42"/>
        <v>WMT</v>
      </c>
      <c r="J121" s="15" t="str">
        <f t="shared" si="43"/>
        <v>X</v>
      </c>
      <c r="K121" s="15" t="str">
        <f t="shared" si="44"/>
        <v>X</v>
      </c>
      <c r="L121" s="15" t="str">
        <f t="shared" si="45"/>
        <v>X</v>
      </c>
      <c r="M121" s="15" t="str">
        <f t="shared" si="46"/>
        <v>X</v>
      </c>
      <c r="N121" s="15" t="str">
        <f t="shared" si="47"/>
        <v>X</v>
      </c>
      <c r="O121" s="15" t="str">
        <f t="shared" si="48"/>
        <v>X</v>
      </c>
      <c r="P121" s="15" t="str">
        <f t="shared" si="49"/>
        <v>C</v>
      </c>
      <c r="Q121" s="15" t="str">
        <f t="shared" si="50"/>
        <v>XX</v>
      </c>
      <c r="R121" s="15" t="str">
        <f t="shared" si="51"/>
        <v>X</v>
      </c>
      <c r="T121" s="15" t="e">
        <f t="shared" si="52"/>
        <v>#REF!</v>
      </c>
      <c r="U121" s="15" t="e">
        <f t="shared" si="53"/>
        <v>#REF!</v>
      </c>
      <c r="V121" s="15">
        <f t="shared" si="54"/>
        <v>0</v>
      </c>
      <c r="W121" s="15">
        <f t="shared" si="55"/>
        <v>0</v>
      </c>
      <c r="X121" s="15">
        <f t="shared" si="56"/>
        <v>0</v>
      </c>
      <c r="Y121" s="15">
        <f t="shared" si="57"/>
        <v>0</v>
      </c>
      <c r="Z121" s="15">
        <f t="shared" si="58"/>
        <v>0</v>
      </c>
      <c r="AA121" s="15">
        <f t="shared" si="59"/>
        <v>0</v>
      </c>
      <c r="AB121" s="15">
        <f t="shared" si="60"/>
        <v>220</v>
      </c>
      <c r="AC121" s="15">
        <f t="shared" si="61"/>
        <v>0</v>
      </c>
      <c r="AD121" s="15">
        <f t="shared" si="62"/>
        <v>0</v>
      </c>
      <c r="AE121" s="141" t="e">
        <f t="shared" si="63"/>
        <v>#REF!</v>
      </c>
      <c r="AG121" s="15" t="e">
        <f t="shared" si="64"/>
        <v>#REF!</v>
      </c>
      <c r="AH121" s="15">
        <f t="shared" si="65"/>
        <v>4380.6000000000004</v>
      </c>
      <c r="AI121" s="15">
        <f t="shared" si="66"/>
        <v>0</v>
      </c>
      <c r="AJ121" s="15">
        <f t="shared" si="67"/>
        <v>0</v>
      </c>
      <c r="AK121" s="15">
        <f t="shared" si="68"/>
        <v>0</v>
      </c>
      <c r="AL121" s="15">
        <f t="shared" si="69"/>
        <v>0</v>
      </c>
      <c r="AM121" s="15" t="str">
        <f t="shared" si="70"/>
        <v>$</v>
      </c>
      <c r="AN121" s="15">
        <f t="shared" si="71"/>
        <v>0</v>
      </c>
      <c r="AO121" s="15">
        <f t="shared" si="72"/>
        <v>0</v>
      </c>
      <c r="AP121" s="15">
        <f t="shared" si="73"/>
        <v>0</v>
      </c>
      <c r="AQ121" s="15">
        <f t="shared" si="74"/>
        <v>0</v>
      </c>
      <c r="AR121" s="15">
        <f t="shared" si="75"/>
        <v>0</v>
      </c>
      <c r="AS121" s="141">
        <f t="shared" si="76"/>
        <v>4381</v>
      </c>
      <c r="AT121" s="141">
        <f t="shared" si="77"/>
        <v>2190.5</v>
      </c>
    </row>
    <row r="122" spans="1:46">
      <c r="A122" s="15" t="s">
        <v>852</v>
      </c>
      <c r="B122" s="15">
        <f>_xlfn.XLOOKUP($A122,'Configurator Options'!$B$2:$B$161,'Configurator Options'!$D$2:$D$161,0)</f>
        <v>138</v>
      </c>
      <c r="C122" s="15">
        <f>'Product Configurator Specials'!G7</f>
        <v>115.5</v>
      </c>
      <c r="E122" s="147" t="s">
        <v>1244</v>
      </c>
      <c r="F122" s="15" t="str">
        <f t="shared" si="39"/>
        <v>3000</v>
      </c>
      <c r="G122" s="15" t="str">
        <f t="shared" si="40"/>
        <v>H</v>
      </c>
      <c r="H122" s="15" t="str">
        <f t="shared" si="41"/>
        <v>U</v>
      </c>
      <c r="I122" s="15" t="str">
        <f t="shared" si="42"/>
        <v>BTP</v>
      </c>
      <c r="J122" s="15" t="str">
        <f t="shared" si="43"/>
        <v>X</v>
      </c>
      <c r="K122" s="15" t="str">
        <f t="shared" si="44"/>
        <v>X</v>
      </c>
      <c r="L122" s="15" t="str">
        <f t="shared" si="45"/>
        <v>R</v>
      </c>
      <c r="M122" s="15" t="str">
        <f t="shared" si="46"/>
        <v>V</v>
      </c>
      <c r="N122" s="15" t="str">
        <f t="shared" si="47"/>
        <v>A</v>
      </c>
      <c r="O122" s="15" t="str">
        <f t="shared" si="48"/>
        <v>X</v>
      </c>
      <c r="P122" s="15" t="str">
        <f t="shared" si="49"/>
        <v>X</v>
      </c>
      <c r="Q122" s="15" t="str">
        <f t="shared" si="50"/>
        <v>XX</v>
      </c>
      <c r="R122" s="15" t="str">
        <f t="shared" si="51"/>
        <v>X</v>
      </c>
      <c r="T122" s="15" t="e">
        <f t="shared" si="52"/>
        <v>#REF!</v>
      </c>
      <c r="U122" s="15" t="e">
        <f t="shared" si="53"/>
        <v>#REF!</v>
      </c>
      <c r="V122" s="15">
        <f t="shared" si="54"/>
        <v>0</v>
      </c>
      <c r="W122" s="15">
        <f t="shared" si="55"/>
        <v>0</v>
      </c>
      <c r="X122" s="15">
        <f t="shared" si="56"/>
        <v>752</v>
      </c>
      <c r="Y122" s="15">
        <f t="shared" si="57"/>
        <v>289</v>
      </c>
      <c r="Z122" s="15">
        <f t="shared" si="58"/>
        <v>600</v>
      </c>
      <c r="AA122" s="15">
        <f t="shared" si="59"/>
        <v>0</v>
      </c>
      <c r="AB122" s="15">
        <f t="shared" si="60"/>
        <v>0</v>
      </c>
      <c r="AC122" s="15">
        <f t="shared" si="61"/>
        <v>0</v>
      </c>
      <c r="AD122" s="15">
        <f t="shared" si="62"/>
        <v>0</v>
      </c>
      <c r="AE122" s="141" t="e">
        <f t="shared" si="63"/>
        <v>#REF!</v>
      </c>
      <c r="AG122" s="15" t="e">
        <f t="shared" si="64"/>
        <v>#REF!</v>
      </c>
      <c r="AH122" s="15">
        <f t="shared" si="65"/>
        <v>4380.6000000000004</v>
      </c>
      <c r="AI122" s="15">
        <f t="shared" si="66"/>
        <v>654.15</v>
      </c>
      <c r="AJ122" s="15">
        <f t="shared" si="67"/>
        <v>0</v>
      </c>
      <c r="AK122" s="15">
        <f t="shared" si="68"/>
        <v>0</v>
      </c>
      <c r="AL122" s="15">
        <f t="shared" si="69"/>
        <v>0</v>
      </c>
      <c r="AM122" s="15">
        <f t="shared" si="70"/>
        <v>0</v>
      </c>
      <c r="AN122" s="15">
        <f t="shared" si="71"/>
        <v>0</v>
      </c>
      <c r="AO122" s="15">
        <f t="shared" si="72"/>
        <v>0</v>
      </c>
      <c r="AP122" s="15">
        <f t="shared" si="73"/>
        <v>0</v>
      </c>
      <c r="AQ122" s="15">
        <f t="shared" si="74"/>
        <v>0</v>
      </c>
      <c r="AR122" s="15">
        <f t="shared" si="75"/>
        <v>0</v>
      </c>
      <c r="AS122" s="141">
        <f t="shared" si="76"/>
        <v>5035</v>
      </c>
      <c r="AT122" s="141">
        <f t="shared" si="77"/>
        <v>2517.5</v>
      </c>
    </row>
    <row r="123" spans="1:46">
      <c r="A123" s="15" t="s">
        <v>854</v>
      </c>
      <c r="B123" s="15">
        <f>_xlfn.XLOOKUP($A123,'Configurator Options'!$B$2:$B$161,'Configurator Options'!$D$2:$D$161,0)</f>
        <v>1280</v>
      </c>
      <c r="C123" s="15">
        <f>'Product Configurator Specials'!G8</f>
        <v>1076.25</v>
      </c>
      <c r="E123" s="147" t="s">
        <v>1245</v>
      </c>
      <c r="F123" s="15" t="str">
        <f t="shared" si="39"/>
        <v>3000</v>
      </c>
      <c r="G123" s="15" t="str">
        <f t="shared" si="40"/>
        <v>H</v>
      </c>
      <c r="H123" s="15" t="str">
        <f t="shared" si="41"/>
        <v>U</v>
      </c>
      <c r="I123" s="15" t="str">
        <f t="shared" si="42"/>
        <v>PNL</v>
      </c>
      <c r="J123" s="15" t="str">
        <f t="shared" si="43"/>
        <v>1</v>
      </c>
      <c r="K123" s="15" t="str">
        <f t="shared" si="44"/>
        <v>X</v>
      </c>
      <c r="L123" s="15" t="str">
        <f t="shared" si="45"/>
        <v>X</v>
      </c>
      <c r="M123" s="15" t="str">
        <f t="shared" si="46"/>
        <v>X</v>
      </c>
      <c r="N123" s="15" t="str">
        <f t="shared" si="47"/>
        <v>X</v>
      </c>
      <c r="O123" s="15" t="str">
        <f t="shared" si="48"/>
        <v>X</v>
      </c>
      <c r="P123" s="15" t="str">
        <f t="shared" si="49"/>
        <v>X</v>
      </c>
      <c r="Q123" s="15" t="str">
        <f t="shared" si="50"/>
        <v>R4</v>
      </c>
      <c r="R123" s="15" t="str">
        <f t="shared" si="51"/>
        <v>X</v>
      </c>
      <c r="T123" s="15" t="e">
        <f t="shared" si="52"/>
        <v>#REF!</v>
      </c>
      <c r="U123" s="15" t="e">
        <f t="shared" si="53"/>
        <v>#REF!</v>
      </c>
      <c r="V123" s="15">
        <f t="shared" si="54"/>
        <v>547</v>
      </c>
      <c r="W123" s="15">
        <f t="shared" si="55"/>
        <v>0</v>
      </c>
      <c r="X123" s="15">
        <f t="shared" si="56"/>
        <v>0</v>
      </c>
      <c r="Y123" s="15">
        <f t="shared" si="57"/>
        <v>0</v>
      </c>
      <c r="Z123" s="15">
        <f t="shared" si="58"/>
        <v>0</v>
      </c>
      <c r="AA123" s="15">
        <f t="shared" si="59"/>
        <v>0</v>
      </c>
      <c r="AB123" s="15">
        <f t="shared" si="60"/>
        <v>0</v>
      </c>
      <c r="AC123" s="15">
        <f t="shared" si="61"/>
        <v>360</v>
      </c>
      <c r="AD123" s="15">
        <f t="shared" si="62"/>
        <v>0</v>
      </c>
      <c r="AE123" s="141" t="e">
        <f t="shared" si="63"/>
        <v>#REF!</v>
      </c>
      <c r="AG123" s="15" t="e">
        <f t="shared" si="64"/>
        <v>#REF!</v>
      </c>
      <c r="AH123" s="15">
        <f t="shared" si="65"/>
        <v>4380.6000000000004</v>
      </c>
      <c r="AI123" s="15">
        <f t="shared" si="66"/>
        <v>654.15</v>
      </c>
      <c r="AJ123" s="15">
        <f t="shared" si="67"/>
        <v>546.36</v>
      </c>
      <c r="AK123" s="15">
        <f t="shared" si="68"/>
        <v>0</v>
      </c>
      <c r="AL123" s="15">
        <f t="shared" si="69"/>
        <v>0</v>
      </c>
      <c r="AM123" s="15" t="str">
        <f t="shared" si="70"/>
        <v>$</v>
      </c>
      <c r="AN123" s="15">
        <f t="shared" si="71"/>
        <v>0</v>
      </c>
      <c r="AO123" s="15">
        <f t="shared" si="72"/>
        <v>0</v>
      </c>
      <c r="AP123" s="15">
        <f t="shared" si="73"/>
        <v>0</v>
      </c>
      <c r="AQ123" s="15">
        <f t="shared" si="74"/>
        <v>0</v>
      </c>
      <c r="AR123" s="15">
        <f t="shared" si="75"/>
        <v>0</v>
      </c>
      <c r="AS123" s="141">
        <f t="shared" si="76"/>
        <v>5581</v>
      </c>
      <c r="AT123" s="141">
        <f t="shared" si="77"/>
        <v>2790.5</v>
      </c>
    </row>
    <row r="124" spans="1:46">
      <c r="A124" s="15" t="s">
        <v>856</v>
      </c>
      <c r="B124" s="15">
        <f>_xlfn.XLOOKUP($A124,'Configurator Options'!$B$2:$B$161,'Configurator Options'!$D$2:$D$161,0)</f>
        <v>525</v>
      </c>
      <c r="C124" s="15">
        <f>'Product Configurator Specials'!G9</f>
        <v>438.9</v>
      </c>
      <c r="E124" s="147" t="s">
        <v>1246</v>
      </c>
      <c r="F124" s="15" t="str">
        <f t="shared" si="39"/>
        <v>3000</v>
      </c>
      <c r="G124" s="15" t="str">
        <f t="shared" si="40"/>
        <v>H</v>
      </c>
      <c r="H124" s="15" t="str">
        <f t="shared" si="41"/>
        <v>U</v>
      </c>
      <c r="I124" s="15" t="str">
        <f t="shared" si="42"/>
        <v>PNR</v>
      </c>
      <c r="J124" s="15" t="str">
        <f t="shared" si="43"/>
        <v>X</v>
      </c>
      <c r="K124" s="15" t="str">
        <f t="shared" si="44"/>
        <v>X</v>
      </c>
      <c r="L124" s="15" t="str">
        <f t="shared" si="45"/>
        <v>X</v>
      </c>
      <c r="M124" s="15" t="str">
        <f t="shared" si="46"/>
        <v>X</v>
      </c>
      <c r="N124" s="15" t="str">
        <f t="shared" si="47"/>
        <v>X</v>
      </c>
      <c r="O124" s="15" t="str">
        <f t="shared" si="48"/>
        <v>X</v>
      </c>
      <c r="P124" s="15" t="str">
        <f t="shared" si="49"/>
        <v>X</v>
      </c>
      <c r="Q124" s="15" t="str">
        <f t="shared" si="50"/>
        <v>R4</v>
      </c>
      <c r="R124" s="15" t="str">
        <f t="shared" si="51"/>
        <v>X</v>
      </c>
      <c r="T124" s="15" t="e">
        <f t="shared" si="52"/>
        <v>#REF!</v>
      </c>
      <c r="U124" s="15" t="e">
        <f t="shared" si="53"/>
        <v>#REF!</v>
      </c>
      <c r="V124" s="15">
        <f t="shared" si="54"/>
        <v>1246</v>
      </c>
      <c r="W124" s="15">
        <f t="shared" si="55"/>
        <v>0</v>
      </c>
      <c r="X124" s="15">
        <f t="shared" si="56"/>
        <v>0</v>
      </c>
      <c r="Y124" s="15">
        <f t="shared" si="57"/>
        <v>0</v>
      </c>
      <c r="Z124" s="15">
        <f t="shared" si="58"/>
        <v>0</v>
      </c>
      <c r="AA124" s="15">
        <f t="shared" si="59"/>
        <v>0</v>
      </c>
      <c r="AB124" s="15">
        <f t="shared" si="60"/>
        <v>0</v>
      </c>
      <c r="AC124" s="15">
        <f t="shared" si="61"/>
        <v>360</v>
      </c>
      <c r="AD124" s="15">
        <f t="shared" si="62"/>
        <v>0</v>
      </c>
      <c r="AE124" s="141" t="e">
        <f t="shared" si="63"/>
        <v>#REF!</v>
      </c>
      <c r="AG124" s="15" t="e">
        <f t="shared" si="64"/>
        <v>#REF!</v>
      </c>
      <c r="AH124" s="15">
        <f t="shared" si="65"/>
        <v>4380.6000000000004</v>
      </c>
      <c r="AI124" s="15">
        <f t="shared" si="66"/>
        <v>654.15</v>
      </c>
      <c r="AJ124" s="15">
        <f t="shared" si="67"/>
        <v>1246.1500000000001</v>
      </c>
      <c r="AK124" s="15">
        <f t="shared" si="68"/>
        <v>0</v>
      </c>
      <c r="AL124" s="15">
        <f t="shared" si="69"/>
        <v>0</v>
      </c>
      <c r="AM124" s="15" t="str">
        <f t="shared" si="70"/>
        <v>$</v>
      </c>
      <c r="AN124" s="15">
        <f t="shared" si="71"/>
        <v>0</v>
      </c>
      <c r="AO124" s="15">
        <f t="shared" si="72"/>
        <v>0</v>
      </c>
      <c r="AP124" s="15">
        <f t="shared" si="73"/>
        <v>0</v>
      </c>
      <c r="AQ124" s="15">
        <f t="shared" si="74"/>
        <v>0</v>
      </c>
      <c r="AR124" s="15">
        <f t="shared" si="75"/>
        <v>0</v>
      </c>
      <c r="AS124" s="141">
        <f t="shared" si="76"/>
        <v>6281</v>
      </c>
      <c r="AT124" s="141">
        <f t="shared" si="77"/>
        <v>3140.5</v>
      </c>
    </row>
    <row r="125" spans="1:46">
      <c r="A125" s="15" t="s">
        <v>858</v>
      </c>
      <c r="B125" s="15">
        <f>_xlfn.XLOOKUP($A125,'Configurator Options'!$B$2:$B$161,'Configurator Options'!$D$2:$D$161,0)</f>
        <v>705</v>
      </c>
      <c r="C125" s="15">
        <f>'Product Configurator Specials'!G10</f>
        <v>593.25</v>
      </c>
      <c r="E125" s="147" t="s">
        <v>1247</v>
      </c>
      <c r="F125" s="15" t="str">
        <f t="shared" si="39"/>
        <v>3000</v>
      </c>
      <c r="G125" s="15" t="str">
        <f t="shared" si="40"/>
        <v>I</v>
      </c>
      <c r="H125" s="15" t="str">
        <f t="shared" si="41"/>
        <v>A</v>
      </c>
      <c r="I125" s="15" t="str">
        <f t="shared" si="42"/>
        <v>BTR</v>
      </c>
      <c r="J125" s="15" t="str">
        <f t="shared" si="43"/>
        <v>X</v>
      </c>
      <c r="K125" s="15" t="str">
        <f t="shared" si="44"/>
        <v>X</v>
      </c>
      <c r="L125" s="15" t="str">
        <f t="shared" si="45"/>
        <v>X</v>
      </c>
      <c r="M125" s="15" t="str">
        <f t="shared" si="46"/>
        <v>V</v>
      </c>
      <c r="N125" s="15" t="str">
        <f t="shared" si="47"/>
        <v>A</v>
      </c>
      <c r="O125" s="15" t="str">
        <f t="shared" si="48"/>
        <v>X</v>
      </c>
      <c r="P125" s="15" t="str">
        <f t="shared" si="49"/>
        <v>X</v>
      </c>
      <c r="Q125" s="15" t="str">
        <f t="shared" si="50"/>
        <v>XX</v>
      </c>
      <c r="R125" s="15" t="str">
        <f t="shared" si="51"/>
        <v>X</v>
      </c>
      <c r="T125" s="15" t="e">
        <f t="shared" si="52"/>
        <v>#REF!</v>
      </c>
      <c r="U125" s="15" t="e">
        <f t="shared" si="53"/>
        <v>#REF!</v>
      </c>
      <c r="V125" s="15">
        <f t="shared" si="54"/>
        <v>700</v>
      </c>
      <c r="W125" s="15">
        <f t="shared" si="55"/>
        <v>0</v>
      </c>
      <c r="X125" s="15">
        <f t="shared" si="56"/>
        <v>0</v>
      </c>
      <c r="Y125" s="15">
        <f t="shared" si="57"/>
        <v>289</v>
      </c>
      <c r="Z125" s="15">
        <f t="shared" si="58"/>
        <v>600</v>
      </c>
      <c r="AA125" s="15">
        <f t="shared" si="59"/>
        <v>0</v>
      </c>
      <c r="AB125" s="15">
        <f t="shared" si="60"/>
        <v>0</v>
      </c>
      <c r="AC125" s="15">
        <f t="shared" si="61"/>
        <v>0</v>
      </c>
      <c r="AD125" s="15">
        <f t="shared" si="62"/>
        <v>0</v>
      </c>
      <c r="AE125" s="141" t="e">
        <f t="shared" si="63"/>
        <v>#REF!</v>
      </c>
      <c r="AG125" s="15" t="e">
        <f t="shared" si="64"/>
        <v>#REF!</v>
      </c>
      <c r="AH125" s="15">
        <f t="shared" si="65"/>
        <v>4380.6000000000004</v>
      </c>
      <c r="AI125" s="15">
        <f t="shared" si="66"/>
        <v>654.15</v>
      </c>
      <c r="AJ125" s="15">
        <f t="shared" si="67"/>
        <v>699.79</v>
      </c>
      <c r="AK125" s="15">
        <f t="shared" si="68"/>
        <v>0</v>
      </c>
      <c r="AL125" s="15">
        <f t="shared" si="69"/>
        <v>0</v>
      </c>
      <c r="AM125" s="15">
        <f t="shared" si="70"/>
        <v>0</v>
      </c>
      <c r="AN125" s="15">
        <f t="shared" si="71"/>
        <v>0</v>
      </c>
      <c r="AO125" s="15">
        <f t="shared" si="72"/>
        <v>0</v>
      </c>
      <c r="AP125" s="15">
        <f t="shared" si="73"/>
        <v>0</v>
      </c>
      <c r="AQ125" s="15">
        <f t="shared" si="74"/>
        <v>0</v>
      </c>
      <c r="AR125" s="15">
        <f t="shared" si="75"/>
        <v>0</v>
      </c>
      <c r="AS125" s="141">
        <f t="shared" si="76"/>
        <v>5735</v>
      </c>
      <c r="AT125" s="141">
        <f t="shared" si="77"/>
        <v>2867.5</v>
      </c>
    </row>
    <row r="126" spans="1:46">
      <c r="A126" s="15" t="s">
        <v>861</v>
      </c>
      <c r="B126" s="15">
        <f>_xlfn.XLOOKUP($A126,'Configurator Options'!$B$2:$B$161,'Configurator Options'!$D$2:$D$161,0)</f>
        <v>289</v>
      </c>
      <c r="C126" s="15">
        <f>'Product Configurator Specials'!G11</f>
        <v>0</v>
      </c>
      <c r="E126" s="147" t="s">
        <v>1248</v>
      </c>
      <c r="F126" s="15" t="str">
        <f t="shared" si="39"/>
        <v>3000</v>
      </c>
      <c r="G126" s="15" t="str">
        <f t="shared" si="40"/>
        <v>I</v>
      </c>
      <c r="H126" s="15" t="str">
        <f t="shared" si="41"/>
        <v>U</v>
      </c>
      <c r="I126" s="15" t="str">
        <f t="shared" si="42"/>
        <v>BTP</v>
      </c>
      <c r="J126" s="15" t="str">
        <f t="shared" si="43"/>
        <v>X</v>
      </c>
      <c r="K126" s="15" t="str">
        <f t="shared" si="44"/>
        <v>X</v>
      </c>
      <c r="L126" s="15" t="str">
        <f t="shared" si="45"/>
        <v>N</v>
      </c>
      <c r="M126" s="15" t="str">
        <f t="shared" si="46"/>
        <v>M</v>
      </c>
      <c r="N126" s="15" t="str">
        <f t="shared" si="47"/>
        <v>X</v>
      </c>
      <c r="O126" s="15" t="str">
        <f t="shared" si="48"/>
        <v>X</v>
      </c>
      <c r="P126" s="15" t="str">
        <f t="shared" si="49"/>
        <v>C</v>
      </c>
      <c r="Q126" s="15" t="str">
        <f t="shared" si="50"/>
        <v>XX</v>
      </c>
      <c r="R126" s="15" t="str">
        <f t="shared" si="51"/>
        <v>X</v>
      </c>
      <c r="T126" s="15" t="e">
        <f t="shared" si="52"/>
        <v>#REF!</v>
      </c>
      <c r="U126" s="15" t="e">
        <f t="shared" si="53"/>
        <v>#REF!</v>
      </c>
      <c r="V126" s="15">
        <f t="shared" si="54"/>
        <v>0</v>
      </c>
      <c r="W126" s="15">
        <f t="shared" si="55"/>
        <v>0</v>
      </c>
      <c r="X126" s="15">
        <f t="shared" si="56"/>
        <v>302</v>
      </c>
      <c r="Y126" s="15">
        <f t="shared" si="57"/>
        <v>263</v>
      </c>
      <c r="Z126" s="15">
        <f t="shared" si="58"/>
        <v>0</v>
      </c>
      <c r="AA126" s="15">
        <f t="shared" si="59"/>
        <v>0</v>
      </c>
      <c r="AB126" s="15">
        <f t="shared" si="60"/>
        <v>220</v>
      </c>
      <c r="AC126" s="15">
        <f t="shared" si="61"/>
        <v>0</v>
      </c>
      <c r="AD126" s="15">
        <f t="shared" si="62"/>
        <v>0</v>
      </c>
      <c r="AE126" s="141" t="e">
        <f t="shared" si="63"/>
        <v>#REF!</v>
      </c>
      <c r="AG126" s="15" t="e">
        <f t="shared" si="64"/>
        <v>#REF!</v>
      </c>
      <c r="AH126" s="15">
        <f t="shared" si="65"/>
        <v>4380.6000000000004</v>
      </c>
      <c r="AI126" s="15">
        <f t="shared" si="66"/>
        <v>654.15</v>
      </c>
      <c r="AJ126" s="15">
        <f t="shared" si="67"/>
        <v>0</v>
      </c>
      <c r="AK126" s="15">
        <f t="shared" si="68"/>
        <v>0</v>
      </c>
      <c r="AL126" s="15">
        <f t="shared" si="69"/>
        <v>0</v>
      </c>
      <c r="AM126" s="15">
        <f t="shared" si="70"/>
        <v>0</v>
      </c>
      <c r="AN126" s="15">
        <f t="shared" si="71"/>
        <v>0</v>
      </c>
      <c r="AO126" s="15">
        <f t="shared" si="72"/>
        <v>0</v>
      </c>
      <c r="AP126" s="15">
        <f t="shared" si="73"/>
        <v>0</v>
      </c>
      <c r="AQ126" s="15">
        <f t="shared" si="74"/>
        <v>0</v>
      </c>
      <c r="AR126" s="15">
        <f t="shared" si="75"/>
        <v>0</v>
      </c>
      <c r="AS126" s="141">
        <f t="shared" si="76"/>
        <v>5035</v>
      </c>
      <c r="AT126" s="141">
        <f t="shared" si="77"/>
        <v>2517.5</v>
      </c>
    </row>
    <row r="127" spans="1:46">
      <c r="A127" s="15" t="s">
        <v>864</v>
      </c>
      <c r="B127" s="15">
        <f>_xlfn.XLOOKUP($A127,'Configurator Options'!$B$2:$B$161,'Configurator Options'!$D$2:$D$161,0)</f>
        <v>289</v>
      </c>
      <c r="C127" s="15">
        <f>'Product Configurator Specials'!G12</f>
        <v>0</v>
      </c>
      <c r="E127" s="147" t="s">
        <v>1249</v>
      </c>
      <c r="F127" s="15" t="str">
        <f t="shared" si="39"/>
        <v>3000</v>
      </c>
      <c r="G127" s="15" t="str">
        <f t="shared" si="40"/>
        <v>I</v>
      </c>
      <c r="H127" s="15" t="str">
        <f t="shared" si="41"/>
        <v>U</v>
      </c>
      <c r="I127" s="15" t="str">
        <f t="shared" si="42"/>
        <v>BTP</v>
      </c>
      <c r="J127" s="15" t="str">
        <f t="shared" si="43"/>
        <v>X</v>
      </c>
      <c r="K127" s="15" t="str">
        <f t="shared" si="44"/>
        <v>X</v>
      </c>
      <c r="L127" s="15" t="str">
        <f t="shared" si="45"/>
        <v>X</v>
      </c>
      <c r="M127" s="15" t="str">
        <f t="shared" si="46"/>
        <v>X</v>
      </c>
      <c r="N127" s="15" t="str">
        <f t="shared" si="47"/>
        <v>X</v>
      </c>
      <c r="O127" s="15" t="str">
        <f t="shared" si="48"/>
        <v>X</v>
      </c>
      <c r="P127" s="15" t="str">
        <f t="shared" si="49"/>
        <v>X</v>
      </c>
      <c r="Q127" s="15" t="str">
        <f t="shared" si="50"/>
        <v>XX</v>
      </c>
      <c r="R127" s="15" t="str">
        <f t="shared" si="51"/>
        <v>X</v>
      </c>
      <c r="T127" s="15" t="e">
        <f t="shared" si="52"/>
        <v>#REF!</v>
      </c>
      <c r="U127" s="15" t="e">
        <f t="shared" si="53"/>
        <v>#REF!</v>
      </c>
      <c r="V127" s="15">
        <f t="shared" si="54"/>
        <v>0</v>
      </c>
      <c r="W127" s="15">
        <f t="shared" si="55"/>
        <v>0</v>
      </c>
      <c r="X127" s="15">
        <f t="shared" si="56"/>
        <v>0</v>
      </c>
      <c r="Y127" s="15">
        <f t="shared" si="57"/>
        <v>0</v>
      </c>
      <c r="Z127" s="15">
        <f t="shared" si="58"/>
        <v>0</v>
      </c>
      <c r="AA127" s="15">
        <f t="shared" si="59"/>
        <v>0</v>
      </c>
      <c r="AB127" s="15">
        <f t="shared" si="60"/>
        <v>0</v>
      </c>
      <c r="AC127" s="15">
        <f t="shared" si="61"/>
        <v>0</v>
      </c>
      <c r="AD127" s="15">
        <f t="shared" si="62"/>
        <v>0</v>
      </c>
      <c r="AE127" s="141" t="e">
        <f t="shared" si="63"/>
        <v>#REF!</v>
      </c>
      <c r="AG127" s="15" t="e">
        <f t="shared" si="64"/>
        <v>#REF!</v>
      </c>
      <c r="AH127" s="15">
        <f t="shared" si="65"/>
        <v>4380.6000000000004</v>
      </c>
      <c r="AI127" s="15">
        <f t="shared" si="66"/>
        <v>654.15</v>
      </c>
      <c r="AJ127" s="15">
        <f t="shared" si="67"/>
        <v>0</v>
      </c>
      <c r="AK127" s="15">
        <f t="shared" si="68"/>
        <v>0</v>
      </c>
      <c r="AL127" s="15">
        <f t="shared" si="69"/>
        <v>0</v>
      </c>
      <c r="AM127" s="15" t="str">
        <f t="shared" si="70"/>
        <v>$</v>
      </c>
      <c r="AN127" s="15">
        <f t="shared" si="71"/>
        <v>0</v>
      </c>
      <c r="AO127" s="15">
        <f t="shared" si="72"/>
        <v>0</v>
      </c>
      <c r="AP127" s="15">
        <f t="shared" si="73"/>
        <v>0</v>
      </c>
      <c r="AQ127" s="15">
        <f t="shared" si="74"/>
        <v>0</v>
      </c>
      <c r="AR127" s="15">
        <f t="shared" si="75"/>
        <v>0</v>
      </c>
      <c r="AS127" s="141">
        <f t="shared" si="76"/>
        <v>5035</v>
      </c>
      <c r="AT127" s="141">
        <f t="shared" si="77"/>
        <v>2517.5</v>
      </c>
    </row>
    <row r="128" spans="1:46">
      <c r="A128" s="15" t="s">
        <v>866</v>
      </c>
      <c r="B128" s="15">
        <f>_xlfn.XLOOKUP($A128,'Configurator Options'!$B$2:$B$161,'Configurator Options'!$D$2:$D$161,0)</f>
        <v>797</v>
      </c>
      <c r="C128" s="15">
        <f>'Product Configurator Specials'!G13</f>
        <v>645.75</v>
      </c>
      <c r="E128" s="147" t="s">
        <v>1250</v>
      </c>
      <c r="F128" s="15" t="str">
        <f t="shared" si="39"/>
        <v>3000</v>
      </c>
      <c r="G128" s="15" t="str">
        <f t="shared" si="40"/>
        <v>I</v>
      </c>
      <c r="H128" s="15" t="str">
        <f t="shared" si="41"/>
        <v>U</v>
      </c>
      <c r="I128" s="15" t="str">
        <f t="shared" si="42"/>
        <v>PNL</v>
      </c>
      <c r="J128" s="15" t="str">
        <f t="shared" si="43"/>
        <v>1</v>
      </c>
      <c r="K128" s="15" t="str">
        <f t="shared" si="44"/>
        <v>X</v>
      </c>
      <c r="L128" s="15" t="str">
        <f t="shared" si="45"/>
        <v>X</v>
      </c>
      <c r="M128" s="15" t="str">
        <f t="shared" si="46"/>
        <v>X</v>
      </c>
      <c r="N128" s="15" t="str">
        <f t="shared" si="47"/>
        <v>X</v>
      </c>
      <c r="O128" s="15" t="str">
        <f t="shared" si="48"/>
        <v>X</v>
      </c>
      <c r="P128" s="15" t="str">
        <f t="shared" si="49"/>
        <v>X</v>
      </c>
      <c r="Q128" s="15" t="str">
        <f t="shared" si="50"/>
        <v>XX</v>
      </c>
      <c r="R128" s="15" t="str">
        <f t="shared" si="51"/>
        <v>X</v>
      </c>
      <c r="T128" s="15" t="e">
        <f t="shared" si="52"/>
        <v>#REF!</v>
      </c>
      <c r="U128" s="15" t="e">
        <f t="shared" si="53"/>
        <v>#REF!</v>
      </c>
      <c r="V128" s="15">
        <f t="shared" si="54"/>
        <v>547</v>
      </c>
      <c r="W128" s="15">
        <f t="shared" si="55"/>
        <v>0</v>
      </c>
      <c r="X128" s="15">
        <f t="shared" si="56"/>
        <v>0</v>
      </c>
      <c r="Y128" s="15">
        <f t="shared" si="57"/>
        <v>0</v>
      </c>
      <c r="Z128" s="15">
        <f t="shared" si="58"/>
        <v>0</v>
      </c>
      <c r="AA128" s="15">
        <f t="shared" si="59"/>
        <v>0</v>
      </c>
      <c r="AB128" s="15">
        <f t="shared" si="60"/>
        <v>0</v>
      </c>
      <c r="AC128" s="15">
        <f t="shared" si="61"/>
        <v>0</v>
      </c>
      <c r="AD128" s="15">
        <f t="shared" si="62"/>
        <v>0</v>
      </c>
      <c r="AE128" s="141" t="e">
        <f t="shared" si="63"/>
        <v>#REF!</v>
      </c>
      <c r="AG128" s="15" t="e">
        <f t="shared" si="64"/>
        <v>#REF!</v>
      </c>
      <c r="AH128" s="15">
        <f t="shared" si="65"/>
        <v>4380.6000000000004</v>
      </c>
      <c r="AI128" s="15">
        <f t="shared" si="66"/>
        <v>654.15</v>
      </c>
      <c r="AJ128" s="15">
        <f t="shared" si="67"/>
        <v>546.36</v>
      </c>
      <c r="AK128" s="15">
        <f t="shared" si="68"/>
        <v>0</v>
      </c>
      <c r="AL128" s="15">
        <f t="shared" si="69"/>
        <v>0</v>
      </c>
      <c r="AM128" s="15" t="str">
        <f t="shared" si="70"/>
        <v>$</v>
      </c>
      <c r="AN128" s="15">
        <f t="shared" si="71"/>
        <v>0</v>
      </c>
      <c r="AO128" s="15">
        <f t="shared" si="72"/>
        <v>0</v>
      </c>
      <c r="AP128" s="15">
        <f t="shared" si="73"/>
        <v>0</v>
      </c>
      <c r="AQ128" s="15">
        <f t="shared" si="74"/>
        <v>0</v>
      </c>
      <c r="AR128" s="15">
        <f t="shared" si="75"/>
        <v>0</v>
      </c>
      <c r="AS128" s="141">
        <f t="shared" si="76"/>
        <v>5581</v>
      </c>
      <c r="AT128" s="141">
        <f t="shared" si="77"/>
        <v>2790.5</v>
      </c>
    </row>
    <row r="129" spans="1:46">
      <c r="A129" s="15" t="s">
        <v>868</v>
      </c>
      <c r="B129" s="15">
        <f>_xlfn.XLOOKUP($A129,'Configurator Options'!$B$2:$B$161,'Configurator Options'!$D$2:$D$161,0)</f>
        <v>907</v>
      </c>
      <c r="C129" s="15">
        <f>'Product Configurator Specials'!G14</f>
        <v>763.35</v>
      </c>
      <c r="E129" s="147" t="s">
        <v>1251</v>
      </c>
      <c r="F129" s="15" t="str">
        <f t="shared" si="39"/>
        <v>3000</v>
      </c>
      <c r="G129" s="15" t="str">
        <f t="shared" si="40"/>
        <v>I</v>
      </c>
      <c r="H129" s="15" t="str">
        <f t="shared" si="41"/>
        <v>U</v>
      </c>
      <c r="I129" s="15" t="str">
        <f t="shared" si="42"/>
        <v>PNL</v>
      </c>
      <c r="J129" s="15" t="str">
        <f t="shared" si="43"/>
        <v>X</v>
      </c>
      <c r="K129" s="15" t="str">
        <f t="shared" si="44"/>
        <v>X</v>
      </c>
      <c r="L129" s="15" t="str">
        <f t="shared" si="45"/>
        <v>X</v>
      </c>
      <c r="M129" s="15" t="str">
        <f t="shared" si="46"/>
        <v>M</v>
      </c>
      <c r="N129" s="15" t="str">
        <f t="shared" si="47"/>
        <v>X</v>
      </c>
      <c r="O129" s="15" t="str">
        <f t="shared" si="48"/>
        <v>X</v>
      </c>
      <c r="P129" s="15" t="str">
        <f t="shared" si="49"/>
        <v>C</v>
      </c>
      <c r="Q129" s="15" t="str">
        <f t="shared" si="50"/>
        <v>XX</v>
      </c>
      <c r="R129" s="15" t="str">
        <f t="shared" si="51"/>
        <v>X</v>
      </c>
      <c r="T129" s="15" t="e">
        <f t="shared" si="52"/>
        <v>#REF!</v>
      </c>
      <c r="U129" s="15" t="e">
        <f t="shared" si="53"/>
        <v>#REF!</v>
      </c>
      <c r="V129" s="15">
        <f t="shared" si="54"/>
        <v>547</v>
      </c>
      <c r="W129" s="15">
        <f t="shared" si="55"/>
        <v>0</v>
      </c>
      <c r="X129" s="15">
        <f t="shared" si="56"/>
        <v>0</v>
      </c>
      <c r="Y129" s="15">
        <f t="shared" si="57"/>
        <v>263</v>
      </c>
      <c r="Z129" s="15">
        <f t="shared" si="58"/>
        <v>0</v>
      </c>
      <c r="AA129" s="15">
        <f t="shared" si="59"/>
        <v>0</v>
      </c>
      <c r="AB129" s="15">
        <f t="shared" si="60"/>
        <v>220</v>
      </c>
      <c r="AC129" s="15">
        <f t="shared" si="61"/>
        <v>0</v>
      </c>
      <c r="AD129" s="15">
        <f t="shared" si="62"/>
        <v>0</v>
      </c>
      <c r="AE129" s="141" t="e">
        <f t="shared" si="63"/>
        <v>#REF!</v>
      </c>
      <c r="AG129" s="15" t="e">
        <f t="shared" si="64"/>
        <v>#REF!</v>
      </c>
      <c r="AH129" s="15">
        <f t="shared" si="65"/>
        <v>4380.6000000000004</v>
      </c>
      <c r="AI129" s="15">
        <f t="shared" si="66"/>
        <v>654.15</v>
      </c>
      <c r="AJ129" s="15">
        <f t="shared" si="67"/>
        <v>546.36</v>
      </c>
      <c r="AK129" s="15">
        <f t="shared" si="68"/>
        <v>0</v>
      </c>
      <c r="AL129" s="15">
        <f t="shared" si="69"/>
        <v>0</v>
      </c>
      <c r="AM129" s="15">
        <f t="shared" si="70"/>
        <v>0</v>
      </c>
      <c r="AN129" s="15">
        <f t="shared" si="71"/>
        <v>0</v>
      </c>
      <c r="AO129" s="15">
        <f t="shared" si="72"/>
        <v>0</v>
      </c>
      <c r="AP129" s="15">
        <f t="shared" si="73"/>
        <v>0</v>
      </c>
      <c r="AQ129" s="15">
        <f t="shared" si="74"/>
        <v>0</v>
      </c>
      <c r="AR129" s="15">
        <f t="shared" si="75"/>
        <v>0</v>
      </c>
      <c r="AS129" s="141">
        <f t="shared" si="76"/>
        <v>5581</v>
      </c>
      <c r="AT129" s="141">
        <f t="shared" si="77"/>
        <v>2790.5</v>
      </c>
    </row>
    <row r="130" spans="1:46">
      <c r="A130" s="15" t="s">
        <v>870</v>
      </c>
      <c r="B130" s="15">
        <f>_xlfn.XLOOKUP($A130,'Configurator Options'!$B$2:$B$161,'Configurator Options'!$D$2:$D$161,0)</f>
        <v>663</v>
      </c>
      <c r="C130" s="15">
        <f>'Product Configurator Specials'!G15</f>
        <v>557.54999999999995</v>
      </c>
      <c r="E130" s="147" t="s">
        <v>1252</v>
      </c>
      <c r="F130" s="15" t="str">
        <f t="shared" si="39"/>
        <v>3000</v>
      </c>
      <c r="G130" s="15" t="str">
        <f t="shared" si="40"/>
        <v>I</v>
      </c>
      <c r="H130" s="15" t="str">
        <f t="shared" si="41"/>
        <v>U</v>
      </c>
      <c r="I130" s="15" t="str">
        <f t="shared" si="42"/>
        <v>PNL</v>
      </c>
      <c r="J130" s="15" t="str">
        <f t="shared" si="43"/>
        <v>X</v>
      </c>
      <c r="K130" s="15" t="str">
        <f t="shared" si="44"/>
        <v>X</v>
      </c>
      <c r="L130" s="15" t="str">
        <f t="shared" si="45"/>
        <v>X</v>
      </c>
      <c r="M130" s="15" t="str">
        <f t="shared" si="46"/>
        <v>V</v>
      </c>
      <c r="N130" s="15" t="str">
        <f t="shared" si="47"/>
        <v>X</v>
      </c>
      <c r="O130" s="15" t="str">
        <f t="shared" si="48"/>
        <v>X</v>
      </c>
      <c r="P130" s="15" t="str">
        <f t="shared" si="49"/>
        <v>X</v>
      </c>
      <c r="Q130" s="15" t="str">
        <f t="shared" si="50"/>
        <v>XX</v>
      </c>
      <c r="R130" s="15" t="str">
        <f t="shared" si="51"/>
        <v>X</v>
      </c>
      <c r="T130" s="15" t="e">
        <f t="shared" si="52"/>
        <v>#REF!</v>
      </c>
      <c r="U130" s="15" t="e">
        <f t="shared" si="53"/>
        <v>#REF!</v>
      </c>
      <c r="V130" s="15">
        <f t="shared" si="54"/>
        <v>547</v>
      </c>
      <c r="W130" s="15">
        <f t="shared" si="55"/>
        <v>0</v>
      </c>
      <c r="X130" s="15">
        <f t="shared" si="56"/>
        <v>0</v>
      </c>
      <c r="Y130" s="15">
        <f t="shared" si="57"/>
        <v>289</v>
      </c>
      <c r="Z130" s="15">
        <f t="shared" si="58"/>
        <v>0</v>
      </c>
      <c r="AA130" s="15">
        <f t="shared" si="59"/>
        <v>0</v>
      </c>
      <c r="AB130" s="15">
        <f t="shared" si="60"/>
        <v>0</v>
      </c>
      <c r="AC130" s="15">
        <f t="shared" si="61"/>
        <v>0</v>
      </c>
      <c r="AD130" s="15">
        <f t="shared" si="62"/>
        <v>0</v>
      </c>
      <c r="AE130" s="141" t="e">
        <f t="shared" si="63"/>
        <v>#REF!</v>
      </c>
      <c r="AG130" s="15" t="e">
        <f t="shared" si="64"/>
        <v>#REF!</v>
      </c>
      <c r="AH130" s="15">
        <f t="shared" si="65"/>
        <v>4380.6000000000004</v>
      </c>
      <c r="AI130" s="15">
        <f t="shared" si="66"/>
        <v>654.15</v>
      </c>
      <c r="AJ130" s="15">
        <f t="shared" si="67"/>
        <v>546.36</v>
      </c>
      <c r="AK130" s="15">
        <f t="shared" si="68"/>
        <v>0</v>
      </c>
      <c r="AL130" s="15">
        <f t="shared" si="69"/>
        <v>0</v>
      </c>
      <c r="AM130" s="15">
        <f t="shared" si="70"/>
        <v>0</v>
      </c>
      <c r="AN130" s="15">
        <f t="shared" si="71"/>
        <v>0</v>
      </c>
      <c r="AO130" s="15">
        <f t="shared" si="72"/>
        <v>0</v>
      </c>
      <c r="AP130" s="15">
        <f t="shared" si="73"/>
        <v>0</v>
      </c>
      <c r="AQ130" s="15">
        <f t="shared" si="74"/>
        <v>0</v>
      </c>
      <c r="AR130" s="15">
        <f t="shared" si="75"/>
        <v>0</v>
      </c>
      <c r="AS130" s="141">
        <f t="shared" si="76"/>
        <v>5581</v>
      </c>
      <c r="AT130" s="141">
        <f t="shared" si="77"/>
        <v>2790.5</v>
      </c>
    </row>
    <row r="131" spans="1:46">
      <c r="A131" s="15" t="s">
        <v>873</v>
      </c>
      <c r="B131" s="15">
        <f>_xlfn.XLOOKUP($A131,'Configurator Options'!$B$2:$B$161,'Configurator Options'!$D$2:$D$161,0)</f>
        <v>892</v>
      </c>
      <c r="C131" s="15">
        <f>'Product Configurator Specials'!G16</f>
        <v>750.75</v>
      </c>
      <c r="E131" s="147" t="s">
        <v>1253</v>
      </c>
      <c r="F131" s="15" t="str">
        <f t="shared" si="39"/>
        <v>3000</v>
      </c>
      <c r="G131" s="15" t="str">
        <f t="shared" si="40"/>
        <v>I</v>
      </c>
      <c r="H131" s="15" t="str">
        <f t="shared" si="41"/>
        <v>U</v>
      </c>
      <c r="I131" s="15" t="str">
        <f t="shared" si="42"/>
        <v>PNR</v>
      </c>
      <c r="J131" s="15" t="str">
        <f t="shared" si="43"/>
        <v>X</v>
      </c>
      <c r="K131" s="15" t="str">
        <f t="shared" si="44"/>
        <v>X</v>
      </c>
      <c r="L131" s="15" t="str">
        <f t="shared" si="45"/>
        <v>X</v>
      </c>
      <c r="M131" s="15" t="str">
        <f t="shared" si="46"/>
        <v>X</v>
      </c>
      <c r="N131" s="15" t="str">
        <f t="shared" si="47"/>
        <v>X</v>
      </c>
      <c r="O131" s="15" t="str">
        <f t="shared" si="48"/>
        <v>X</v>
      </c>
      <c r="P131" s="15" t="str">
        <f t="shared" si="49"/>
        <v>X</v>
      </c>
      <c r="Q131" s="15" t="str">
        <f t="shared" si="50"/>
        <v>XX</v>
      </c>
      <c r="R131" s="15" t="str">
        <f t="shared" si="51"/>
        <v>X</v>
      </c>
      <c r="T131" s="15" t="e">
        <f t="shared" si="52"/>
        <v>#REF!</v>
      </c>
      <c r="U131" s="15" t="e">
        <f t="shared" si="53"/>
        <v>#REF!</v>
      </c>
      <c r="V131" s="15">
        <f t="shared" si="54"/>
        <v>1246</v>
      </c>
      <c r="W131" s="15">
        <f t="shared" si="55"/>
        <v>0</v>
      </c>
      <c r="X131" s="15">
        <f t="shared" si="56"/>
        <v>0</v>
      </c>
      <c r="Y131" s="15">
        <f t="shared" si="57"/>
        <v>0</v>
      </c>
      <c r="Z131" s="15">
        <f t="shared" si="58"/>
        <v>0</v>
      </c>
      <c r="AA131" s="15">
        <f t="shared" si="59"/>
        <v>0</v>
      </c>
      <c r="AB131" s="15">
        <f t="shared" si="60"/>
        <v>0</v>
      </c>
      <c r="AC131" s="15">
        <f t="shared" si="61"/>
        <v>0</v>
      </c>
      <c r="AD131" s="15">
        <f t="shared" si="62"/>
        <v>0</v>
      </c>
      <c r="AE131" s="141" t="e">
        <f t="shared" si="63"/>
        <v>#REF!</v>
      </c>
      <c r="AG131" s="15" t="e">
        <f t="shared" si="64"/>
        <v>#REF!</v>
      </c>
      <c r="AH131" s="15">
        <f t="shared" si="65"/>
        <v>4380.6000000000004</v>
      </c>
      <c r="AI131" s="15">
        <f t="shared" si="66"/>
        <v>654.15</v>
      </c>
      <c r="AJ131" s="15">
        <f t="shared" si="67"/>
        <v>1246.1500000000001</v>
      </c>
      <c r="AK131" s="15">
        <f t="shared" si="68"/>
        <v>0</v>
      </c>
      <c r="AL131" s="15">
        <f t="shared" si="69"/>
        <v>0</v>
      </c>
      <c r="AM131" s="15" t="str">
        <f t="shared" si="70"/>
        <v>$</v>
      </c>
      <c r="AN131" s="15">
        <f t="shared" si="71"/>
        <v>0</v>
      </c>
      <c r="AO131" s="15">
        <f t="shared" si="72"/>
        <v>0</v>
      </c>
      <c r="AP131" s="15">
        <f t="shared" si="73"/>
        <v>0</v>
      </c>
      <c r="AQ131" s="15">
        <f t="shared" si="74"/>
        <v>0</v>
      </c>
      <c r="AR131" s="15">
        <f t="shared" si="75"/>
        <v>0</v>
      </c>
      <c r="AS131" s="141">
        <f t="shared" si="76"/>
        <v>6281</v>
      </c>
      <c r="AT131" s="141">
        <f t="shared" si="77"/>
        <v>3140.5</v>
      </c>
    </row>
    <row r="132" spans="1:46">
      <c r="A132" s="15" t="s">
        <v>876</v>
      </c>
      <c r="B132" s="15">
        <f>_xlfn.XLOOKUP($A132,'Configurator Options'!$B$2:$B$161,'Configurator Options'!$D$2:$D$161,0)</f>
        <v>275</v>
      </c>
      <c r="C132" s="15">
        <f>'Product Configurator Specials'!G17</f>
        <v>231</v>
      </c>
      <c r="E132" s="147" t="s">
        <v>1254</v>
      </c>
      <c r="F132" s="15" t="str">
        <f t="shared" ref="F132:F195" si="78">MID($E132,5,4)</f>
        <v>3000</v>
      </c>
      <c r="G132" s="15" t="str">
        <f t="shared" ref="G132:G195" si="79">MID($E132,10,1)</f>
        <v>Y</v>
      </c>
      <c r="H132" s="15" t="str">
        <f t="shared" ref="H132:H195" si="80">MID($E132,11,1)</f>
        <v>A</v>
      </c>
      <c r="I132" s="15" t="str">
        <f t="shared" ref="I132:I195" si="81">MID($E132,12,3)</f>
        <v>BTP</v>
      </c>
      <c r="J132" s="15" t="str">
        <f t="shared" ref="J132:J195" si="82">MID($E132,16,1)</f>
        <v>X</v>
      </c>
      <c r="K132" s="15" t="str">
        <f t="shared" ref="K132:K195" si="83">MID($E132,17,1)</f>
        <v>X</v>
      </c>
      <c r="L132" s="15" t="str">
        <f t="shared" ref="L132:L195" si="84">MID($E132,18,1)</f>
        <v>X</v>
      </c>
      <c r="M132" s="15" t="str">
        <f t="shared" ref="M132:M195" si="85">MID($E132,19,1)</f>
        <v>V</v>
      </c>
      <c r="N132" s="15" t="str">
        <f t="shared" ref="N132:N195" si="86">MID($E132,20,1)</f>
        <v>A</v>
      </c>
      <c r="O132" s="15" t="str">
        <f t="shared" ref="O132:O195" si="87">MID($E132,21,1)</f>
        <v>X</v>
      </c>
      <c r="P132" s="15" t="str">
        <f t="shared" ref="P132:P195" si="88">MID($E132,22,1)</f>
        <v>X</v>
      </c>
      <c r="Q132" s="15" t="str">
        <f t="shared" ref="Q132:Q195" si="89">MID($E132,24,2)</f>
        <v>XX</v>
      </c>
      <c r="R132" s="15" t="str">
        <f t="shared" ref="R132:R195" si="90">MID($E132,27,1)</f>
        <v>X</v>
      </c>
      <c r="T132" s="15" t="e">
        <f t="shared" ref="T132:T195" si="91">VLOOKUP($F132,$A$2:$B$9,2,FALSE)</f>
        <v>#REF!</v>
      </c>
      <c r="U132" s="15" t="e">
        <f t="shared" ref="U132:U195" si="92">IF($F132="2000",VLOOKUP($G132,$A$11:$B$17,2,FALSE),IF(OR($F132="2500",$F132="2510"),VLOOKUP($G132,$A$19:$B$25,2,FALSE),IF($F132="2520",VLOOKUP($G132,$A$27:$B$33,2,FALSE),IF($F132="3000",VLOOKUP($G132,$A$35:$B$45,2,FALSE),IF(OR($F132="3500",$F132="3510"),VLOOKUP($G132,$A$47:$B$56,2,FALSE),IF($F132="3520",VLOOKUP($G132,$A$58:$B$66,2,FALSE)))))))</f>
        <v>#REF!</v>
      </c>
      <c r="V132" s="15">
        <f t="shared" ref="V132:V195" si="93">VLOOKUP($I132,$A$68:$B$78,2,FALSE)</f>
        <v>0</v>
      </c>
      <c r="W132" s="15">
        <f t="shared" ref="W132:W195" si="94">VLOOKUP($K132,$A$80:$B$83,2,FALSE)</f>
        <v>0</v>
      </c>
      <c r="X132" s="15">
        <f t="shared" ref="X132:X195" si="95">VLOOKUP($L132,$A$85:$B$89,2,FALSE)</f>
        <v>0</v>
      </c>
      <c r="Y132" s="15">
        <f t="shared" ref="Y132:Y195" si="96">VLOOKUP($M132,$A$91:$B$93,2,FALSE)</f>
        <v>289</v>
      </c>
      <c r="Z132" s="15">
        <f t="shared" ref="Z132:Z195" si="97">VLOOKUP($N132,$A$95:$B$99,2,FALSE)</f>
        <v>600</v>
      </c>
      <c r="AA132" s="15">
        <f t="shared" ref="AA132:AA195" si="98">VLOOKUP($O132,$A$101:$B$104,2,FALSE)</f>
        <v>0</v>
      </c>
      <c r="AB132" s="15">
        <f t="shared" ref="AB132:AB195" si="99">VLOOKUP($P132,$A$106:$B$108,2,FALSE)</f>
        <v>0</v>
      </c>
      <c r="AC132" s="15">
        <f t="shared" ref="AC132:AC195" si="100">VLOOKUP($Q132,$A$110:$B$160,2,FALSE)</f>
        <v>0</v>
      </c>
      <c r="AD132" s="15">
        <f t="shared" ref="AD132:AD195" si="101">VLOOKUP($R132,$A$162:$B$164,2,FALSE)</f>
        <v>0</v>
      </c>
      <c r="AE132" s="141" t="e">
        <f t="shared" ref="AE132:AE195" si="102">ROUND(SUM($T132:$AD132),0)</f>
        <v>#REF!</v>
      </c>
      <c r="AG132" s="15" t="e">
        <f t="shared" ref="AG132:AG195" si="103">AE132-AF132</f>
        <v>#REF!</v>
      </c>
      <c r="AH132" s="15">
        <f t="shared" ref="AH132:AH195" si="104">VLOOKUP($F132,$A$2:$C$9,3,FALSE)</f>
        <v>4380.6000000000004</v>
      </c>
      <c r="AI132" s="15">
        <f t="shared" ref="AI132:AI195" si="105">IF($F132="2000",VLOOKUP($G132,$A$11:$C$17,3,FALSE),IF(OR($F132="2500",$F132="2510"),VLOOKUP($G132,$A$19:$C$25,3,FALSE),IF($F132="2520",VLOOKUP($G132,$A$27:$C$33,3,FALSE),IF($F132="3000",VLOOKUP($G132,$A$35:$C$45,3,FALSE),IF(OR($F132="3500",$F132="3510"),VLOOKUP($G132,$A$47:$C$56,3,FALSE),IF($F132="3520",VLOOKUP($G132,$A$58:$C$66,3,FALSE)))))))</f>
        <v>0</v>
      </c>
      <c r="AJ132" s="15">
        <f t="shared" ref="AJ132:AJ195" si="106">VLOOKUP($I132,$A$68:$C$78,3,FALSE)</f>
        <v>0</v>
      </c>
      <c r="AK132" s="15">
        <f t="shared" ref="AK132:AK195" si="107">VLOOKUP($K132,$A$80:$C$83,3,FALSE)</f>
        <v>0</v>
      </c>
      <c r="AL132" s="15">
        <f t="shared" ref="AL132:AL195" si="108">VLOOKUP($L132,$A$85:$C$89,3,FALSE)</f>
        <v>0</v>
      </c>
      <c r="AM132" s="15">
        <f t="shared" ref="AM132:AM195" si="109">VLOOKUP($M132,$A$91:$C$93,3,FALSE)</f>
        <v>0</v>
      </c>
      <c r="AN132" s="15">
        <f t="shared" ref="AN132:AN195" si="110">VLOOKUP($N132,$A$95:$C$99,3,FALSE)</f>
        <v>0</v>
      </c>
      <c r="AO132" s="15">
        <f t="shared" ref="AO132:AO195" si="111">VLOOKUP($O132,$A$101:$C$104,3,FALSE)</f>
        <v>0</v>
      </c>
      <c r="AP132" s="15">
        <f t="shared" ref="AP132:AP195" si="112">VLOOKUP($P132,$A$106:$C$108,3,FALSE)</f>
        <v>0</v>
      </c>
      <c r="AQ132" s="15">
        <f t="shared" ref="AQ132:AQ195" si="113">VLOOKUP($Q132,$A$110:$C$160,3,FALSE)</f>
        <v>0</v>
      </c>
      <c r="AR132" s="15">
        <f t="shared" ref="AR132:AR195" si="114">VLOOKUP($R132,$A$162:$C$164,3,FALSE)</f>
        <v>0</v>
      </c>
      <c r="AS132" s="141">
        <f t="shared" ref="AS132:AS195" si="115">ROUND(SUM($AH132:$AR132),0)</f>
        <v>4381</v>
      </c>
      <c r="AT132" s="141">
        <f t="shared" ref="AT132:AT195" si="116">AS132*0.5</f>
        <v>2190.5</v>
      </c>
    </row>
    <row r="133" spans="1:46">
      <c r="A133" s="15" t="s">
        <v>879</v>
      </c>
      <c r="B133" s="15">
        <f>_xlfn.XLOOKUP($A133,'Configurator Options'!$B$2:$B$161,'Configurator Options'!$D$2:$D$161,0)</f>
        <v>138</v>
      </c>
      <c r="C133" s="15">
        <f>'Product Configurator Specials'!G18</f>
        <v>115.5</v>
      </c>
      <c r="E133" s="147" t="s">
        <v>1255</v>
      </c>
      <c r="F133" s="15" t="str">
        <f t="shared" si="78"/>
        <v>3000</v>
      </c>
      <c r="G133" s="15" t="str">
        <f t="shared" si="79"/>
        <v>Y</v>
      </c>
      <c r="H133" s="15" t="str">
        <f t="shared" si="80"/>
        <v>U</v>
      </c>
      <c r="I133" s="15" t="str">
        <f t="shared" si="81"/>
        <v>BTP</v>
      </c>
      <c r="J133" s="15" t="str">
        <f t="shared" si="82"/>
        <v>1</v>
      </c>
      <c r="K133" s="15" t="str">
        <f t="shared" si="83"/>
        <v>X</v>
      </c>
      <c r="L133" s="15" t="str">
        <f t="shared" si="84"/>
        <v>X</v>
      </c>
      <c r="M133" s="15" t="str">
        <f t="shared" si="85"/>
        <v>M</v>
      </c>
      <c r="N133" s="15" t="str">
        <f t="shared" si="86"/>
        <v>A</v>
      </c>
      <c r="O133" s="15" t="str">
        <f t="shared" si="87"/>
        <v>X</v>
      </c>
      <c r="P133" s="15" t="str">
        <f t="shared" si="88"/>
        <v>X</v>
      </c>
      <c r="Q133" s="15" t="str">
        <f t="shared" si="89"/>
        <v>XX</v>
      </c>
      <c r="R133" s="15" t="str">
        <f t="shared" si="90"/>
        <v>X</v>
      </c>
      <c r="T133" s="15" t="e">
        <f t="shared" si="91"/>
        <v>#REF!</v>
      </c>
      <c r="U133" s="15" t="e">
        <f t="shared" si="92"/>
        <v>#REF!</v>
      </c>
      <c r="V133" s="15">
        <f t="shared" si="93"/>
        <v>0</v>
      </c>
      <c r="W133" s="15">
        <f t="shared" si="94"/>
        <v>0</v>
      </c>
      <c r="X133" s="15">
        <f t="shared" si="95"/>
        <v>0</v>
      </c>
      <c r="Y133" s="15">
        <f t="shared" si="96"/>
        <v>263</v>
      </c>
      <c r="Z133" s="15">
        <f t="shared" si="97"/>
        <v>600</v>
      </c>
      <c r="AA133" s="15">
        <f t="shared" si="98"/>
        <v>0</v>
      </c>
      <c r="AB133" s="15">
        <f t="shared" si="99"/>
        <v>0</v>
      </c>
      <c r="AC133" s="15">
        <f t="shared" si="100"/>
        <v>0</v>
      </c>
      <c r="AD133" s="15">
        <f t="shared" si="101"/>
        <v>0</v>
      </c>
      <c r="AE133" s="141" t="e">
        <f t="shared" si="102"/>
        <v>#REF!</v>
      </c>
      <c r="AG133" s="15" t="e">
        <f t="shared" si="103"/>
        <v>#REF!</v>
      </c>
      <c r="AH133" s="15">
        <f t="shared" si="104"/>
        <v>4380.6000000000004</v>
      </c>
      <c r="AI133" s="15">
        <f t="shared" si="105"/>
        <v>0</v>
      </c>
      <c r="AJ133" s="15">
        <f t="shared" si="106"/>
        <v>0</v>
      </c>
      <c r="AK133" s="15">
        <f t="shared" si="107"/>
        <v>0</v>
      </c>
      <c r="AL133" s="15">
        <f t="shared" si="108"/>
        <v>0</v>
      </c>
      <c r="AM133" s="15">
        <f t="shared" si="109"/>
        <v>0</v>
      </c>
      <c r="AN133" s="15">
        <f t="shared" si="110"/>
        <v>0</v>
      </c>
      <c r="AO133" s="15">
        <f t="shared" si="111"/>
        <v>0</v>
      </c>
      <c r="AP133" s="15">
        <f t="shared" si="112"/>
        <v>0</v>
      </c>
      <c r="AQ133" s="15">
        <f t="shared" si="113"/>
        <v>0</v>
      </c>
      <c r="AR133" s="15">
        <f t="shared" si="114"/>
        <v>0</v>
      </c>
      <c r="AS133" s="141">
        <f t="shared" si="115"/>
        <v>4381</v>
      </c>
      <c r="AT133" s="141">
        <f t="shared" si="116"/>
        <v>2190.5</v>
      </c>
    </row>
    <row r="134" spans="1:46">
      <c r="A134" s="15" t="s">
        <v>881</v>
      </c>
      <c r="B134" s="15">
        <f>_xlfn.XLOOKUP($A134,'Configurator Options'!$B$2:$B$161,'Configurator Options'!$D$2:$D$161,0)</f>
        <v>1632</v>
      </c>
      <c r="C134" s="15">
        <f>'Product Configurator Specials'!G19</f>
        <v>1373.4</v>
      </c>
      <c r="E134" s="147" t="s">
        <v>1256</v>
      </c>
      <c r="F134" s="15" t="str">
        <f t="shared" si="78"/>
        <v>3000</v>
      </c>
      <c r="G134" s="15" t="str">
        <f t="shared" si="79"/>
        <v>Y</v>
      </c>
      <c r="H134" s="15" t="str">
        <f t="shared" si="80"/>
        <v>U</v>
      </c>
      <c r="I134" s="15" t="str">
        <f t="shared" si="81"/>
        <v>BTP</v>
      </c>
      <c r="J134" s="15" t="str">
        <f t="shared" si="82"/>
        <v>X</v>
      </c>
      <c r="K134" s="15" t="str">
        <f t="shared" si="83"/>
        <v>C</v>
      </c>
      <c r="L134" s="15" t="str">
        <f t="shared" si="84"/>
        <v>R</v>
      </c>
      <c r="M134" s="15" t="str">
        <f t="shared" si="85"/>
        <v>M</v>
      </c>
      <c r="N134" s="15" t="str">
        <f t="shared" si="86"/>
        <v>X</v>
      </c>
      <c r="O134" s="15" t="str">
        <f t="shared" si="87"/>
        <v>X</v>
      </c>
      <c r="P134" s="15" t="str">
        <f t="shared" si="88"/>
        <v>X</v>
      </c>
      <c r="Q134" s="15" t="str">
        <f t="shared" si="89"/>
        <v>XX</v>
      </c>
      <c r="R134" s="15" t="str">
        <f t="shared" si="90"/>
        <v>X</v>
      </c>
      <c r="T134" s="15" t="e">
        <f t="shared" si="91"/>
        <v>#REF!</v>
      </c>
      <c r="U134" s="15" t="e">
        <f t="shared" si="92"/>
        <v>#REF!</v>
      </c>
      <c r="V134" s="15">
        <f t="shared" si="93"/>
        <v>0</v>
      </c>
      <c r="W134" s="15">
        <f t="shared" si="94"/>
        <v>450</v>
      </c>
      <c r="X134" s="15">
        <f t="shared" si="95"/>
        <v>752</v>
      </c>
      <c r="Y134" s="15">
        <f t="shared" si="96"/>
        <v>263</v>
      </c>
      <c r="Z134" s="15">
        <f t="shared" si="97"/>
        <v>0</v>
      </c>
      <c r="AA134" s="15">
        <f t="shared" si="98"/>
        <v>0</v>
      </c>
      <c r="AB134" s="15">
        <f t="shared" si="99"/>
        <v>0</v>
      </c>
      <c r="AC134" s="15">
        <f t="shared" si="100"/>
        <v>0</v>
      </c>
      <c r="AD134" s="15">
        <f t="shared" si="101"/>
        <v>0</v>
      </c>
      <c r="AE134" s="141" t="e">
        <f t="shared" si="102"/>
        <v>#REF!</v>
      </c>
      <c r="AG134" s="15" t="e">
        <f t="shared" si="103"/>
        <v>#REF!</v>
      </c>
      <c r="AH134" s="15">
        <f t="shared" si="104"/>
        <v>4380.6000000000004</v>
      </c>
      <c r="AI134" s="15">
        <f t="shared" si="105"/>
        <v>0</v>
      </c>
      <c r="AJ134" s="15">
        <f t="shared" si="106"/>
        <v>0</v>
      </c>
      <c r="AK134" s="15">
        <f t="shared" si="107"/>
        <v>495.22</v>
      </c>
      <c r="AL134" s="15">
        <f t="shared" si="108"/>
        <v>0</v>
      </c>
      <c r="AM134" s="15">
        <f t="shared" si="109"/>
        <v>0</v>
      </c>
      <c r="AN134" s="15">
        <f t="shared" si="110"/>
        <v>0</v>
      </c>
      <c r="AO134" s="15">
        <f t="shared" si="111"/>
        <v>0</v>
      </c>
      <c r="AP134" s="15">
        <f t="shared" si="112"/>
        <v>0</v>
      </c>
      <c r="AQ134" s="15">
        <f t="shared" si="113"/>
        <v>0</v>
      </c>
      <c r="AR134" s="15">
        <f t="shared" si="114"/>
        <v>0</v>
      </c>
      <c r="AS134" s="141">
        <f t="shared" si="115"/>
        <v>4876</v>
      </c>
      <c r="AT134" s="141">
        <f t="shared" si="116"/>
        <v>2438</v>
      </c>
    </row>
    <row r="135" spans="1:46">
      <c r="A135" s="15" t="s">
        <v>884</v>
      </c>
      <c r="B135" s="15">
        <f>_xlfn.XLOOKUP($A135,'Configurator Options'!$B$2:$B$161,'Configurator Options'!$D$2:$D$161,0)</f>
        <v>360</v>
      </c>
      <c r="C135" s="15">
        <f>'Product Configurator Specials'!G20</f>
        <v>302.39999999999998</v>
      </c>
      <c r="E135" s="147" t="s">
        <v>1257</v>
      </c>
      <c r="F135" s="15" t="str">
        <f t="shared" si="78"/>
        <v>3000</v>
      </c>
      <c r="G135" s="15" t="str">
        <f t="shared" si="79"/>
        <v>Y</v>
      </c>
      <c r="H135" s="15" t="str">
        <f t="shared" si="80"/>
        <v>U</v>
      </c>
      <c r="I135" s="15" t="str">
        <f t="shared" si="81"/>
        <v>BTP</v>
      </c>
      <c r="J135" s="15" t="str">
        <f t="shared" si="82"/>
        <v>X</v>
      </c>
      <c r="K135" s="15" t="str">
        <f t="shared" si="83"/>
        <v>C</v>
      </c>
      <c r="L135" s="15" t="str">
        <f t="shared" si="84"/>
        <v>X</v>
      </c>
      <c r="M135" s="15" t="str">
        <f t="shared" si="85"/>
        <v>V</v>
      </c>
      <c r="N135" s="15" t="str">
        <f t="shared" si="86"/>
        <v>A</v>
      </c>
      <c r="O135" s="15" t="str">
        <f t="shared" si="87"/>
        <v>X</v>
      </c>
      <c r="P135" s="15" t="str">
        <f t="shared" si="88"/>
        <v>X</v>
      </c>
      <c r="Q135" s="15" t="str">
        <f t="shared" si="89"/>
        <v>XX</v>
      </c>
      <c r="R135" s="15" t="str">
        <f t="shared" si="90"/>
        <v>X</v>
      </c>
      <c r="T135" s="15" t="e">
        <f t="shared" si="91"/>
        <v>#REF!</v>
      </c>
      <c r="U135" s="15" t="e">
        <f t="shared" si="92"/>
        <v>#REF!</v>
      </c>
      <c r="V135" s="15">
        <f t="shared" si="93"/>
        <v>0</v>
      </c>
      <c r="W135" s="15">
        <f t="shared" si="94"/>
        <v>450</v>
      </c>
      <c r="X135" s="15">
        <f t="shared" si="95"/>
        <v>0</v>
      </c>
      <c r="Y135" s="15">
        <f t="shared" si="96"/>
        <v>289</v>
      </c>
      <c r="Z135" s="15">
        <f t="shared" si="97"/>
        <v>600</v>
      </c>
      <c r="AA135" s="15">
        <f t="shared" si="98"/>
        <v>0</v>
      </c>
      <c r="AB135" s="15">
        <f t="shared" si="99"/>
        <v>0</v>
      </c>
      <c r="AC135" s="15">
        <f t="shared" si="100"/>
        <v>0</v>
      </c>
      <c r="AD135" s="15">
        <f t="shared" si="101"/>
        <v>0</v>
      </c>
      <c r="AE135" s="141" t="e">
        <f t="shared" si="102"/>
        <v>#REF!</v>
      </c>
      <c r="AG135" s="15" t="e">
        <f t="shared" si="103"/>
        <v>#REF!</v>
      </c>
      <c r="AH135" s="15">
        <f t="shared" si="104"/>
        <v>4380.6000000000004</v>
      </c>
      <c r="AI135" s="15">
        <f t="shared" si="105"/>
        <v>0</v>
      </c>
      <c r="AJ135" s="15">
        <f t="shared" si="106"/>
        <v>0</v>
      </c>
      <c r="AK135" s="15">
        <f t="shared" si="107"/>
        <v>495.22</v>
      </c>
      <c r="AL135" s="15">
        <f t="shared" si="108"/>
        <v>0</v>
      </c>
      <c r="AM135" s="15">
        <f t="shared" si="109"/>
        <v>0</v>
      </c>
      <c r="AN135" s="15">
        <f t="shared" si="110"/>
        <v>0</v>
      </c>
      <c r="AO135" s="15">
        <f t="shared" si="111"/>
        <v>0</v>
      </c>
      <c r="AP135" s="15">
        <f t="shared" si="112"/>
        <v>0</v>
      </c>
      <c r="AQ135" s="15">
        <f t="shared" si="113"/>
        <v>0</v>
      </c>
      <c r="AR135" s="15">
        <f t="shared" si="114"/>
        <v>0</v>
      </c>
      <c r="AS135" s="141">
        <f t="shared" si="115"/>
        <v>4876</v>
      </c>
      <c r="AT135" s="141">
        <f t="shared" si="116"/>
        <v>2438</v>
      </c>
    </row>
    <row r="136" spans="1:46">
      <c r="A136" s="148" t="s">
        <v>886</v>
      </c>
      <c r="B136" s="15">
        <f>_xlfn.XLOOKUP($A136,'Configurator Options'!$B$2:$B$161,'Configurator Options'!$D$2:$D$161,0)</f>
        <v>138</v>
      </c>
      <c r="C136" s="15">
        <f>'Product Configurator Specials'!G21</f>
        <v>115.5</v>
      </c>
      <c r="E136" s="147" t="s">
        <v>1258</v>
      </c>
      <c r="F136" s="15" t="str">
        <f t="shared" si="78"/>
        <v>3000</v>
      </c>
      <c r="G136" s="15" t="str">
        <f t="shared" si="79"/>
        <v>Y</v>
      </c>
      <c r="H136" s="15" t="str">
        <f t="shared" si="80"/>
        <v>U</v>
      </c>
      <c r="I136" s="15" t="str">
        <f t="shared" si="81"/>
        <v>BTP</v>
      </c>
      <c r="J136" s="15" t="str">
        <f t="shared" si="82"/>
        <v>X</v>
      </c>
      <c r="K136" s="15" t="str">
        <f t="shared" si="83"/>
        <v>H</v>
      </c>
      <c r="L136" s="15" t="str">
        <f t="shared" si="84"/>
        <v>X</v>
      </c>
      <c r="M136" s="15" t="str">
        <f t="shared" si="85"/>
        <v>V</v>
      </c>
      <c r="N136" s="15" t="str">
        <f t="shared" si="86"/>
        <v>A</v>
      </c>
      <c r="O136" s="15" t="str">
        <f t="shared" si="87"/>
        <v>X</v>
      </c>
      <c r="P136" s="15" t="str">
        <f t="shared" si="88"/>
        <v>C</v>
      </c>
      <c r="Q136" s="15" t="str">
        <f t="shared" si="89"/>
        <v>XX</v>
      </c>
      <c r="R136" s="15" t="str">
        <f t="shared" si="90"/>
        <v>X</v>
      </c>
      <c r="T136" s="15" t="e">
        <f t="shared" si="91"/>
        <v>#REF!</v>
      </c>
      <c r="U136" s="15" t="e">
        <f t="shared" si="92"/>
        <v>#REF!</v>
      </c>
      <c r="V136" s="15">
        <f t="shared" si="93"/>
        <v>0</v>
      </c>
      <c r="W136" s="15">
        <f t="shared" si="94"/>
        <v>525</v>
      </c>
      <c r="X136" s="15">
        <f t="shared" si="95"/>
        <v>0</v>
      </c>
      <c r="Y136" s="15">
        <f t="shared" si="96"/>
        <v>289</v>
      </c>
      <c r="Z136" s="15">
        <f t="shared" si="97"/>
        <v>600</v>
      </c>
      <c r="AA136" s="15">
        <f t="shared" si="98"/>
        <v>0</v>
      </c>
      <c r="AB136" s="15">
        <f t="shared" si="99"/>
        <v>220</v>
      </c>
      <c r="AC136" s="15">
        <f t="shared" si="100"/>
        <v>0</v>
      </c>
      <c r="AD136" s="15">
        <f t="shared" si="101"/>
        <v>0</v>
      </c>
      <c r="AE136" s="141" t="e">
        <f t="shared" si="102"/>
        <v>#REF!</v>
      </c>
      <c r="AG136" s="15" t="e">
        <f t="shared" si="103"/>
        <v>#REF!</v>
      </c>
      <c r="AH136" s="15">
        <f t="shared" si="104"/>
        <v>4380.6000000000004</v>
      </c>
      <c r="AI136" s="15">
        <f t="shared" si="105"/>
        <v>0</v>
      </c>
      <c r="AJ136" s="15">
        <f t="shared" si="106"/>
        <v>0</v>
      </c>
      <c r="AK136" s="15">
        <f t="shared" si="107"/>
        <v>571.30999999999995</v>
      </c>
      <c r="AL136" s="15">
        <f t="shared" si="108"/>
        <v>0</v>
      </c>
      <c r="AM136" s="15">
        <f t="shared" si="109"/>
        <v>0</v>
      </c>
      <c r="AN136" s="15">
        <f t="shared" si="110"/>
        <v>0</v>
      </c>
      <c r="AO136" s="15">
        <f t="shared" si="111"/>
        <v>0</v>
      </c>
      <c r="AP136" s="15">
        <f t="shared" si="112"/>
        <v>0</v>
      </c>
      <c r="AQ136" s="15">
        <f t="shared" si="113"/>
        <v>0</v>
      </c>
      <c r="AR136" s="15">
        <f t="shared" si="114"/>
        <v>0</v>
      </c>
      <c r="AS136" s="141">
        <f t="shared" si="115"/>
        <v>4952</v>
      </c>
      <c r="AT136" s="141">
        <f t="shared" si="116"/>
        <v>2476</v>
      </c>
    </row>
    <row r="137" spans="1:46">
      <c r="A137" s="15" t="s">
        <v>888</v>
      </c>
      <c r="B137" s="15">
        <f>_xlfn.XLOOKUP($A137,'Configurator Options'!$B$2:$B$161,'Configurator Options'!$D$2:$D$161,0)</f>
        <v>125</v>
      </c>
      <c r="C137" s="15">
        <f>'Product Configurator Specials'!G22</f>
        <v>105</v>
      </c>
      <c r="E137" s="147" t="s">
        <v>1259</v>
      </c>
      <c r="F137" s="15" t="str">
        <f t="shared" si="78"/>
        <v>3000</v>
      </c>
      <c r="G137" s="15" t="str">
        <f t="shared" si="79"/>
        <v>Y</v>
      </c>
      <c r="H137" s="15" t="str">
        <f t="shared" si="80"/>
        <v>U</v>
      </c>
      <c r="I137" s="15" t="str">
        <f t="shared" si="81"/>
        <v>BTP</v>
      </c>
      <c r="J137" s="15" t="str">
        <f t="shared" si="82"/>
        <v>X</v>
      </c>
      <c r="K137" s="15" t="str">
        <f t="shared" si="83"/>
        <v>H</v>
      </c>
      <c r="L137" s="15" t="str">
        <f t="shared" si="84"/>
        <v>X</v>
      </c>
      <c r="M137" s="15" t="str">
        <f t="shared" si="85"/>
        <v>V</v>
      </c>
      <c r="N137" s="15" t="str">
        <f t="shared" si="86"/>
        <v>A</v>
      </c>
      <c r="O137" s="15" t="str">
        <f t="shared" si="87"/>
        <v>X</v>
      </c>
      <c r="P137" s="15" t="str">
        <f t="shared" si="88"/>
        <v>X</v>
      </c>
      <c r="Q137" s="15" t="str">
        <f t="shared" si="89"/>
        <v>XX</v>
      </c>
      <c r="R137" s="15" t="str">
        <f t="shared" si="90"/>
        <v>X</v>
      </c>
      <c r="T137" s="15" t="e">
        <f t="shared" si="91"/>
        <v>#REF!</v>
      </c>
      <c r="U137" s="15" t="e">
        <f t="shared" si="92"/>
        <v>#REF!</v>
      </c>
      <c r="V137" s="15">
        <f t="shared" si="93"/>
        <v>0</v>
      </c>
      <c r="W137" s="15">
        <f t="shared" si="94"/>
        <v>525</v>
      </c>
      <c r="X137" s="15">
        <f t="shared" si="95"/>
        <v>0</v>
      </c>
      <c r="Y137" s="15">
        <f t="shared" si="96"/>
        <v>289</v>
      </c>
      <c r="Z137" s="15">
        <f t="shared" si="97"/>
        <v>600</v>
      </c>
      <c r="AA137" s="15">
        <f t="shared" si="98"/>
        <v>0</v>
      </c>
      <c r="AB137" s="15">
        <f t="shared" si="99"/>
        <v>0</v>
      </c>
      <c r="AC137" s="15">
        <f t="shared" si="100"/>
        <v>0</v>
      </c>
      <c r="AD137" s="15">
        <f t="shared" si="101"/>
        <v>0</v>
      </c>
      <c r="AE137" s="141" t="e">
        <f t="shared" si="102"/>
        <v>#REF!</v>
      </c>
      <c r="AG137" s="15" t="e">
        <f t="shared" si="103"/>
        <v>#REF!</v>
      </c>
      <c r="AH137" s="15">
        <f t="shared" si="104"/>
        <v>4380.6000000000004</v>
      </c>
      <c r="AI137" s="15">
        <f t="shared" si="105"/>
        <v>0</v>
      </c>
      <c r="AJ137" s="15">
        <f t="shared" si="106"/>
        <v>0</v>
      </c>
      <c r="AK137" s="15">
        <f t="shared" si="107"/>
        <v>571.30999999999995</v>
      </c>
      <c r="AL137" s="15">
        <f t="shared" si="108"/>
        <v>0</v>
      </c>
      <c r="AM137" s="15">
        <f t="shared" si="109"/>
        <v>0</v>
      </c>
      <c r="AN137" s="15">
        <f t="shared" si="110"/>
        <v>0</v>
      </c>
      <c r="AO137" s="15">
        <f t="shared" si="111"/>
        <v>0</v>
      </c>
      <c r="AP137" s="15">
        <f t="shared" si="112"/>
        <v>0</v>
      </c>
      <c r="AQ137" s="15">
        <f t="shared" si="113"/>
        <v>0</v>
      </c>
      <c r="AR137" s="15">
        <f t="shared" si="114"/>
        <v>0</v>
      </c>
      <c r="AS137" s="141">
        <f t="shared" si="115"/>
        <v>4952</v>
      </c>
      <c r="AT137" s="141">
        <f t="shared" si="116"/>
        <v>2476</v>
      </c>
    </row>
    <row r="138" spans="1:46">
      <c r="A138" s="15" t="s">
        <v>892</v>
      </c>
      <c r="B138" s="15">
        <f>_xlfn.XLOOKUP($A138,'Configurator Options'!$B$2:$B$161,'Configurator Options'!$D$2:$D$161,0)</f>
        <v>119</v>
      </c>
      <c r="C138" s="15">
        <f>'Product Configurator Specials'!G23</f>
        <v>100</v>
      </c>
      <c r="E138" s="147" t="s">
        <v>1260</v>
      </c>
      <c r="F138" s="15" t="str">
        <f t="shared" si="78"/>
        <v>3000</v>
      </c>
      <c r="G138" s="15" t="str">
        <f t="shared" si="79"/>
        <v>Y</v>
      </c>
      <c r="H138" s="15" t="str">
        <f t="shared" si="80"/>
        <v>U</v>
      </c>
      <c r="I138" s="15" t="str">
        <f t="shared" si="81"/>
        <v>BTP</v>
      </c>
      <c r="J138" s="15" t="str">
        <f t="shared" si="82"/>
        <v>X</v>
      </c>
      <c r="K138" s="15" t="str">
        <f t="shared" si="83"/>
        <v>H</v>
      </c>
      <c r="L138" s="15" t="str">
        <f t="shared" si="84"/>
        <v>X</v>
      </c>
      <c r="M138" s="15" t="str">
        <f t="shared" si="85"/>
        <v>X</v>
      </c>
      <c r="N138" s="15" t="str">
        <f t="shared" si="86"/>
        <v>X</v>
      </c>
      <c r="O138" s="15" t="str">
        <f t="shared" si="87"/>
        <v>X</v>
      </c>
      <c r="P138" s="15" t="str">
        <f t="shared" si="88"/>
        <v>X</v>
      </c>
      <c r="Q138" s="15" t="str">
        <f t="shared" si="89"/>
        <v>XX</v>
      </c>
      <c r="R138" s="15" t="str">
        <f t="shared" si="90"/>
        <v>X</v>
      </c>
      <c r="T138" s="15" t="e">
        <f t="shared" si="91"/>
        <v>#REF!</v>
      </c>
      <c r="U138" s="15" t="e">
        <f t="shared" si="92"/>
        <v>#REF!</v>
      </c>
      <c r="V138" s="15">
        <f t="shared" si="93"/>
        <v>0</v>
      </c>
      <c r="W138" s="15">
        <f t="shared" si="94"/>
        <v>525</v>
      </c>
      <c r="X138" s="15">
        <f t="shared" si="95"/>
        <v>0</v>
      </c>
      <c r="Y138" s="15">
        <f t="shared" si="96"/>
        <v>0</v>
      </c>
      <c r="Z138" s="15">
        <f t="shared" si="97"/>
        <v>0</v>
      </c>
      <c r="AA138" s="15">
        <f t="shared" si="98"/>
        <v>0</v>
      </c>
      <c r="AB138" s="15">
        <f t="shared" si="99"/>
        <v>0</v>
      </c>
      <c r="AC138" s="15">
        <f t="shared" si="100"/>
        <v>0</v>
      </c>
      <c r="AD138" s="15">
        <f t="shared" si="101"/>
        <v>0</v>
      </c>
      <c r="AE138" s="141" t="e">
        <f t="shared" si="102"/>
        <v>#REF!</v>
      </c>
      <c r="AG138" s="15" t="e">
        <f t="shared" si="103"/>
        <v>#REF!</v>
      </c>
      <c r="AH138" s="15">
        <f t="shared" si="104"/>
        <v>4380.6000000000004</v>
      </c>
      <c r="AI138" s="15">
        <f t="shared" si="105"/>
        <v>0</v>
      </c>
      <c r="AJ138" s="15">
        <f t="shared" si="106"/>
        <v>0</v>
      </c>
      <c r="AK138" s="15">
        <f t="shared" si="107"/>
        <v>571.30999999999995</v>
      </c>
      <c r="AL138" s="15">
        <f t="shared" si="108"/>
        <v>0</v>
      </c>
      <c r="AM138" s="15" t="str">
        <f t="shared" si="109"/>
        <v>$</v>
      </c>
      <c r="AN138" s="15">
        <f t="shared" si="110"/>
        <v>0</v>
      </c>
      <c r="AO138" s="15">
        <f t="shared" si="111"/>
        <v>0</v>
      </c>
      <c r="AP138" s="15">
        <f t="shared" si="112"/>
        <v>0</v>
      </c>
      <c r="AQ138" s="15">
        <f t="shared" si="113"/>
        <v>0</v>
      </c>
      <c r="AR138" s="15">
        <f t="shared" si="114"/>
        <v>0</v>
      </c>
      <c r="AS138" s="141">
        <f t="shared" si="115"/>
        <v>4952</v>
      </c>
      <c r="AT138" s="141">
        <f t="shared" si="116"/>
        <v>2476</v>
      </c>
    </row>
    <row r="139" spans="1:46">
      <c r="A139" s="15" t="s">
        <v>894</v>
      </c>
      <c r="B139" s="15">
        <f>_xlfn.XLOOKUP($A139,'Configurator Options'!$B$2:$B$161,'Configurator Options'!$D$2:$D$161,0)</f>
        <v>1375</v>
      </c>
      <c r="C139" s="15">
        <f>'Product Configurator Specials'!G24</f>
        <v>0</v>
      </c>
      <c r="E139" s="147" t="s">
        <v>1261</v>
      </c>
      <c r="F139" s="15" t="str">
        <f t="shared" si="78"/>
        <v>3000</v>
      </c>
      <c r="G139" s="15" t="str">
        <f t="shared" si="79"/>
        <v>Y</v>
      </c>
      <c r="H139" s="15" t="str">
        <f t="shared" si="80"/>
        <v>U</v>
      </c>
      <c r="I139" s="15" t="str">
        <f t="shared" si="81"/>
        <v>BTP</v>
      </c>
      <c r="J139" s="15" t="str">
        <f t="shared" si="82"/>
        <v>X</v>
      </c>
      <c r="K139" s="15" t="str">
        <f t="shared" si="83"/>
        <v>X</v>
      </c>
      <c r="L139" s="15" t="str">
        <f t="shared" si="84"/>
        <v>N</v>
      </c>
      <c r="M139" s="15" t="str">
        <f t="shared" si="85"/>
        <v>M</v>
      </c>
      <c r="N139" s="15" t="str">
        <f t="shared" si="86"/>
        <v>A</v>
      </c>
      <c r="O139" s="15" t="str">
        <f t="shared" si="87"/>
        <v>X</v>
      </c>
      <c r="P139" s="15" t="str">
        <f t="shared" si="88"/>
        <v>X</v>
      </c>
      <c r="Q139" s="15" t="str">
        <f t="shared" si="89"/>
        <v>XX</v>
      </c>
      <c r="R139" s="15" t="str">
        <f t="shared" si="90"/>
        <v>X</v>
      </c>
      <c r="T139" s="15" t="e">
        <f t="shared" si="91"/>
        <v>#REF!</v>
      </c>
      <c r="U139" s="15" t="e">
        <f t="shared" si="92"/>
        <v>#REF!</v>
      </c>
      <c r="V139" s="15">
        <f t="shared" si="93"/>
        <v>0</v>
      </c>
      <c r="W139" s="15">
        <f t="shared" si="94"/>
        <v>0</v>
      </c>
      <c r="X139" s="15">
        <f t="shared" si="95"/>
        <v>302</v>
      </c>
      <c r="Y139" s="15">
        <f t="shared" si="96"/>
        <v>263</v>
      </c>
      <c r="Z139" s="15">
        <f t="shared" si="97"/>
        <v>600</v>
      </c>
      <c r="AA139" s="15">
        <f t="shared" si="98"/>
        <v>0</v>
      </c>
      <c r="AB139" s="15">
        <f t="shared" si="99"/>
        <v>0</v>
      </c>
      <c r="AC139" s="15">
        <f t="shared" si="100"/>
        <v>0</v>
      </c>
      <c r="AD139" s="15">
        <f t="shared" si="101"/>
        <v>0</v>
      </c>
      <c r="AE139" s="141" t="e">
        <f t="shared" si="102"/>
        <v>#REF!</v>
      </c>
      <c r="AG139" s="15" t="e">
        <f t="shared" si="103"/>
        <v>#REF!</v>
      </c>
      <c r="AH139" s="15">
        <f t="shared" si="104"/>
        <v>4380.6000000000004</v>
      </c>
      <c r="AI139" s="15">
        <f t="shared" si="105"/>
        <v>0</v>
      </c>
      <c r="AJ139" s="15">
        <f t="shared" si="106"/>
        <v>0</v>
      </c>
      <c r="AK139" s="15">
        <f t="shared" si="107"/>
        <v>0</v>
      </c>
      <c r="AL139" s="15">
        <f t="shared" si="108"/>
        <v>0</v>
      </c>
      <c r="AM139" s="15">
        <f t="shared" si="109"/>
        <v>0</v>
      </c>
      <c r="AN139" s="15">
        <f t="shared" si="110"/>
        <v>0</v>
      </c>
      <c r="AO139" s="15">
        <f t="shared" si="111"/>
        <v>0</v>
      </c>
      <c r="AP139" s="15">
        <f t="shared" si="112"/>
        <v>0</v>
      </c>
      <c r="AQ139" s="15">
        <f t="shared" si="113"/>
        <v>0</v>
      </c>
      <c r="AR139" s="15">
        <f t="shared" si="114"/>
        <v>0</v>
      </c>
      <c r="AS139" s="141">
        <f t="shared" si="115"/>
        <v>4381</v>
      </c>
      <c r="AT139" s="141">
        <f t="shared" si="116"/>
        <v>2190.5</v>
      </c>
    </row>
    <row r="140" spans="1:46">
      <c r="A140" s="15" t="s">
        <v>283</v>
      </c>
      <c r="B140" s="15">
        <f>_xlfn.XLOOKUP($A140,'Configurator Options'!$B$2:$B$161,'Configurator Options'!$D$2:$D$161,0)</f>
        <v>359</v>
      </c>
      <c r="C140" s="15">
        <f>'Product Configurator Specials'!G25</f>
        <v>0</v>
      </c>
      <c r="E140" s="147" t="s">
        <v>1262</v>
      </c>
      <c r="F140" s="15" t="str">
        <f t="shared" si="78"/>
        <v>3000</v>
      </c>
      <c r="G140" s="15" t="str">
        <f t="shared" si="79"/>
        <v>Y</v>
      </c>
      <c r="H140" s="15" t="str">
        <f t="shared" si="80"/>
        <v>U</v>
      </c>
      <c r="I140" s="15" t="str">
        <f t="shared" si="81"/>
        <v>BTP</v>
      </c>
      <c r="J140" s="15" t="str">
        <f t="shared" si="82"/>
        <v>X</v>
      </c>
      <c r="K140" s="15" t="str">
        <f t="shared" si="83"/>
        <v>X</v>
      </c>
      <c r="L140" s="15" t="str">
        <f t="shared" si="84"/>
        <v>R</v>
      </c>
      <c r="M140" s="15" t="str">
        <f t="shared" si="85"/>
        <v>M</v>
      </c>
      <c r="N140" s="15" t="str">
        <f t="shared" si="86"/>
        <v>X</v>
      </c>
      <c r="O140" s="15" t="str">
        <f t="shared" si="87"/>
        <v>A</v>
      </c>
      <c r="P140" s="15" t="str">
        <f t="shared" si="88"/>
        <v>X</v>
      </c>
      <c r="Q140" s="15" t="str">
        <f t="shared" si="89"/>
        <v>R2</v>
      </c>
      <c r="R140" s="15" t="str">
        <f t="shared" si="90"/>
        <v>X</v>
      </c>
      <c r="T140" s="15" t="e">
        <f t="shared" si="91"/>
        <v>#REF!</v>
      </c>
      <c r="U140" s="15" t="e">
        <f t="shared" si="92"/>
        <v>#REF!</v>
      </c>
      <c r="V140" s="15">
        <f t="shared" si="93"/>
        <v>0</v>
      </c>
      <c r="W140" s="15">
        <f t="shared" si="94"/>
        <v>0</v>
      </c>
      <c r="X140" s="15">
        <f t="shared" si="95"/>
        <v>752</v>
      </c>
      <c r="Y140" s="15">
        <f t="shared" si="96"/>
        <v>263</v>
      </c>
      <c r="Z140" s="15">
        <f t="shared" si="97"/>
        <v>0</v>
      </c>
      <c r="AA140" s="15">
        <f t="shared" si="98"/>
        <v>674</v>
      </c>
      <c r="AB140" s="15">
        <f t="shared" si="99"/>
        <v>0</v>
      </c>
      <c r="AC140" s="15">
        <f t="shared" si="100"/>
        <v>360</v>
      </c>
      <c r="AD140" s="15">
        <f t="shared" si="101"/>
        <v>0</v>
      </c>
      <c r="AE140" s="141" t="e">
        <f t="shared" si="102"/>
        <v>#REF!</v>
      </c>
      <c r="AG140" s="15" t="e">
        <f t="shared" si="103"/>
        <v>#REF!</v>
      </c>
      <c r="AH140" s="15">
        <f t="shared" si="104"/>
        <v>4380.6000000000004</v>
      </c>
      <c r="AI140" s="15">
        <f t="shared" si="105"/>
        <v>0</v>
      </c>
      <c r="AJ140" s="15">
        <f t="shared" si="106"/>
        <v>0</v>
      </c>
      <c r="AK140" s="15">
        <f t="shared" si="107"/>
        <v>0</v>
      </c>
      <c r="AL140" s="15">
        <f t="shared" si="108"/>
        <v>0</v>
      </c>
      <c r="AM140" s="15">
        <f t="shared" si="109"/>
        <v>0</v>
      </c>
      <c r="AN140" s="15">
        <f t="shared" si="110"/>
        <v>0</v>
      </c>
      <c r="AO140" s="15">
        <f t="shared" si="111"/>
        <v>0</v>
      </c>
      <c r="AP140" s="15">
        <f t="shared" si="112"/>
        <v>0</v>
      </c>
      <c r="AQ140" s="15">
        <f t="shared" si="113"/>
        <v>0</v>
      </c>
      <c r="AR140" s="15">
        <f t="shared" si="114"/>
        <v>0</v>
      </c>
      <c r="AS140" s="141">
        <f t="shared" si="115"/>
        <v>4381</v>
      </c>
      <c r="AT140" s="141">
        <f t="shared" si="116"/>
        <v>2190.5</v>
      </c>
    </row>
    <row r="141" spans="1:46">
      <c r="A141" s="15" t="s">
        <v>897</v>
      </c>
      <c r="B141" s="15">
        <f>_xlfn.XLOOKUP($A141,'Configurator Options'!$B$2:$B$161,'Configurator Options'!$D$2:$D$161,0)</f>
        <v>360</v>
      </c>
      <c r="C141" s="15">
        <f>'Product Configurator Specials'!G26</f>
        <v>0</v>
      </c>
      <c r="E141" s="147" t="s">
        <v>1263</v>
      </c>
      <c r="F141" s="15" t="str">
        <f t="shared" si="78"/>
        <v>3000</v>
      </c>
      <c r="G141" s="15" t="str">
        <f t="shared" si="79"/>
        <v>Y</v>
      </c>
      <c r="H141" s="15" t="str">
        <f t="shared" si="80"/>
        <v>U</v>
      </c>
      <c r="I141" s="15" t="str">
        <f t="shared" si="81"/>
        <v>BTP</v>
      </c>
      <c r="J141" s="15" t="str">
        <f t="shared" si="82"/>
        <v>X</v>
      </c>
      <c r="K141" s="15" t="str">
        <f t="shared" si="83"/>
        <v>X</v>
      </c>
      <c r="L141" s="15" t="str">
        <f t="shared" si="84"/>
        <v>R</v>
      </c>
      <c r="M141" s="15" t="str">
        <f t="shared" si="85"/>
        <v>M</v>
      </c>
      <c r="N141" s="15" t="str">
        <f t="shared" si="86"/>
        <v>X</v>
      </c>
      <c r="O141" s="15" t="str">
        <f t="shared" si="87"/>
        <v>X</v>
      </c>
      <c r="P141" s="15" t="str">
        <f t="shared" si="88"/>
        <v>X</v>
      </c>
      <c r="Q141" s="15" t="str">
        <f t="shared" si="89"/>
        <v>BB</v>
      </c>
      <c r="R141" s="15" t="str">
        <f t="shared" si="90"/>
        <v>X</v>
      </c>
      <c r="T141" s="15" t="e">
        <f t="shared" si="91"/>
        <v>#REF!</v>
      </c>
      <c r="U141" s="15" t="e">
        <f t="shared" si="92"/>
        <v>#REF!</v>
      </c>
      <c r="V141" s="15">
        <f t="shared" si="93"/>
        <v>0</v>
      </c>
      <c r="W141" s="15">
        <f t="shared" si="94"/>
        <v>0</v>
      </c>
      <c r="X141" s="15">
        <f t="shared" si="95"/>
        <v>752</v>
      </c>
      <c r="Y141" s="15">
        <f t="shared" si="96"/>
        <v>263</v>
      </c>
      <c r="Z141" s="15">
        <f t="shared" si="97"/>
        <v>0</v>
      </c>
      <c r="AA141" s="15">
        <f t="shared" si="98"/>
        <v>0</v>
      </c>
      <c r="AB141" s="15">
        <f t="shared" si="99"/>
        <v>0</v>
      </c>
      <c r="AC141" s="15">
        <f t="shared" si="100"/>
        <v>681</v>
      </c>
      <c r="AD141" s="15">
        <f t="shared" si="101"/>
        <v>0</v>
      </c>
      <c r="AE141" s="141" t="e">
        <f t="shared" si="102"/>
        <v>#REF!</v>
      </c>
      <c r="AG141" s="15" t="e">
        <f t="shared" si="103"/>
        <v>#REF!</v>
      </c>
      <c r="AH141" s="15">
        <f t="shared" si="104"/>
        <v>4380.6000000000004</v>
      </c>
      <c r="AI141" s="15">
        <f t="shared" si="105"/>
        <v>0</v>
      </c>
      <c r="AJ141" s="15">
        <f t="shared" si="106"/>
        <v>0</v>
      </c>
      <c r="AK141" s="15">
        <f t="shared" si="107"/>
        <v>0</v>
      </c>
      <c r="AL141" s="15">
        <f t="shared" si="108"/>
        <v>0</v>
      </c>
      <c r="AM141" s="15">
        <f t="shared" si="109"/>
        <v>0</v>
      </c>
      <c r="AN141" s="15">
        <f t="shared" si="110"/>
        <v>0</v>
      </c>
      <c r="AO141" s="15">
        <f t="shared" si="111"/>
        <v>0</v>
      </c>
      <c r="AP141" s="15">
        <f t="shared" si="112"/>
        <v>0</v>
      </c>
      <c r="AQ141" s="15">
        <f t="shared" si="113"/>
        <v>0</v>
      </c>
      <c r="AR141" s="15">
        <f t="shared" si="114"/>
        <v>0</v>
      </c>
      <c r="AS141" s="141">
        <f t="shared" si="115"/>
        <v>4381</v>
      </c>
      <c r="AT141" s="141">
        <f t="shared" si="116"/>
        <v>2190.5</v>
      </c>
    </row>
    <row r="142" spans="1:46">
      <c r="A142" s="15" t="s">
        <v>899</v>
      </c>
      <c r="B142" s="15">
        <f>_xlfn.XLOOKUP($A142,'Configurator Options'!$B$2:$B$161,'Configurator Options'!$D$2:$D$161,0)</f>
        <v>360</v>
      </c>
      <c r="C142" s="15">
        <f>'Product Configurator Specials'!G27</f>
        <v>0</v>
      </c>
      <c r="E142" s="147" t="s">
        <v>1264</v>
      </c>
      <c r="F142" s="15" t="str">
        <f t="shared" si="78"/>
        <v>3000</v>
      </c>
      <c r="G142" s="15" t="str">
        <f t="shared" si="79"/>
        <v>Y</v>
      </c>
      <c r="H142" s="15" t="str">
        <f t="shared" si="80"/>
        <v>U</v>
      </c>
      <c r="I142" s="15" t="str">
        <f t="shared" si="81"/>
        <v>BTP</v>
      </c>
      <c r="J142" s="15" t="str">
        <f t="shared" si="82"/>
        <v>X</v>
      </c>
      <c r="K142" s="15" t="str">
        <f t="shared" si="83"/>
        <v>X</v>
      </c>
      <c r="L142" s="15" t="str">
        <f t="shared" si="84"/>
        <v>R</v>
      </c>
      <c r="M142" s="15" t="str">
        <f t="shared" si="85"/>
        <v>M</v>
      </c>
      <c r="N142" s="15" t="str">
        <f t="shared" si="86"/>
        <v>X</v>
      </c>
      <c r="O142" s="15" t="str">
        <f t="shared" si="87"/>
        <v>X</v>
      </c>
      <c r="P142" s="15" t="str">
        <f t="shared" si="88"/>
        <v>X</v>
      </c>
      <c r="Q142" s="15" t="str">
        <f t="shared" si="89"/>
        <v>XX</v>
      </c>
      <c r="R142" s="15" t="str">
        <f t="shared" si="90"/>
        <v>X</v>
      </c>
      <c r="T142" s="15" t="e">
        <f t="shared" si="91"/>
        <v>#REF!</v>
      </c>
      <c r="U142" s="15" t="e">
        <f t="shared" si="92"/>
        <v>#REF!</v>
      </c>
      <c r="V142" s="15">
        <f t="shared" si="93"/>
        <v>0</v>
      </c>
      <c r="W142" s="15">
        <f t="shared" si="94"/>
        <v>0</v>
      </c>
      <c r="X142" s="15">
        <f t="shared" si="95"/>
        <v>752</v>
      </c>
      <c r="Y142" s="15">
        <f t="shared" si="96"/>
        <v>263</v>
      </c>
      <c r="Z142" s="15">
        <f t="shared" si="97"/>
        <v>0</v>
      </c>
      <c r="AA142" s="15">
        <f t="shared" si="98"/>
        <v>0</v>
      </c>
      <c r="AB142" s="15">
        <f t="shared" si="99"/>
        <v>0</v>
      </c>
      <c r="AC142" s="15">
        <f t="shared" si="100"/>
        <v>0</v>
      </c>
      <c r="AD142" s="15">
        <f t="shared" si="101"/>
        <v>0</v>
      </c>
      <c r="AE142" s="141" t="e">
        <f t="shared" si="102"/>
        <v>#REF!</v>
      </c>
      <c r="AG142" s="15" t="e">
        <f t="shared" si="103"/>
        <v>#REF!</v>
      </c>
      <c r="AH142" s="15">
        <f t="shared" si="104"/>
        <v>4380.6000000000004</v>
      </c>
      <c r="AI142" s="15">
        <f t="shared" si="105"/>
        <v>0</v>
      </c>
      <c r="AJ142" s="15">
        <f t="shared" si="106"/>
        <v>0</v>
      </c>
      <c r="AK142" s="15">
        <f t="shared" si="107"/>
        <v>0</v>
      </c>
      <c r="AL142" s="15">
        <f t="shared" si="108"/>
        <v>0</v>
      </c>
      <c r="AM142" s="15">
        <f t="shared" si="109"/>
        <v>0</v>
      </c>
      <c r="AN142" s="15">
        <f t="shared" si="110"/>
        <v>0</v>
      </c>
      <c r="AO142" s="15">
        <f t="shared" si="111"/>
        <v>0</v>
      </c>
      <c r="AP142" s="15">
        <f t="shared" si="112"/>
        <v>0</v>
      </c>
      <c r="AQ142" s="15">
        <f t="shared" si="113"/>
        <v>0</v>
      </c>
      <c r="AR142" s="15">
        <f t="shared" si="114"/>
        <v>0</v>
      </c>
      <c r="AS142" s="141">
        <f t="shared" si="115"/>
        <v>4381</v>
      </c>
      <c r="AT142" s="141">
        <f t="shared" si="116"/>
        <v>2190.5</v>
      </c>
    </row>
    <row r="143" spans="1:46">
      <c r="A143" s="15" t="s">
        <v>494</v>
      </c>
      <c r="B143" s="15">
        <f>_xlfn.XLOOKUP($A143,'Configurator Options'!$B$2:$B$161,'Configurator Options'!$D$2:$D$161,0)</f>
        <v>950</v>
      </c>
      <c r="C143" s="15">
        <f>'Product Configurator Specials'!G28</f>
        <v>950.52</v>
      </c>
      <c r="E143" s="147" t="s">
        <v>1265</v>
      </c>
      <c r="F143" s="15" t="str">
        <f t="shared" si="78"/>
        <v>3000</v>
      </c>
      <c r="G143" s="15" t="str">
        <f t="shared" si="79"/>
        <v>Y</v>
      </c>
      <c r="H143" s="15" t="str">
        <f t="shared" si="80"/>
        <v>U</v>
      </c>
      <c r="I143" s="15" t="str">
        <f t="shared" si="81"/>
        <v>BTP</v>
      </c>
      <c r="J143" s="15" t="str">
        <f t="shared" si="82"/>
        <v>X</v>
      </c>
      <c r="K143" s="15" t="str">
        <f t="shared" si="83"/>
        <v>X</v>
      </c>
      <c r="L143" s="15" t="str">
        <f t="shared" si="84"/>
        <v>R</v>
      </c>
      <c r="M143" s="15" t="str">
        <f t="shared" si="85"/>
        <v>V</v>
      </c>
      <c r="N143" s="15" t="str">
        <f t="shared" si="86"/>
        <v>A</v>
      </c>
      <c r="O143" s="15" t="str">
        <f t="shared" si="87"/>
        <v>X</v>
      </c>
      <c r="P143" s="15" t="str">
        <f t="shared" si="88"/>
        <v>X</v>
      </c>
      <c r="Q143" s="15" t="str">
        <f t="shared" si="89"/>
        <v>HD</v>
      </c>
      <c r="R143" s="15" t="str">
        <f t="shared" si="90"/>
        <v>X</v>
      </c>
      <c r="T143" s="15" t="e">
        <f t="shared" si="91"/>
        <v>#REF!</v>
      </c>
      <c r="U143" s="15" t="e">
        <f t="shared" si="92"/>
        <v>#REF!</v>
      </c>
      <c r="V143" s="15">
        <f t="shared" si="93"/>
        <v>0</v>
      </c>
      <c r="W143" s="15">
        <f t="shared" si="94"/>
        <v>0</v>
      </c>
      <c r="X143" s="15">
        <f t="shared" si="95"/>
        <v>752</v>
      </c>
      <c r="Y143" s="15">
        <f t="shared" si="96"/>
        <v>289</v>
      </c>
      <c r="Z143" s="15">
        <f t="shared" si="97"/>
        <v>600</v>
      </c>
      <c r="AA143" s="15">
        <f t="shared" si="98"/>
        <v>0</v>
      </c>
      <c r="AB143" s="15">
        <f t="shared" si="99"/>
        <v>0</v>
      </c>
      <c r="AC143" s="15">
        <f t="shared" si="100"/>
        <v>950</v>
      </c>
      <c r="AD143" s="15">
        <f t="shared" si="101"/>
        <v>0</v>
      </c>
      <c r="AE143" s="141" t="e">
        <f t="shared" si="102"/>
        <v>#REF!</v>
      </c>
      <c r="AG143" s="15" t="e">
        <f t="shared" si="103"/>
        <v>#REF!</v>
      </c>
      <c r="AH143" s="15">
        <f t="shared" si="104"/>
        <v>4380.6000000000004</v>
      </c>
      <c r="AI143" s="15">
        <f t="shared" si="105"/>
        <v>0</v>
      </c>
      <c r="AJ143" s="15">
        <f t="shared" si="106"/>
        <v>0</v>
      </c>
      <c r="AK143" s="15">
        <f t="shared" si="107"/>
        <v>0</v>
      </c>
      <c r="AL143" s="15">
        <f t="shared" si="108"/>
        <v>0</v>
      </c>
      <c r="AM143" s="15">
        <f t="shared" si="109"/>
        <v>0</v>
      </c>
      <c r="AN143" s="15">
        <f t="shared" si="110"/>
        <v>0</v>
      </c>
      <c r="AO143" s="15">
        <f t="shared" si="111"/>
        <v>0</v>
      </c>
      <c r="AP143" s="15">
        <f t="shared" si="112"/>
        <v>0</v>
      </c>
      <c r="AQ143" s="15">
        <f t="shared" si="113"/>
        <v>950.52</v>
      </c>
      <c r="AR143" s="15">
        <f t="shared" si="114"/>
        <v>0</v>
      </c>
      <c r="AS143" s="141">
        <f t="shared" si="115"/>
        <v>5331</v>
      </c>
      <c r="AT143" s="141">
        <f t="shared" si="116"/>
        <v>2665.5</v>
      </c>
    </row>
    <row r="144" spans="1:46">
      <c r="A144" s="15" t="s">
        <v>902</v>
      </c>
      <c r="B144" s="15">
        <f>_xlfn.XLOOKUP($A144,'Configurator Options'!$B$2:$B$161,'Configurator Options'!$D$2:$D$161,0)</f>
        <v>0</v>
      </c>
      <c r="C144" s="15">
        <f>'Product Configurator Specials'!G29</f>
        <v>0</v>
      </c>
      <c r="E144" s="147" t="s">
        <v>1266</v>
      </c>
      <c r="F144" s="15" t="str">
        <f t="shared" si="78"/>
        <v>3000</v>
      </c>
      <c r="G144" s="15" t="str">
        <f t="shared" si="79"/>
        <v>Y</v>
      </c>
      <c r="H144" s="15" t="str">
        <f t="shared" si="80"/>
        <v>U</v>
      </c>
      <c r="I144" s="15" t="str">
        <f t="shared" si="81"/>
        <v>BTP</v>
      </c>
      <c r="J144" s="15" t="str">
        <f t="shared" si="82"/>
        <v>X</v>
      </c>
      <c r="K144" s="15" t="str">
        <f t="shared" si="83"/>
        <v>X</v>
      </c>
      <c r="L144" s="15" t="str">
        <f t="shared" si="84"/>
        <v>X</v>
      </c>
      <c r="M144" s="15" t="str">
        <f t="shared" si="85"/>
        <v>M</v>
      </c>
      <c r="N144" s="15" t="str">
        <f t="shared" si="86"/>
        <v>A</v>
      </c>
      <c r="O144" s="15" t="str">
        <f t="shared" si="87"/>
        <v>X</v>
      </c>
      <c r="P144" s="15" t="str">
        <f t="shared" si="88"/>
        <v>X</v>
      </c>
      <c r="Q144" s="15" t="str">
        <f t="shared" si="89"/>
        <v>F1</v>
      </c>
      <c r="R144" s="15" t="str">
        <f t="shared" si="90"/>
        <v>X</v>
      </c>
      <c r="T144" s="15" t="e">
        <f t="shared" si="91"/>
        <v>#REF!</v>
      </c>
      <c r="U144" s="15" t="e">
        <f t="shared" si="92"/>
        <v>#REF!</v>
      </c>
      <c r="V144" s="15">
        <f t="shared" si="93"/>
        <v>0</v>
      </c>
      <c r="W144" s="15">
        <f t="shared" si="94"/>
        <v>0</v>
      </c>
      <c r="X144" s="15">
        <f t="shared" si="95"/>
        <v>0</v>
      </c>
      <c r="Y144" s="15">
        <f t="shared" si="96"/>
        <v>263</v>
      </c>
      <c r="Z144" s="15">
        <f t="shared" si="97"/>
        <v>600</v>
      </c>
      <c r="AA144" s="15">
        <f t="shared" si="98"/>
        <v>0</v>
      </c>
      <c r="AB144" s="15">
        <f t="shared" si="99"/>
        <v>0</v>
      </c>
      <c r="AC144" s="15">
        <f t="shared" si="100"/>
        <v>0</v>
      </c>
      <c r="AD144" s="15">
        <f t="shared" si="101"/>
        <v>0</v>
      </c>
      <c r="AE144" s="141" t="e">
        <f t="shared" si="102"/>
        <v>#REF!</v>
      </c>
      <c r="AG144" s="15" t="e">
        <f t="shared" si="103"/>
        <v>#REF!</v>
      </c>
      <c r="AH144" s="15">
        <f t="shared" si="104"/>
        <v>4380.6000000000004</v>
      </c>
      <c r="AI144" s="15">
        <f t="shared" si="105"/>
        <v>0</v>
      </c>
      <c r="AJ144" s="15">
        <f t="shared" si="106"/>
        <v>0</v>
      </c>
      <c r="AK144" s="15">
        <f t="shared" si="107"/>
        <v>0</v>
      </c>
      <c r="AL144" s="15">
        <f t="shared" si="108"/>
        <v>0</v>
      </c>
      <c r="AM144" s="15">
        <f t="shared" si="109"/>
        <v>0</v>
      </c>
      <c r="AN144" s="15">
        <f t="shared" si="110"/>
        <v>0</v>
      </c>
      <c r="AO144" s="15">
        <f t="shared" si="111"/>
        <v>0</v>
      </c>
      <c r="AP144" s="15">
        <f t="shared" si="112"/>
        <v>0</v>
      </c>
      <c r="AQ144" s="15">
        <f t="shared" si="113"/>
        <v>0</v>
      </c>
      <c r="AR144" s="15">
        <f t="shared" si="114"/>
        <v>0</v>
      </c>
      <c r="AS144" s="141">
        <f t="shared" si="115"/>
        <v>4381</v>
      </c>
      <c r="AT144" s="141">
        <f t="shared" si="116"/>
        <v>2190.5</v>
      </c>
    </row>
    <row r="145" spans="1:47">
      <c r="A145" s="15">
        <f>'Product Configurator Specials'!A30</f>
        <v>0</v>
      </c>
      <c r="B145" s="15">
        <f>_xlfn.XLOOKUP($A145,'Configurator Options'!$B$2:$B$161,'Configurator Options'!$D$2:$D$161,0)</f>
        <v>0</v>
      </c>
      <c r="C145" s="15">
        <f>'Product Configurator Specials'!G30</f>
        <v>0</v>
      </c>
      <c r="E145" s="147" t="s">
        <v>1267</v>
      </c>
      <c r="F145" s="15" t="str">
        <f t="shared" si="78"/>
        <v>3000</v>
      </c>
      <c r="G145" s="15" t="str">
        <f t="shared" si="79"/>
        <v>Y</v>
      </c>
      <c r="H145" s="15" t="str">
        <f t="shared" si="80"/>
        <v>U</v>
      </c>
      <c r="I145" s="15" t="str">
        <f t="shared" si="81"/>
        <v>BTP</v>
      </c>
      <c r="J145" s="15" t="str">
        <f t="shared" si="82"/>
        <v>X</v>
      </c>
      <c r="K145" s="15" t="str">
        <f t="shared" si="83"/>
        <v>X</v>
      </c>
      <c r="L145" s="15" t="str">
        <f t="shared" si="84"/>
        <v>X</v>
      </c>
      <c r="M145" s="15" t="str">
        <f t="shared" si="85"/>
        <v>M</v>
      </c>
      <c r="N145" s="15" t="str">
        <f t="shared" si="86"/>
        <v>X</v>
      </c>
      <c r="O145" s="15" t="str">
        <f t="shared" si="87"/>
        <v>X</v>
      </c>
      <c r="P145" s="15" t="str">
        <f t="shared" si="88"/>
        <v>X</v>
      </c>
      <c r="Q145" s="15" t="str">
        <f t="shared" si="89"/>
        <v>XX</v>
      </c>
      <c r="R145" s="15" t="str">
        <f t="shared" si="90"/>
        <v>X</v>
      </c>
      <c r="T145" s="15" t="e">
        <f t="shared" si="91"/>
        <v>#REF!</v>
      </c>
      <c r="U145" s="15" t="e">
        <f t="shared" si="92"/>
        <v>#REF!</v>
      </c>
      <c r="V145" s="15">
        <f t="shared" si="93"/>
        <v>0</v>
      </c>
      <c r="W145" s="15">
        <f t="shared" si="94"/>
        <v>0</v>
      </c>
      <c r="X145" s="15">
        <f t="shared" si="95"/>
        <v>0</v>
      </c>
      <c r="Y145" s="15">
        <f t="shared" si="96"/>
        <v>263</v>
      </c>
      <c r="Z145" s="15">
        <f t="shared" si="97"/>
        <v>0</v>
      </c>
      <c r="AA145" s="15">
        <f t="shared" si="98"/>
        <v>0</v>
      </c>
      <c r="AB145" s="15">
        <f t="shared" si="99"/>
        <v>0</v>
      </c>
      <c r="AC145" s="15">
        <f t="shared" si="100"/>
        <v>0</v>
      </c>
      <c r="AD145" s="15">
        <f t="shared" si="101"/>
        <v>0</v>
      </c>
      <c r="AE145" s="141" t="e">
        <f t="shared" si="102"/>
        <v>#REF!</v>
      </c>
      <c r="AG145" s="15" t="e">
        <f t="shared" si="103"/>
        <v>#REF!</v>
      </c>
      <c r="AH145" s="15">
        <f t="shared" si="104"/>
        <v>4380.6000000000004</v>
      </c>
      <c r="AI145" s="15">
        <f t="shared" si="105"/>
        <v>0</v>
      </c>
      <c r="AJ145" s="15">
        <f t="shared" si="106"/>
        <v>0</v>
      </c>
      <c r="AK145" s="15">
        <f t="shared" si="107"/>
        <v>0</v>
      </c>
      <c r="AL145" s="15">
        <f t="shared" si="108"/>
        <v>0</v>
      </c>
      <c r="AM145" s="15">
        <f t="shared" si="109"/>
        <v>0</v>
      </c>
      <c r="AN145" s="15">
        <f t="shared" si="110"/>
        <v>0</v>
      </c>
      <c r="AO145" s="15">
        <f t="shared" si="111"/>
        <v>0</v>
      </c>
      <c r="AP145" s="15">
        <f t="shared" si="112"/>
        <v>0</v>
      </c>
      <c r="AQ145" s="15">
        <f t="shared" si="113"/>
        <v>0</v>
      </c>
      <c r="AR145" s="15">
        <f t="shared" si="114"/>
        <v>0</v>
      </c>
      <c r="AS145" s="141">
        <f t="shared" si="115"/>
        <v>4381</v>
      </c>
      <c r="AT145" s="141">
        <f t="shared" si="116"/>
        <v>2190.5</v>
      </c>
    </row>
    <row r="146" spans="1:47">
      <c r="A146" s="15">
        <f>'Product Configurator Specials'!A31</f>
        <v>0</v>
      </c>
      <c r="B146" s="15">
        <f>_xlfn.XLOOKUP($A146,'Configurator Options'!$B$2:$B$161,'Configurator Options'!$D$2:$D$161,0)</f>
        <v>0</v>
      </c>
      <c r="C146" s="15">
        <f>'Product Configurator Specials'!G31</f>
        <v>0</v>
      </c>
      <c r="E146" s="147" t="s">
        <v>1268</v>
      </c>
      <c r="F146" s="15" t="str">
        <f t="shared" si="78"/>
        <v>3000</v>
      </c>
      <c r="G146" s="15" t="str">
        <f t="shared" si="79"/>
        <v>Y</v>
      </c>
      <c r="H146" s="15" t="str">
        <f t="shared" si="80"/>
        <v>U</v>
      </c>
      <c r="I146" s="15" t="str">
        <f t="shared" si="81"/>
        <v>BTP</v>
      </c>
      <c r="J146" s="15" t="str">
        <f t="shared" si="82"/>
        <v>X</v>
      </c>
      <c r="K146" s="15" t="str">
        <f t="shared" si="83"/>
        <v>X</v>
      </c>
      <c r="L146" s="15" t="str">
        <f t="shared" si="84"/>
        <v>X</v>
      </c>
      <c r="M146" s="15" t="str">
        <f t="shared" si="85"/>
        <v>V</v>
      </c>
      <c r="N146" s="15" t="str">
        <f t="shared" si="86"/>
        <v>A</v>
      </c>
      <c r="O146" s="15" t="str">
        <f t="shared" si="87"/>
        <v>A</v>
      </c>
      <c r="P146" s="15" t="str">
        <f t="shared" si="88"/>
        <v>C</v>
      </c>
      <c r="Q146" s="15" t="str">
        <f t="shared" si="89"/>
        <v>XX</v>
      </c>
      <c r="R146" s="15" t="str">
        <f t="shared" si="90"/>
        <v>X</v>
      </c>
      <c r="T146" s="15" t="e">
        <f t="shared" si="91"/>
        <v>#REF!</v>
      </c>
      <c r="U146" s="15" t="e">
        <f t="shared" si="92"/>
        <v>#REF!</v>
      </c>
      <c r="V146" s="15">
        <f t="shared" si="93"/>
        <v>0</v>
      </c>
      <c r="W146" s="15">
        <f t="shared" si="94"/>
        <v>0</v>
      </c>
      <c r="X146" s="15">
        <f t="shared" si="95"/>
        <v>0</v>
      </c>
      <c r="Y146" s="15">
        <f t="shared" si="96"/>
        <v>289</v>
      </c>
      <c r="Z146" s="15">
        <f t="shared" si="97"/>
        <v>600</v>
      </c>
      <c r="AA146" s="15">
        <f t="shared" si="98"/>
        <v>674</v>
      </c>
      <c r="AB146" s="15">
        <f t="shared" si="99"/>
        <v>220</v>
      </c>
      <c r="AC146" s="15">
        <f t="shared" si="100"/>
        <v>0</v>
      </c>
      <c r="AD146" s="15">
        <f t="shared" si="101"/>
        <v>0</v>
      </c>
      <c r="AE146" s="141" t="e">
        <f t="shared" si="102"/>
        <v>#REF!</v>
      </c>
      <c r="AG146" s="15" t="e">
        <f t="shared" si="103"/>
        <v>#REF!</v>
      </c>
      <c r="AH146" s="15">
        <f t="shared" si="104"/>
        <v>4380.6000000000004</v>
      </c>
      <c r="AI146" s="15">
        <f t="shared" si="105"/>
        <v>0</v>
      </c>
      <c r="AJ146" s="15">
        <f t="shared" si="106"/>
        <v>0</v>
      </c>
      <c r="AK146" s="15">
        <f t="shared" si="107"/>
        <v>0</v>
      </c>
      <c r="AL146" s="15">
        <f t="shared" si="108"/>
        <v>0</v>
      </c>
      <c r="AM146" s="15">
        <f t="shared" si="109"/>
        <v>0</v>
      </c>
      <c r="AN146" s="15">
        <f t="shared" si="110"/>
        <v>0</v>
      </c>
      <c r="AO146" s="15">
        <f t="shared" si="111"/>
        <v>0</v>
      </c>
      <c r="AP146" s="15">
        <f t="shared" si="112"/>
        <v>0</v>
      </c>
      <c r="AQ146" s="15">
        <f t="shared" si="113"/>
        <v>0</v>
      </c>
      <c r="AR146" s="15">
        <f t="shared" si="114"/>
        <v>0</v>
      </c>
      <c r="AS146" s="141">
        <f t="shared" si="115"/>
        <v>4381</v>
      </c>
      <c r="AT146" s="141">
        <f t="shared" si="116"/>
        <v>2190.5</v>
      </c>
      <c r="AU146" s="84"/>
    </row>
    <row r="147" spans="1:47">
      <c r="A147" s="15">
        <f>'Product Configurator Specials'!A32</f>
        <v>0</v>
      </c>
      <c r="B147" s="15">
        <f>_xlfn.XLOOKUP($A147,'Configurator Options'!$B$2:$B$161,'Configurator Options'!$D$2:$D$161,0)</f>
        <v>0</v>
      </c>
      <c r="C147" s="15">
        <f>'Product Configurator Specials'!G32</f>
        <v>0</v>
      </c>
      <c r="E147" s="147" t="s">
        <v>1269</v>
      </c>
      <c r="F147" s="15" t="str">
        <f t="shared" si="78"/>
        <v>3000</v>
      </c>
      <c r="G147" s="15" t="str">
        <f t="shared" si="79"/>
        <v>Y</v>
      </c>
      <c r="H147" s="15" t="str">
        <f t="shared" si="80"/>
        <v>U</v>
      </c>
      <c r="I147" s="15" t="str">
        <f t="shared" si="81"/>
        <v>BTP</v>
      </c>
      <c r="J147" s="15" t="str">
        <f t="shared" si="82"/>
        <v>X</v>
      </c>
      <c r="K147" s="15" t="str">
        <f t="shared" si="83"/>
        <v>X</v>
      </c>
      <c r="L147" s="15" t="str">
        <f t="shared" si="84"/>
        <v>X</v>
      </c>
      <c r="M147" s="15" t="str">
        <f t="shared" si="85"/>
        <v>V</v>
      </c>
      <c r="N147" s="15" t="str">
        <f t="shared" si="86"/>
        <v>A</v>
      </c>
      <c r="O147" s="15" t="str">
        <f t="shared" si="87"/>
        <v>A</v>
      </c>
      <c r="P147" s="15" t="str">
        <f t="shared" si="88"/>
        <v>X</v>
      </c>
      <c r="Q147" s="15" t="str">
        <f t="shared" si="89"/>
        <v>R2</v>
      </c>
      <c r="R147" s="15" t="str">
        <f t="shared" si="90"/>
        <v>X</v>
      </c>
      <c r="T147" s="15" t="e">
        <f t="shared" si="91"/>
        <v>#REF!</v>
      </c>
      <c r="U147" s="15" t="e">
        <f t="shared" si="92"/>
        <v>#REF!</v>
      </c>
      <c r="V147" s="15">
        <f t="shared" si="93"/>
        <v>0</v>
      </c>
      <c r="W147" s="15">
        <f t="shared" si="94"/>
        <v>0</v>
      </c>
      <c r="X147" s="15">
        <f t="shared" si="95"/>
        <v>0</v>
      </c>
      <c r="Y147" s="15">
        <f t="shared" si="96"/>
        <v>289</v>
      </c>
      <c r="Z147" s="15">
        <f t="shared" si="97"/>
        <v>600</v>
      </c>
      <c r="AA147" s="15">
        <f t="shared" si="98"/>
        <v>674</v>
      </c>
      <c r="AB147" s="15">
        <f t="shared" si="99"/>
        <v>0</v>
      </c>
      <c r="AC147" s="15">
        <f t="shared" si="100"/>
        <v>360</v>
      </c>
      <c r="AD147" s="15">
        <f t="shared" si="101"/>
        <v>0</v>
      </c>
      <c r="AE147" s="141" t="e">
        <f t="shared" si="102"/>
        <v>#REF!</v>
      </c>
      <c r="AG147" s="15" t="e">
        <f t="shared" si="103"/>
        <v>#REF!</v>
      </c>
      <c r="AH147" s="15">
        <f t="shared" si="104"/>
        <v>4380.6000000000004</v>
      </c>
      <c r="AI147" s="15">
        <f t="shared" si="105"/>
        <v>0</v>
      </c>
      <c r="AJ147" s="15">
        <f t="shared" si="106"/>
        <v>0</v>
      </c>
      <c r="AK147" s="15">
        <f t="shared" si="107"/>
        <v>0</v>
      </c>
      <c r="AL147" s="15">
        <f t="shared" si="108"/>
        <v>0</v>
      </c>
      <c r="AM147" s="15">
        <f t="shared" si="109"/>
        <v>0</v>
      </c>
      <c r="AN147" s="15">
        <f t="shared" si="110"/>
        <v>0</v>
      </c>
      <c r="AO147" s="15">
        <f t="shared" si="111"/>
        <v>0</v>
      </c>
      <c r="AP147" s="15">
        <f t="shared" si="112"/>
        <v>0</v>
      </c>
      <c r="AQ147" s="15">
        <f t="shared" si="113"/>
        <v>0</v>
      </c>
      <c r="AR147" s="15">
        <f t="shared" si="114"/>
        <v>0</v>
      </c>
      <c r="AS147" s="141">
        <f t="shared" si="115"/>
        <v>4381</v>
      </c>
      <c r="AT147" s="141">
        <f t="shared" si="116"/>
        <v>2190.5</v>
      </c>
      <c r="AU147" s="84"/>
    </row>
    <row r="148" spans="1:47">
      <c r="A148" s="15">
        <f>'Product Configurator Specials'!A33</f>
        <v>0</v>
      </c>
      <c r="B148" s="15">
        <f>_xlfn.XLOOKUP($A148,'Configurator Options'!$B$2:$B$161,'Configurator Options'!$D$2:$D$161,0)</f>
        <v>0</v>
      </c>
      <c r="C148" s="15">
        <f>'Product Configurator Specials'!G33</f>
        <v>0</v>
      </c>
      <c r="E148" s="147" t="s">
        <v>1270</v>
      </c>
      <c r="F148" s="15" t="str">
        <f t="shared" si="78"/>
        <v>3000</v>
      </c>
      <c r="G148" s="15" t="str">
        <f t="shared" si="79"/>
        <v>Y</v>
      </c>
      <c r="H148" s="15" t="str">
        <f t="shared" si="80"/>
        <v>U</v>
      </c>
      <c r="I148" s="15" t="str">
        <f t="shared" si="81"/>
        <v>BTP</v>
      </c>
      <c r="J148" s="15" t="str">
        <f t="shared" si="82"/>
        <v>X</v>
      </c>
      <c r="K148" s="15" t="str">
        <f t="shared" si="83"/>
        <v>X</v>
      </c>
      <c r="L148" s="15" t="str">
        <f t="shared" si="84"/>
        <v>X</v>
      </c>
      <c r="M148" s="15" t="str">
        <f t="shared" si="85"/>
        <v>V</v>
      </c>
      <c r="N148" s="15" t="str">
        <f t="shared" si="86"/>
        <v>A</v>
      </c>
      <c r="O148" s="15" t="str">
        <f t="shared" si="87"/>
        <v>A</v>
      </c>
      <c r="P148" s="15" t="str">
        <f t="shared" si="88"/>
        <v>X</v>
      </c>
      <c r="Q148" s="15" t="str">
        <f t="shared" si="89"/>
        <v>XX</v>
      </c>
      <c r="R148" s="15" t="str">
        <f t="shared" si="90"/>
        <v>2</v>
      </c>
      <c r="T148" s="15" t="e">
        <f t="shared" si="91"/>
        <v>#REF!</v>
      </c>
      <c r="U148" s="15" t="e">
        <f t="shared" si="92"/>
        <v>#REF!</v>
      </c>
      <c r="V148" s="15">
        <f t="shared" si="93"/>
        <v>0</v>
      </c>
      <c r="W148" s="15">
        <f t="shared" si="94"/>
        <v>0</v>
      </c>
      <c r="X148" s="15">
        <f t="shared" si="95"/>
        <v>0</v>
      </c>
      <c r="Y148" s="15">
        <f t="shared" si="96"/>
        <v>289</v>
      </c>
      <c r="Z148" s="15">
        <f t="shared" si="97"/>
        <v>600</v>
      </c>
      <c r="AA148" s="15">
        <f t="shared" si="98"/>
        <v>674</v>
      </c>
      <c r="AB148" s="15">
        <f t="shared" si="99"/>
        <v>0</v>
      </c>
      <c r="AC148" s="15">
        <f t="shared" si="100"/>
        <v>0</v>
      </c>
      <c r="AD148" s="15">
        <f t="shared" si="101"/>
        <v>360</v>
      </c>
      <c r="AE148" s="141" t="e">
        <f t="shared" si="102"/>
        <v>#REF!</v>
      </c>
      <c r="AG148" s="15" t="e">
        <f t="shared" si="103"/>
        <v>#REF!</v>
      </c>
      <c r="AH148" s="15">
        <f t="shared" si="104"/>
        <v>4380.6000000000004</v>
      </c>
      <c r="AI148" s="15">
        <f t="shared" si="105"/>
        <v>0</v>
      </c>
      <c r="AJ148" s="15">
        <f t="shared" si="106"/>
        <v>0</v>
      </c>
      <c r="AK148" s="15">
        <f t="shared" si="107"/>
        <v>0</v>
      </c>
      <c r="AL148" s="15">
        <f t="shared" si="108"/>
        <v>0</v>
      </c>
      <c r="AM148" s="15">
        <f t="shared" si="109"/>
        <v>0</v>
      </c>
      <c r="AN148" s="15">
        <f t="shared" si="110"/>
        <v>0</v>
      </c>
      <c r="AO148" s="15">
        <f t="shared" si="111"/>
        <v>0</v>
      </c>
      <c r="AP148" s="15">
        <f t="shared" si="112"/>
        <v>0</v>
      </c>
      <c r="AQ148" s="15">
        <f t="shared" si="113"/>
        <v>0</v>
      </c>
      <c r="AR148" s="15">
        <f t="shared" si="114"/>
        <v>0</v>
      </c>
      <c r="AS148" s="141">
        <f t="shared" si="115"/>
        <v>4381</v>
      </c>
      <c r="AT148" s="141">
        <f t="shared" si="116"/>
        <v>2190.5</v>
      </c>
      <c r="AU148" s="84"/>
    </row>
    <row r="149" spans="1:47">
      <c r="A149" s="15">
        <f>'Product Configurator Specials'!A34</f>
        <v>0</v>
      </c>
      <c r="B149" s="15">
        <f>_xlfn.XLOOKUP($A149,'Configurator Options'!$B$2:$B$161,'Configurator Options'!$D$2:$D$161,0)</f>
        <v>0</v>
      </c>
      <c r="C149" s="15">
        <f>'Product Configurator Specials'!G34</f>
        <v>0</v>
      </c>
      <c r="E149" s="147" t="s">
        <v>1271</v>
      </c>
      <c r="F149" s="15" t="str">
        <f t="shared" si="78"/>
        <v>3000</v>
      </c>
      <c r="G149" s="15" t="str">
        <f t="shared" si="79"/>
        <v>Y</v>
      </c>
      <c r="H149" s="15" t="str">
        <f t="shared" si="80"/>
        <v>U</v>
      </c>
      <c r="I149" s="15" t="str">
        <f t="shared" si="81"/>
        <v>BTP</v>
      </c>
      <c r="J149" s="15" t="str">
        <f t="shared" si="82"/>
        <v>X</v>
      </c>
      <c r="K149" s="15" t="str">
        <f t="shared" si="83"/>
        <v>X</v>
      </c>
      <c r="L149" s="15" t="str">
        <f t="shared" si="84"/>
        <v>X</v>
      </c>
      <c r="M149" s="15" t="str">
        <f t="shared" si="85"/>
        <v>V</v>
      </c>
      <c r="N149" s="15" t="str">
        <f t="shared" si="86"/>
        <v>A</v>
      </c>
      <c r="O149" s="15" t="str">
        <f t="shared" si="87"/>
        <v>X</v>
      </c>
      <c r="P149" s="15" t="str">
        <f t="shared" si="88"/>
        <v>C</v>
      </c>
      <c r="Q149" s="15" t="str">
        <f t="shared" si="89"/>
        <v>XX</v>
      </c>
      <c r="R149" s="15" t="str">
        <f t="shared" si="90"/>
        <v>X</v>
      </c>
      <c r="T149" s="15" t="e">
        <f t="shared" si="91"/>
        <v>#REF!</v>
      </c>
      <c r="U149" s="15" t="e">
        <f t="shared" si="92"/>
        <v>#REF!</v>
      </c>
      <c r="V149" s="15">
        <f t="shared" si="93"/>
        <v>0</v>
      </c>
      <c r="W149" s="15">
        <f t="shared" si="94"/>
        <v>0</v>
      </c>
      <c r="X149" s="15">
        <f t="shared" si="95"/>
        <v>0</v>
      </c>
      <c r="Y149" s="15">
        <f t="shared" si="96"/>
        <v>289</v>
      </c>
      <c r="Z149" s="15">
        <f t="shared" si="97"/>
        <v>600</v>
      </c>
      <c r="AA149" s="15">
        <f t="shared" si="98"/>
        <v>0</v>
      </c>
      <c r="AB149" s="15">
        <f t="shared" si="99"/>
        <v>220</v>
      </c>
      <c r="AC149" s="15">
        <f t="shared" si="100"/>
        <v>0</v>
      </c>
      <c r="AD149" s="15">
        <f t="shared" si="101"/>
        <v>0</v>
      </c>
      <c r="AE149" s="141" t="e">
        <f t="shared" si="102"/>
        <v>#REF!</v>
      </c>
      <c r="AG149" s="15" t="e">
        <f t="shared" si="103"/>
        <v>#REF!</v>
      </c>
      <c r="AH149" s="15">
        <f t="shared" si="104"/>
        <v>4380.6000000000004</v>
      </c>
      <c r="AI149" s="15">
        <f t="shared" si="105"/>
        <v>0</v>
      </c>
      <c r="AJ149" s="15">
        <f t="shared" si="106"/>
        <v>0</v>
      </c>
      <c r="AK149" s="15">
        <f t="shared" si="107"/>
        <v>0</v>
      </c>
      <c r="AL149" s="15">
        <f t="shared" si="108"/>
        <v>0</v>
      </c>
      <c r="AM149" s="15">
        <f t="shared" si="109"/>
        <v>0</v>
      </c>
      <c r="AN149" s="15">
        <f t="shared" si="110"/>
        <v>0</v>
      </c>
      <c r="AO149" s="15">
        <f t="shared" si="111"/>
        <v>0</v>
      </c>
      <c r="AP149" s="15">
        <f t="shared" si="112"/>
        <v>0</v>
      </c>
      <c r="AQ149" s="15">
        <f t="shared" si="113"/>
        <v>0</v>
      </c>
      <c r="AR149" s="15">
        <f t="shared" si="114"/>
        <v>0</v>
      </c>
      <c r="AS149" s="141">
        <f t="shared" si="115"/>
        <v>4381</v>
      </c>
      <c r="AT149" s="141">
        <f t="shared" si="116"/>
        <v>2190.5</v>
      </c>
      <c r="AU149" s="84"/>
    </row>
    <row r="150" spans="1:47">
      <c r="A150" s="15">
        <f>'Product Configurator Specials'!A35</f>
        <v>0</v>
      </c>
      <c r="B150" s="15">
        <f>_xlfn.XLOOKUP($A150,'Configurator Options'!$B$2:$B$161,'Configurator Options'!$D$2:$D$161,0)</f>
        <v>0</v>
      </c>
      <c r="C150" s="15">
        <f>'Product Configurator Specials'!G35</f>
        <v>0</v>
      </c>
      <c r="E150" s="147" t="s">
        <v>1272</v>
      </c>
      <c r="F150" s="15" t="str">
        <f t="shared" si="78"/>
        <v>3000</v>
      </c>
      <c r="G150" s="15" t="str">
        <f t="shared" si="79"/>
        <v>Y</v>
      </c>
      <c r="H150" s="15" t="str">
        <f t="shared" si="80"/>
        <v>U</v>
      </c>
      <c r="I150" s="15" t="str">
        <f t="shared" si="81"/>
        <v>BTP</v>
      </c>
      <c r="J150" s="15" t="str">
        <f t="shared" si="82"/>
        <v>X</v>
      </c>
      <c r="K150" s="15" t="str">
        <f t="shared" si="83"/>
        <v>X</v>
      </c>
      <c r="L150" s="15" t="str">
        <f t="shared" si="84"/>
        <v>X</v>
      </c>
      <c r="M150" s="15" t="str">
        <f t="shared" si="85"/>
        <v>V</v>
      </c>
      <c r="N150" s="15" t="str">
        <f t="shared" si="86"/>
        <v>A</v>
      </c>
      <c r="O150" s="15" t="str">
        <f t="shared" si="87"/>
        <v>X</v>
      </c>
      <c r="P150" s="15" t="str">
        <f t="shared" si="88"/>
        <v>X</v>
      </c>
      <c r="Q150" s="15" t="str">
        <f t="shared" si="89"/>
        <v>XX</v>
      </c>
      <c r="R150" s="15" t="str">
        <f t="shared" si="90"/>
        <v>X</v>
      </c>
      <c r="T150" s="15" t="e">
        <f t="shared" si="91"/>
        <v>#REF!</v>
      </c>
      <c r="U150" s="15" t="e">
        <f t="shared" si="92"/>
        <v>#REF!</v>
      </c>
      <c r="V150" s="15">
        <f t="shared" si="93"/>
        <v>0</v>
      </c>
      <c r="W150" s="15">
        <f t="shared" si="94"/>
        <v>0</v>
      </c>
      <c r="X150" s="15">
        <f t="shared" si="95"/>
        <v>0</v>
      </c>
      <c r="Y150" s="15">
        <f t="shared" si="96"/>
        <v>289</v>
      </c>
      <c r="Z150" s="15">
        <f t="shared" si="97"/>
        <v>600</v>
      </c>
      <c r="AA150" s="15">
        <f t="shared" si="98"/>
        <v>0</v>
      </c>
      <c r="AB150" s="15">
        <f t="shared" si="99"/>
        <v>0</v>
      </c>
      <c r="AC150" s="15">
        <f t="shared" si="100"/>
        <v>0</v>
      </c>
      <c r="AD150" s="15">
        <f t="shared" si="101"/>
        <v>0</v>
      </c>
      <c r="AE150" s="141" t="e">
        <f t="shared" si="102"/>
        <v>#REF!</v>
      </c>
      <c r="AG150" s="15" t="e">
        <f t="shared" si="103"/>
        <v>#REF!</v>
      </c>
      <c r="AH150" s="15">
        <f t="shared" si="104"/>
        <v>4380.6000000000004</v>
      </c>
      <c r="AI150" s="15">
        <f t="shared" si="105"/>
        <v>0</v>
      </c>
      <c r="AJ150" s="15">
        <f t="shared" si="106"/>
        <v>0</v>
      </c>
      <c r="AK150" s="15">
        <f t="shared" si="107"/>
        <v>0</v>
      </c>
      <c r="AL150" s="15">
        <f t="shared" si="108"/>
        <v>0</v>
      </c>
      <c r="AM150" s="15">
        <f t="shared" si="109"/>
        <v>0</v>
      </c>
      <c r="AN150" s="15">
        <f t="shared" si="110"/>
        <v>0</v>
      </c>
      <c r="AO150" s="15">
        <f t="shared" si="111"/>
        <v>0</v>
      </c>
      <c r="AP150" s="15">
        <f t="shared" si="112"/>
        <v>0</v>
      </c>
      <c r="AQ150" s="15">
        <f t="shared" si="113"/>
        <v>0</v>
      </c>
      <c r="AR150" s="15">
        <f t="shared" si="114"/>
        <v>0</v>
      </c>
      <c r="AS150" s="141">
        <f t="shared" si="115"/>
        <v>4381</v>
      </c>
      <c r="AT150" s="141">
        <f t="shared" si="116"/>
        <v>2190.5</v>
      </c>
      <c r="AU150" s="84"/>
    </row>
    <row r="151" spans="1:47">
      <c r="A151" s="15">
        <f>'Product Configurator Specials'!A36</f>
        <v>0</v>
      </c>
      <c r="B151" s="15">
        <f>_xlfn.XLOOKUP($A151,'Configurator Options'!$B$2:$B$161,'Configurator Options'!$D$2:$D$161,0)</f>
        <v>0</v>
      </c>
      <c r="C151" s="15">
        <f>'Product Configurator Specials'!G36</f>
        <v>0</v>
      </c>
      <c r="E151" s="147" t="s">
        <v>1273</v>
      </c>
      <c r="F151" s="15" t="str">
        <f t="shared" si="78"/>
        <v>3000</v>
      </c>
      <c r="G151" s="15" t="str">
        <f t="shared" si="79"/>
        <v>Y</v>
      </c>
      <c r="H151" s="15" t="str">
        <f t="shared" si="80"/>
        <v>U</v>
      </c>
      <c r="I151" s="15" t="str">
        <f t="shared" si="81"/>
        <v>BTP</v>
      </c>
      <c r="J151" s="15" t="str">
        <f t="shared" si="82"/>
        <v>X</v>
      </c>
      <c r="K151" s="15" t="str">
        <f t="shared" si="83"/>
        <v>X</v>
      </c>
      <c r="L151" s="15" t="str">
        <f t="shared" si="84"/>
        <v>X</v>
      </c>
      <c r="M151" s="15" t="str">
        <f t="shared" si="85"/>
        <v>V</v>
      </c>
      <c r="N151" s="15" t="str">
        <f t="shared" si="86"/>
        <v>X</v>
      </c>
      <c r="O151" s="15" t="str">
        <f t="shared" si="87"/>
        <v>X</v>
      </c>
      <c r="P151" s="15" t="str">
        <f t="shared" si="88"/>
        <v>X</v>
      </c>
      <c r="Q151" s="15" t="str">
        <f t="shared" si="89"/>
        <v>BB</v>
      </c>
      <c r="R151" s="15" t="str">
        <f t="shared" si="90"/>
        <v>X</v>
      </c>
      <c r="T151" s="15" t="e">
        <f t="shared" si="91"/>
        <v>#REF!</v>
      </c>
      <c r="U151" s="15" t="e">
        <f t="shared" si="92"/>
        <v>#REF!</v>
      </c>
      <c r="V151" s="15">
        <f t="shared" si="93"/>
        <v>0</v>
      </c>
      <c r="W151" s="15">
        <f t="shared" si="94"/>
        <v>0</v>
      </c>
      <c r="X151" s="15">
        <f t="shared" si="95"/>
        <v>0</v>
      </c>
      <c r="Y151" s="15">
        <f t="shared" si="96"/>
        <v>289</v>
      </c>
      <c r="Z151" s="15">
        <f t="shared" si="97"/>
        <v>0</v>
      </c>
      <c r="AA151" s="15">
        <f t="shared" si="98"/>
        <v>0</v>
      </c>
      <c r="AB151" s="15">
        <f t="shared" si="99"/>
        <v>0</v>
      </c>
      <c r="AC151" s="15">
        <f t="shared" si="100"/>
        <v>681</v>
      </c>
      <c r="AD151" s="15">
        <f t="shared" si="101"/>
        <v>0</v>
      </c>
      <c r="AE151" s="141" t="e">
        <f t="shared" si="102"/>
        <v>#REF!</v>
      </c>
      <c r="AG151" s="15" t="e">
        <f t="shared" si="103"/>
        <v>#REF!</v>
      </c>
      <c r="AH151" s="15">
        <f t="shared" si="104"/>
        <v>4380.6000000000004</v>
      </c>
      <c r="AI151" s="15">
        <f t="shared" si="105"/>
        <v>0</v>
      </c>
      <c r="AJ151" s="15">
        <f t="shared" si="106"/>
        <v>0</v>
      </c>
      <c r="AK151" s="15">
        <f t="shared" si="107"/>
        <v>0</v>
      </c>
      <c r="AL151" s="15">
        <f t="shared" si="108"/>
        <v>0</v>
      </c>
      <c r="AM151" s="15">
        <f t="shared" si="109"/>
        <v>0</v>
      </c>
      <c r="AN151" s="15">
        <f t="shared" si="110"/>
        <v>0</v>
      </c>
      <c r="AO151" s="15">
        <f t="shared" si="111"/>
        <v>0</v>
      </c>
      <c r="AP151" s="15">
        <f t="shared" si="112"/>
        <v>0</v>
      </c>
      <c r="AQ151" s="15">
        <f t="shared" si="113"/>
        <v>0</v>
      </c>
      <c r="AR151" s="15">
        <f t="shared" si="114"/>
        <v>0</v>
      </c>
      <c r="AS151" s="141">
        <f t="shared" si="115"/>
        <v>4381</v>
      </c>
      <c r="AT151" s="141">
        <f t="shared" si="116"/>
        <v>2190.5</v>
      </c>
    </row>
    <row r="152" spans="1:47">
      <c r="A152" s="15">
        <f>'Product Configurator Specials'!A37</f>
        <v>0</v>
      </c>
      <c r="B152" s="15">
        <f>_xlfn.XLOOKUP($A152,'Configurator Options'!$B$2:$B$161,'Configurator Options'!$D$2:$D$161,0)</f>
        <v>0</v>
      </c>
      <c r="C152" s="15">
        <f>'Product Configurator Specials'!G37</f>
        <v>0</v>
      </c>
      <c r="E152" s="147" t="s">
        <v>1274</v>
      </c>
      <c r="F152" s="15" t="str">
        <f t="shared" si="78"/>
        <v>3000</v>
      </c>
      <c r="G152" s="15" t="str">
        <f t="shared" si="79"/>
        <v>Y</v>
      </c>
      <c r="H152" s="15" t="str">
        <f t="shared" si="80"/>
        <v>U</v>
      </c>
      <c r="I152" s="15" t="str">
        <f t="shared" si="81"/>
        <v>BTP</v>
      </c>
      <c r="J152" s="15" t="str">
        <f t="shared" si="82"/>
        <v>X</v>
      </c>
      <c r="K152" s="15" t="str">
        <f t="shared" si="83"/>
        <v>X</v>
      </c>
      <c r="L152" s="15" t="str">
        <f t="shared" si="84"/>
        <v>X</v>
      </c>
      <c r="M152" s="15" t="str">
        <f t="shared" si="85"/>
        <v>V</v>
      </c>
      <c r="N152" s="15" t="str">
        <f t="shared" si="86"/>
        <v>X</v>
      </c>
      <c r="O152" s="15" t="str">
        <f t="shared" si="87"/>
        <v>X</v>
      </c>
      <c r="P152" s="15" t="str">
        <f t="shared" si="88"/>
        <v>X</v>
      </c>
      <c r="Q152" s="15" t="str">
        <f t="shared" si="89"/>
        <v>XX</v>
      </c>
      <c r="R152" s="15" t="str">
        <f t="shared" si="90"/>
        <v>X</v>
      </c>
      <c r="T152" s="15" t="e">
        <f t="shared" si="91"/>
        <v>#REF!</v>
      </c>
      <c r="U152" s="15" t="e">
        <f t="shared" si="92"/>
        <v>#REF!</v>
      </c>
      <c r="V152" s="15">
        <f t="shared" si="93"/>
        <v>0</v>
      </c>
      <c r="W152" s="15">
        <f t="shared" si="94"/>
        <v>0</v>
      </c>
      <c r="X152" s="15">
        <f t="shared" si="95"/>
        <v>0</v>
      </c>
      <c r="Y152" s="15">
        <f t="shared" si="96"/>
        <v>289</v>
      </c>
      <c r="Z152" s="15">
        <f t="shared" si="97"/>
        <v>0</v>
      </c>
      <c r="AA152" s="15">
        <f t="shared" si="98"/>
        <v>0</v>
      </c>
      <c r="AB152" s="15">
        <f t="shared" si="99"/>
        <v>0</v>
      </c>
      <c r="AC152" s="15">
        <f t="shared" si="100"/>
        <v>0</v>
      </c>
      <c r="AD152" s="15">
        <f t="shared" si="101"/>
        <v>0</v>
      </c>
      <c r="AE152" s="141" t="e">
        <f t="shared" si="102"/>
        <v>#REF!</v>
      </c>
      <c r="AG152" s="15" t="e">
        <f t="shared" si="103"/>
        <v>#REF!</v>
      </c>
      <c r="AH152" s="15">
        <f t="shared" si="104"/>
        <v>4380.6000000000004</v>
      </c>
      <c r="AI152" s="15">
        <f t="shared" si="105"/>
        <v>0</v>
      </c>
      <c r="AJ152" s="15">
        <f t="shared" si="106"/>
        <v>0</v>
      </c>
      <c r="AK152" s="15">
        <f t="shared" si="107"/>
        <v>0</v>
      </c>
      <c r="AL152" s="15">
        <f t="shared" si="108"/>
        <v>0</v>
      </c>
      <c r="AM152" s="15">
        <f t="shared" si="109"/>
        <v>0</v>
      </c>
      <c r="AN152" s="15">
        <f t="shared" si="110"/>
        <v>0</v>
      </c>
      <c r="AO152" s="15">
        <f t="shared" si="111"/>
        <v>0</v>
      </c>
      <c r="AP152" s="15">
        <f t="shared" si="112"/>
        <v>0</v>
      </c>
      <c r="AQ152" s="15">
        <f t="shared" si="113"/>
        <v>0</v>
      </c>
      <c r="AR152" s="15">
        <f t="shared" si="114"/>
        <v>0</v>
      </c>
      <c r="AS152" s="141">
        <f t="shared" si="115"/>
        <v>4381</v>
      </c>
      <c r="AT152" s="141">
        <f t="shared" si="116"/>
        <v>2190.5</v>
      </c>
    </row>
    <row r="153" spans="1:47">
      <c r="A153" s="15">
        <f>'Product Configurator Specials'!A38</f>
        <v>0</v>
      </c>
      <c r="B153" s="15">
        <f>_xlfn.XLOOKUP($A153,'Configurator Options'!$B$2:$B$161,'Configurator Options'!$D$2:$D$161,0)</f>
        <v>0</v>
      </c>
      <c r="C153" s="15">
        <f>'Product Configurator Specials'!G38</f>
        <v>0</v>
      </c>
      <c r="E153" s="147" t="s">
        <v>1275</v>
      </c>
      <c r="F153" s="15" t="str">
        <f t="shared" si="78"/>
        <v>3000</v>
      </c>
      <c r="G153" s="15" t="str">
        <f t="shared" si="79"/>
        <v>Y</v>
      </c>
      <c r="H153" s="15" t="str">
        <f t="shared" si="80"/>
        <v>U</v>
      </c>
      <c r="I153" s="15" t="str">
        <f t="shared" si="81"/>
        <v>BTP</v>
      </c>
      <c r="J153" s="15" t="str">
        <f t="shared" si="82"/>
        <v>X</v>
      </c>
      <c r="K153" s="15" t="str">
        <f t="shared" si="83"/>
        <v>X</v>
      </c>
      <c r="L153" s="15" t="str">
        <f t="shared" si="84"/>
        <v>X</v>
      </c>
      <c r="M153" s="15" t="str">
        <f t="shared" si="85"/>
        <v>X</v>
      </c>
      <c r="N153" s="15" t="str">
        <f t="shared" si="86"/>
        <v>A</v>
      </c>
      <c r="O153" s="15" t="str">
        <f t="shared" si="87"/>
        <v>X</v>
      </c>
      <c r="P153" s="15" t="str">
        <f t="shared" si="88"/>
        <v>X</v>
      </c>
      <c r="Q153" s="15" t="str">
        <f t="shared" si="89"/>
        <v>XX</v>
      </c>
      <c r="R153" s="15" t="str">
        <f t="shared" si="90"/>
        <v>X</v>
      </c>
      <c r="T153" s="15" t="e">
        <f t="shared" si="91"/>
        <v>#REF!</v>
      </c>
      <c r="U153" s="15" t="e">
        <f t="shared" si="92"/>
        <v>#REF!</v>
      </c>
      <c r="V153" s="15">
        <f t="shared" si="93"/>
        <v>0</v>
      </c>
      <c r="W153" s="15">
        <f t="shared" si="94"/>
        <v>0</v>
      </c>
      <c r="X153" s="15">
        <f t="shared" si="95"/>
        <v>0</v>
      </c>
      <c r="Y153" s="15">
        <f t="shared" si="96"/>
        <v>0</v>
      </c>
      <c r="Z153" s="15">
        <f t="shared" si="97"/>
        <v>600</v>
      </c>
      <c r="AA153" s="15">
        <f t="shared" si="98"/>
        <v>0</v>
      </c>
      <c r="AB153" s="15">
        <f t="shared" si="99"/>
        <v>0</v>
      </c>
      <c r="AC153" s="15">
        <f t="shared" si="100"/>
        <v>0</v>
      </c>
      <c r="AD153" s="15">
        <f t="shared" si="101"/>
        <v>0</v>
      </c>
      <c r="AE153" s="141" t="e">
        <f t="shared" si="102"/>
        <v>#REF!</v>
      </c>
      <c r="AG153" s="15" t="e">
        <f t="shared" si="103"/>
        <v>#REF!</v>
      </c>
      <c r="AH153" s="15">
        <f t="shared" si="104"/>
        <v>4380.6000000000004</v>
      </c>
      <c r="AI153" s="15">
        <f t="shared" si="105"/>
        <v>0</v>
      </c>
      <c r="AJ153" s="15">
        <f t="shared" si="106"/>
        <v>0</v>
      </c>
      <c r="AK153" s="15">
        <f t="shared" si="107"/>
        <v>0</v>
      </c>
      <c r="AL153" s="15">
        <f t="shared" si="108"/>
        <v>0</v>
      </c>
      <c r="AM153" s="15" t="str">
        <f t="shared" si="109"/>
        <v>$</v>
      </c>
      <c r="AN153" s="15">
        <f t="shared" si="110"/>
        <v>0</v>
      </c>
      <c r="AO153" s="15">
        <f t="shared" si="111"/>
        <v>0</v>
      </c>
      <c r="AP153" s="15">
        <f t="shared" si="112"/>
        <v>0</v>
      </c>
      <c r="AQ153" s="15">
        <f t="shared" si="113"/>
        <v>0</v>
      </c>
      <c r="AR153" s="15">
        <f t="shared" si="114"/>
        <v>0</v>
      </c>
      <c r="AS153" s="141">
        <f t="shared" si="115"/>
        <v>4381</v>
      </c>
      <c r="AT153" s="141">
        <f t="shared" si="116"/>
        <v>2190.5</v>
      </c>
    </row>
    <row r="154" spans="1:47">
      <c r="A154" s="15">
        <f>'Product Configurator Specials'!A39</f>
        <v>0</v>
      </c>
      <c r="B154" s="15">
        <f>_xlfn.XLOOKUP($A154,'Configurator Options'!$B$2:$B$161,'Configurator Options'!$D$2:$D$161,0)</f>
        <v>0</v>
      </c>
      <c r="C154" s="15">
        <f>'Product Configurator Specials'!G39</f>
        <v>0</v>
      </c>
      <c r="E154" s="147" t="s">
        <v>1276</v>
      </c>
      <c r="F154" s="15" t="str">
        <f t="shared" si="78"/>
        <v>3000</v>
      </c>
      <c r="G154" s="15" t="str">
        <f t="shared" si="79"/>
        <v>Y</v>
      </c>
      <c r="H154" s="15" t="str">
        <f t="shared" si="80"/>
        <v>U</v>
      </c>
      <c r="I154" s="15" t="str">
        <f t="shared" si="81"/>
        <v>BTP</v>
      </c>
      <c r="J154" s="15" t="str">
        <f t="shared" si="82"/>
        <v>X</v>
      </c>
      <c r="K154" s="15" t="str">
        <f t="shared" si="83"/>
        <v>X</v>
      </c>
      <c r="L154" s="15" t="str">
        <f t="shared" si="84"/>
        <v>X</v>
      </c>
      <c r="M154" s="15" t="str">
        <f t="shared" si="85"/>
        <v>X</v>
      </c>
      <c r="N154" s="15" t="str">
        <f t="shared" si="86"/>
        <v>X</v>
      </c>
      <c r="O154" s="15" t="str">
        <f t="shared" si="87"/>
        <v>X</v>
      </c>
      <c r="P154" s="15" t="str">
        <f t="shared" si="88"/>
        <v>X</v>
      </c>
      <c r="Q154" s="15" t="str">
        <f t="shared" si="89"/>
        <v>XX</v>
      </c>
      <c r="R154" s="15" t="str">
        <f t="shared" si="90"/>
        <v>X</v>
      </c>
      <c r="T154" s="15" t="e">
        <f t="shared" si="91"/>
        <v>#REF!</v>
      </c>
      <c r="U154" s="15" t="e">
        <f t="shared" si="92"/>
        <v>#REF!</v>
      </c>
      <c r="V154" s="15">
        <f t="shared" si="93"/>
        <v>0</v>
      </c>
      <c r="W154" s="15">
        <f t="shared" si="94"/>
        <v>0</v>
      </c>
      <c r="X154" s="15">
        <f t="shared" si="95"/>
        <v>0</v>
      </c>
      <c r="Y154" s="15">
        <f t="shared" si="96"/>
        <v>0</v>
      </c>
      <c r="Z154" s="15">
        <f t="shared" si="97"/>
        <v>0</v>
      </c>
      <c r="AA154" s="15">
        <f t="shared" si="98"/>
        <v>0</v>
      </c>
      <c r="AB154" s="15">
        <f t="shared" si="99"/>
        <v>0</v>
      </c>
      <c r="AC154" s="15">
        <f t="shared" si="100"/>
        <v>0</v>
      </c>
      <c r="AD154" s="15">
        <f t="shared" si="101"/>
        <v>0</v>
      </c>
      <c r="AE154" s="141" t="e">
        <f t="shared" si="102"/>
        <v>#REF!</v>
      </c>
      <c r="AG154" s="15" t="e">
        <f t="shared" si="103"/>
        <v>#REF!</v>
      </c>
      <c r="AH154" s="15">
        <f t="shared" si="104"/>
        <v>4380.6000000000004</v>
      </c>
      <c r="AI154" s="15">
        <f t="shared" si="105"/>
        <v>0</v>
      </c>
      <c r="AJ154" s="15">
        <f t="shared" si="106"/>
        <v>0</v>
      </c>
      <c r="AK154" s="15">
        <f t="shared" si="107"/>
        <v>0</v>
      </c>
      <c r="AL154" s="15">
        <f t="shared" si="108"/>
        <v>0</v>
      </c>
      <c r="AM154" s="15" t="str">
        <f t="shared" si="109"/>
        <v>$</v>
      </c>
      <c r="AN154" s="15">
        <f t="shared" si="110"/>
        <v>0</v>
      </c>
      <c r="AO154" s="15">
        <f t="shared" si="111"/>
        <v>0</v>
      </c>
      <c r="AP154" s="15">
        <f t="shared" si="112"/>
        <v>0</v>
      </c>
      <c r="AQ154" s="15">
        <f t="shared" si="113"/>
        <v>0</v>
      </c>
      <c r="AR154" s="15">
        <f t="shared" si="114"/>
        <v>0</v>
      </c>
      <c r="AS154" s="141">
        <f t="shared" si="115"/>
        <v>4381</v>
      </c>
      <c r="AT154" s="141">
        <f t="shared" si="116"/>
        <v>2190.5</v>
      </c>
    </row>
    <row r="155" spans="1:47">
      <c r="A155" s="15">
        <f>'Product Configurator Specials'!A40</f>
        <v>0</v>
      </c>
      <c r="B155" s="15">
        <f>_xlfn.XLOOKUP($A155,'Configurator Options'!$B$2:$B$161,'Configurator Options'!$D$2:$D$161,0)</f>
        <v>0</v>
      </c>
      <c r="C155" s="15">
        <f>'Product Configurator Specials'!G40</f>
        <v>0</v>
      </c>
      <c r="E155" s="147" t="s">
        <v>1277</v>
      </c>
      <c r="F155" s="15" t="str">
        <f t="shared" si="78"/>
        <v>3000</v>
      </c>
      <c r="G155" s="15" t="str">
        <f t="shared" si="79"/>
        <v>Y</v>
      </c>
      <c r="H155" s="15" t="str">
        <f t="shared" si="80"/>
        <v>U</v>
      </c>
      <c r="I155" s="15" t="str">
        <f t="shared" si="81"/>
        <v>PNL</v>
      </c>
      <c r="J155" s="15" t="str">
        <f t="shared" si="82"/>
        <v>X</v>
      </c>
      <c r="K155" s="15" t="str">
        <f t="shared" si="83"/>
        <v>H</v>
      </c>
      <c r="L155" s="15" t="str">
        <f t="shared" si="84"/>
        <v>X</v>
      </c>
      <c r="M155" s="15" t="str">
        <f t="shared" si="85"/>
        <v>V</v>
      </c>
      <c r="N155" s="15" t="str">
        <f t="shared" si="86"/>
        <v>A</v>
      </c>
      <c r="O155" s="15" t="str">
        <f t="shared" si="87"/>
        <v>X</v>
      </c>
      <c r="P155" s="15" t="str">
        <f t="shared" si="88"/>
        <v>X</v>
      </c>
      <c r="Q155" s="15" t="str">
        <f t="shared" si="89"/>
        <v>XX</v>
      </c>
      <c r="R155" s="15" t="str">
        <f t="shared" si="90"/>
        <v>X</v>
      </c>
      <c r="T155" s="15" t="e">
        <f t="shared" si="91"/>
        <v>#REF!</v>
      </c>
      <c r="U155" s="15" t="e">
        <f t="shared" si="92"/>
        <v>#REF!</v>
      </c>
      <c r="V155" s="15">
        <f t="shared" si="93"/>
        <v>547</v>
      </c>
      <c r="W155" s="15">
        <f t="shared" si="94"/>
        <v>525</v>
      </c>
      <c r="X155" s="15">
        <f t="shared" si="95"/>
        <v>0</v>
      </c>
      <c r="Y155" s="15">
        <f t="shared" si="96"/>
        <v>289</v>
      </c>
      <c r="Z155" s="15">
        <f t="shared" si="97"/>
        <v>600</v>
      </c>
      <c r="AA155" s="15">
        <f t="shared" si="98"/>
        <v>0</v>
      </c>
      <c r="AB155" s="15">
        <f t="shared" si="99"/>
        <v>0</v>
      </c>
      <c r="AC155" s="15">
        <f t="shared" si="100"/>
        <v>0</v>
      </c>
      <c r="AD155" s="15">
        <f t="shared" si="101"/>
        <v>0</v>
      </c>
      <c r="AE155" s="141" t="e">
        <f t="shared" si="102"/>
        <v>#REF!</v>
      </c>
      <c r="AG155" s="15" t="e">
        <f t="shared" si="103"/>
        <v>#REF!</v>
      </c>
      <c r="AH155" s="15">
        <f t="shared" si="104"/>
        <v>4380.6000000000004</v>
      </c>
      <c r="AI155" s="15">
        <f t="shared" si="105"/>
        <v>0</v>
      </c>
      <c r="AJ155" s="15">
        <f t="shared" si="106"/>
        <v>546.36</v>
      </c>
      <c r="AK155" s="15">
        <f t="shared" si="107"/>
        <v>571.30999999999995</v>
      </c>
      <c r="AL155" s="15">
        <f t="shared" si="108"/>
        <v>0</v>
      </c>
      <c r="AM155" s="15">
        <f t="shared" si="109"/>
        <v>0</v>
      </c>
      <c r="AN155" s="15">
        <f t="shared" si="110"/>
        <v>0</v>
      </c>
      <c r="AO155" s="15">
        <f t="shared" si="111"/>
        <v>0</v>
      </c>
      <c r="AP155" s="15">
        <f t="shared" si="112"/>
        <v>0</v>
      </c>
      <c r="AQ155" s="15">
        <f t="shared" si="113"/>
        <v>0</v>
      </c>
      <c r="AR155" s="15">
        <f t="shared" si="114"/>
        <v>0</v>
      </c>
      <c r="AS155" s="141">
        <f t="shared" si="115"/>
        <v>5498</v>
      </c>
      <c r="AT155" s="141">
        <f t="shared" si="116"/>
        <v>2749</v>
      </c>
    </row>
    <row r="156" spans="1:47">
      <c r="A156" s="15">
        <f>'Product Configurator Specials'!A41</f>
        <v>0</v>
      </c>
      <c r="B156" s="15">
        <f>_xlfn.XLOOKUP($A156,'Configurator Options'!$B$2:$B$161,'Configurator Options'!$D$2:$D$161,0)</f>
        <v>0</v>
      </c>
      <c r="C156" s="15">
        <f>'Product Configurator Specials'!G41</f>
        <v>0</v>
      </c>
      <c r="E156" s="147" t="s">
        <v>1278</v>
      </c>
      <c r="F156" s="15" t="str">
        <f t="shared" si="78"/>
        <v>3000</v>
      </c>
      <c r="G156" s="15" t="str">
        <f t="shared" si="79"/>
        <v>Y</v>
      </c>
      <c r="H156" s="15" t="str">
        <f t="shared" si="80"/>
        <v>U</v>
      </c>
      <c r="I156" s="15" t="str">
        <f t="shared" si="81"/>
        <v>PNL</v>
      </c>
      <c r="J156" s="15" t="str">
        <f t="shared" si="82"/>
        <v>X</v>
      </c>
      <c r="K156" s="15" t="str">
        <f t="shared" si="83"/>
        <v>X</v>
      </c>
      <c r="L156" s="15" t="str">
        <f t="shared" si="84"/>
        <v>X</v>
      </c>
      <c r="M156" s="15" t="str">
        <f t="shared" si="85"/>
        <v>V</v>
      </c>
      <c r="N156" s="15" t="str">
        <f t="shared" si="86"/>
        <v>X</v>
      </c>
      <c r="O156" s="15" t="str">
        <f t="shared" si="87"/>
        <v>X</v>
      </c>
      <c r="P156" s="15" t="str">
        <f t="shared" si="88"/>
        <v>X</v>
      </c>
      <c r="Q156" s="15" t="str">
        <f t="shared" si="89"/>
        <v>XX</v>
      </c>
      <c r="R156" s="15" t="str">
        <f t="shared" si="90"/>
        <v>X</v>
      </c>
      <c r="T156" s="15" t="e">
        <f t="shared" si="91"/>
        <v>#REF!</v>
      </c>
      <c r="U156" s="15" t="e">
        <f t="shared" si="92"/>
        <v>#REF!</v>
      </c>
      <c r="V156" s="15">
        <f t="shared" si="93"/>
        <v>547</v>
      </c>
      <c r="W156" s="15">
        <f t="shared" si="94"/>
        <v>0</v>
      </c>
      <c r="X156" s="15">
        <f t="shared" si="95"/>
        <v>0</v>
      </c>
      <c r="Y156" s="15">
        <f t="shared" si="96"/>
        <v>289</v>
      </c>
      <c r="Z156" s="15">
        <f t="shared" si="97"/>
        <v>0</v>
      </c>
      <c r="AA156" s="15">
        <f t="shared" si="98"/>
        <v>0</v>
      </c>
      <c r="AB156" s="15">
        <f t="shared" si="99"/>
        <v>0</v>
      </c>
      <c r="AC156" s="15">
        <f t="shared" si="100"/>
        <v>0</v>
      </c>
      <c r="AD156" s="15">
        <f t="shared" si="101"/>
        <v>0</v>
      </c>
      <c r="AE156" s="141" t="e">
        <f t="shared" si="102"/>
        <v>#REF!</v>
      </c>
      <c r="AG156" s="15" t="e">
        <f t="shared" si="103"/>
        <v>#REF!</v>
      </c>
      <c r="AH156" s="15">
        <f t="shared" si="104"/>
        <v>4380.6000000000004</v>
      </c>
      <c r="AI156" s="15">
        <f t="shared" si="105"/>
        <v>0</v>
      </c>
      <c r="AJ156" s="15">
        <f t="shared" si="106"/>
        <v>546.36</v>
      </c>
      <c r="AK156" s="15">
        <f t="shared" si="107"/>
        <v>0</v>
      </c>
      <c r="AL156" s="15">
        <f t="shared" si="108"/>
        <v>0</v>
      </c>
      <c r="AM156" s="15">
        <f t="shared" si="109"/>
        <v>0</v>
      </c>
      <c r="AN156" s="15">
        <f t="shared" si="110"/>
        <v>0</v>
      </c>
      <c r="AO156" s="15">
        <f t="shared" si="111"/>
        <v>0</v>
      </c>
      <c r="AP156" s="15">
        <f t="shared" si="112"/>
        <v>0</v>
      </c>
      <c r="AQ156" s="15">
        <f t="shared" si="113"/>
        <v>0</v>
      </c>
      <c r="AR156" s="15">
        <f t="shared" si="114"/>
        <v>0</v>
      </c>
      <c r="AS156" s="141">
        <f t="shared" si="115"/>
        <v>4927</v>
      </c>
      <c r="AT156" s="141">
        <f t="shared" si="116"/>
        <v>2463.5</v>
      </c>
    </row>
    <row r="157" spans="1:47">
      <c r="A157" s="15">
        <f>'Product Configurator Specials'!A42</f>
        <v>0</v>
      </c>
      <c r="B157" s="15">
        <f>_xlfn.XLOOKUP($A157,'Configurator Options'!$B$2:$B$161,'Configurator Options'!$D$2:$D$161,0)</f>
        <v>0</v>
      </c>
      <c r="C157" s="15">
        <f>'Product Configurator Specials'!G42</f>
        <v>0</v>
      </c>
      <c r="E157" s="147" t="s">
        <v>1279</v>
      </c>
      <c r="F157" s="15" t="str">
        <f t="shared" si="78"/>
        <v>3000</v>
      </c>
      <c r="G157" s="15" t="str">
        <f t="shared" si="79"/>
        <v>Y</v>
      </c>
      <c r="H157" s="15" t="str">
        <f t="shared" si="80"/>
        <v>U</v>
      </c>
      <c r="I157" s="15" t="str">
        <f t="shared" si="81"/>
        <v>PNL</v>
      </c>
      <c r="J157" s="15" t="str">
        <f t="shared" si="82"/>
        <v>X</v>
      </c>
      <c r="K157" s="15" t="str">
        <f t="shared" si="83"/>
        <v>X</v>
      </c>
      <c r="L157" s="15" t="str">
        <f t="shared" si="84"/>
        <v>X</v>
      </c>
      <c r="M157" s="15" t="str">
        <f t="shared" si="85"/>
        <v>X</v>
      </c>
      <c r="N157" s="15" t="str">
        <f t="shared" si="86"/>
        <v>A</v>
      </c>
      <c r="O157" s="15" t="str">
        <f t="shared" si="87"/>
        <v>X</v>
      </c>
      <c r="P157" s="15" t="str">
        <f t="shared" si="88"/>
        <v>X</v>
      </c>
      <c r="Q157" s="15" t="str">
        <f t="shared" si="89"/>
        <v>XX</v>
      </c>
      <c r="R157" s="15" t="str">
        <f t="shared" si="90"/>
        <v>X</v>
      </c>
      <c r="T157" s="15" t="e">
        <f t="shared" si="91"/>
        <v>#REF!</v>
      </c>
      <c r="U157" s="15" t="e">
        <f t="shared" si="92"/>
        <v>#REF!</v>
      </c>
      <c r="V157" s="15">
        <f t="shared" si="93"/>
        <v>547</v>
      </c>
      <c r="W157" s="15">
        <f t="shared" si="94"/>
        <v>0</v>
      </c>
      <c r="X157" s="15">
        <f t="shared" si="95"/>
        <v>0</v>
      </c>
      <c r="Y157" s="15">
        <f t="shared" si="96"/>
        <v>0</v>
      </c>
      <c r="Z157" s="15">
        <f t="shared" si="97"/>
        <v>600</v>
      </c>
      <c r="AA157" s="15">
        <f t="shared" si="98"/>
        <v>0</v>
      </c>
      <c r="AB157" s="15">
        <f t="shared" si="99"/>
        <v>0</v>
      </c>
      <c r="AC157" s="15">
        <f t="shared" si="100"/>
        <v>0</v>
      </c>
      <c r="AD157" s="15">
        <f t="shared" si="101"/>
        <v>0</v>
      </c>
      <c r="AE157" s="141" t="e">
        <f t="shared" si="102"/>
        <v>#REF!</v>
      </c>
      <c r="AG157" s="15" t="e">
        <f t="shared" si="103"/>
        <v>#REF!</v>
      </c>
      <c r="AH157" s="15">
        <f t="shared" si="104"/>
        <v>4380.6000000000004</v>
      </c>
      <c r="AI157" s="15">
        <f t="shared" si="105"/>
        <v>0</v>
      </c>
      <c r="AJ157" s="15">
        <f t="shared" si="106"/>
        <v>546.36</v>
      </c>
      <c r="AK157" s="15">
        <f t="shared" si="107"/>
        <v>0</v>
      </c>
      <c r="AL157" s="15">
        <f t="shared" si="108"/>
        <v>0</v>
      </c>
      <c r="AM157" s="15" t="str">
        <f t="shared" si="109"/>
        <v>$</v>
      </c>
      <c r="AN157" s="15">
        <f t="shared" si="110"/>
        <v>0</v>
      </c>
      <c r="AO157" s="15">
        <f t="shared" si="111"/>
        <v>0</v>
      </c>
      <c r="AP157" s="15">
        <f t="shared" si="112"/>
        <v>0</v>
      </c>
      <c r="AQ157" s="15">
        <f t="shared" si="113"/>
        <v>0</v>
      </c>
      <c r="AR157" s="15">
        <f t="shared" si="114"/>
        <v>0</v>
      </c>
      <c r="AS157" s="141">
        <f t="shared" si="115"/>
        <v>4927</v>
      </c>
      <c r="AT157" s="141">
        <f t="shared" si="116"/>
        <v>2463.5</v>
      </c>
    </row>
    <row r="158" spans="1:47">
      <c r="A158" s="15">
        <f>'Product Configurator Specials'!A43</f>
        <v>0</v>
      </c>
      <c r="B158" s="15">
        <f>_xlfn.XLOOKUP($A158,'Configurator Options'!$B$2:$B$161,'Configurator Options'!$D$2:$D$161,0)</f>
        <v>0</v>
      </c>
      <c r="C158" s="15">
        <f>'Product Configurator Specials'!G43</f>
        <v>0</v>
      </c>
      <c r="E158" s="147" t="s">
        <v>1280</v>
      </c>
      <c r="F158" s="15" t="str">
        <f t="shared" si="78"/>
        <v>3000</v>
      </c>
      <c r="G158" s="15" t="str">
        <f t="shared" si="79"/>
        <v>Y</v>
      </c>
      <c r="H158" s="15" t="str">
        <f t="shared" si="80"/>
        <v>U</v>
      </c>
      <c r="I158" s="15" t="str">
        <f t="shared" si="81"/>
        <v>WMT</v>
      </c>
      <c r="J158" s="15" t="str">
        <f t="shared" si="82"/>
        <v>X</v>
      </c>
      <c r="K158" s="15" t="str">
        <f t="shared" si="83"/>
        <v>H</v>
      </c>
      <c r="L158" s="15" t="str">
        <f t="shared" si="84"/>
        <v>X</v>
      </c>
      <c r="M158" s="15" t="str">
        <f t="shared" si="85"/>
        <v>V</v>
      </c>
      <c r="N158" s="15" t="str">
        <f t="shared" si="86"/>
        <v>A</v>
      </c>
      <c r="O158" s="15" t="str">
        <f t="shared" si="87"/>
        <v>A</v>
      </c>
      <c r="P158" s="15" t="str">
        <f t="shared" si="88"/>
        <v>X</v>
      </c>
      <c r="Q158" s="15" t="str">
        <f t="shared" si="89"/>
        <v>XX</v>
      </c>
      <c r="R158" s="15" t="str">
        <f t="shared" si="90"/>
        <v>X</v>
      </c>
      <c r="T158" s="15" t="e">
        <f t="shared" si="91"/>
        <v>#REF!</v>
      </c>
      <c r="U158" s="15" t="e">
        <f t="shared" si="92"/>
        <v>#REF!</v>
      </c>
      <c r="V158" s="15">
        <f t="shared" si="93"/>
        <v>0</v>
      </c>
      <c r="W158" s="15">
        <f t="shared" si="94"/>
        <v>525</v>
      </c>
      <c r="X158" s="15">
        <f t="shared" si="95"/>
        <v>0</v>
      </c>
      <c r="Y158" s="15">
        <f t="shared" si="96"/>
        <v>289</v>
      </c>
      <c r="Z158" s="15">
        <f t="shared" si="97"/>
        <v>600</v>
      </c>
      <c r="AA158" s="15">
        <f t="shared" si="98"/>
        <v>674</v>
      </c>
      <c r="AB158" s="15">
        <f t="shared" si="99"/>
        <v>0</v>
      </c>
      <c r="AC158" s="15">
        <f t="shared" si="100"/>
        <v>0</v>
      </c>
      <c r="AD158" s="15">
        <f t="shared" si="101"/>
        <v>0</v>
      </c>
      <c r="AE158" s="141" t="e">
        <f t="shared" si="102"/>
        <v>#REF!</v>
      </c>
      <c r="AG158" s="15" t="e">
        <f t="shared" si="103"/>
        <v>#REF!</v>
      </c>
      <c r="AH158" s="15">
        <f t="shared" si="104"/>
        <v>4380.6000000000004</v>
      </c>
      <c r="AI158" s="15">
        <f t="shared" si="105"/>
        <v>0</v>
      </c>
      <c r="AJ158" s="15">
        <f t="shared" si="106"/>
        <v>0</v>
      </c>
      <c r="AK158" s="15">
        <f t="shared" si="107"/>
        <v>571.30999999999995</v>
      </c>
      <c r="AL158" s="15">
        <f t="shared" si="108"/>
        <v>0</v>
      </c>
      <c r="AM158" s="15">
        <f t="shared" si="109"/>
        <v>0</v>
      </c>
      <c r="AN158" s="15">
        <f t="shared" si="110"/>
        <v>0</v>
      </c>
      <c r="AO158" s="15">
        <f t="shared" si="111"/>
        <v>0</v>
      </c>
      <c r="AP158" s="15">
        <f t="shared" si="112"/>
        <v>0</v>
      </c>
      <c r="AQ158" s="15">
        <f t="shared" si="113"/>
        <v>0</v>
      </c>
      <c r="AR158" s="15">
        <f t="shared" si="114"/>
        <v>0</v>
      </c>
      <c r="AS158" s="141">
        <f t="shared" si="115"/>
        <v>4952</v>
      </c>
      <c r="AT158" s="141">
        <f t="shared" si="116"/>
        <v>2476</v>
      </c>
    </row>
    <row r="159" spans="1:47">
      <c r="A159" s="15">
        <f>'Product Configurator Specials'!A44</f>
        <v>0</v>
      </c>
      <c r="B159" s="15">
        <f>_xlfn.XLOOKUP($A159,'Configurator Options'!$B$2:$B$161,'Configurator Options'!$D$2:$D$161,0)</f>
        <v>0</v>
      </c>
      <c r="C159" s="15">
        <f>'Product Configurator Specials'!G44</f>
        <v>0</v>
      </c>
      <c r="E159" s="147" t="s">
        <v>1281</v>
      </c>
      <c r="F159" s="15" t="str">
        <f t="shared" si="78"/>
        <v>3000</v>
      </c>
      <c r="G159" s="15" t="str">
        <f t="shared" si="79"/>
        <v>Y</v>
      </c>
      <c r="H159" s="15" t="str">
        <f t="shared" si="80"/>
        <v>U</v>
      </c>
      <c r="I159" s="15" t="str">
        <f t="shared" si="81"/>
        <v>WMT</v>
      </c>
      <c r="J159" s="15" t="str">
        <f t="shared" si="82"/>
        <v>X</v>
      </c>
      <c r="K159" s="15" t="str">
        <f t="shared" si="83"/>
        <v>X</v>
      </c>
      <c r="L159" s="15" t="str">
        <f t="shared" si="84"/>
        <v>R</v>
      </c>
      <c r="M159" s="15" t="str">
        <f t="shared" si="85"/>
        <v>M</v>
      </c>
      <c r="N159" s="15" t="str">
        <f t="shared" si="86"/>
        <v>X</v>
      </c>
      <c r="O159" s="15" t="str">
        <f t="shared" si="87"/>
        <v>X</v>
      </c>
      <c r="P159" s="15" t="str">
        <f t="shared" si="88"/>
        <v>X</v>
      </c>
      <c r="Q159" s="15" t="str">
        <f t="shared" si="89"/>
        <v>XX</v>
      </c>
      <c r="R159" s="15" t="str">
        <f t="shared" si="90"/>
        <v>X</v>
      </c>
      <c r="T159" s="15" t="e">
        <f t="shared" si="91"/>
        <v>#REF!</v>
      </c>
      <c r="U159" s="15" t="e">
        <f t="shared" si="92"/>
        <v>#REF!</v>
      </c>
      <c r="V159" s="15">
        <f t="shared" si="93"/>
        <v>0</v>
      </c>
      <c r="W159" s="15">
        <f t="shared" si="94"/>
        <v>0</v>
      </c>
      <c r="X159" s="15">
        <f t="shared" si="95"/>
        <v>752</v>
      </c>
      <c r="Y159" s="15">
        <f t="shared" si="96"/>
        <v>263</v>
      </c>
      <c r="Z159" s="15">
        <f t="shared" si="97"/>
        <v>0</v>
      </c>
      <c r="AA159" s="15">
        <f t="shared" si="98"/>
        <v>0</v>
      </c>
      <c r="AB159" s="15">
        <f t="shared" si="99"/>
        <v>0</v>
      </c>
      <c r="AC159" s="15">
        <f t="shared" si="100"/>
        <v>0</v>
      </c>
      <c r="AD159" s="15">
        <f t="shared" si="101"/>
        <v>0</v>
      </c>
      <c r="AE159" s="141" t="e">
        <f t="shared" si="102"/>
        <v>#REF!</v>
      </c>
      <c r="AG159" s="15" t="e">
        <f t="shared" si="103"/>
        <v>#REF!</v>
      </c>
      <c r="AH159" s="15">
        <f t="shared" si="104"/>
        <v>4380.6000000000004</v>
      </c>
      <c r="AI159" s="15">
        <f t="shared" si="105"/>
        <v>0</v>
      </c>
      <c r="AJ159" s="15">
        <f t="shared" si="106"/>
        <v>0</v>
      </c>
      <c r="AK159" s="15">
        <f t="shared" si="107"/>
        <v>0</v>
      </c>
      <c r="AL159" s="15">
        <f t="shared" si="108"/>
        <v>0</v>
      </c>
      <c r="AM159" s="15">
        <f t="shared" si="109"/>
        <v>0</v>
      </c>
      <c r="AN159" s="15">
        <f t="shared" si="110"/>
        <v>0</v>
      </c>
      <c r="AO159" s="15">
        <f t="shared" si="111"/>
        <v>0</v>
      </c>
      <c r="AP159" s="15">
        <f t="shared" si="112"/>
        <v>0</v>
      </c>
      <c r="AQ159" s="15">
        <f t="shared" si="113"/>
        <v>0</v>
      </c>
      <c r="AR159" s="15">
        <f t="shared" si="114"/>
        <v>0</v>
      </c>
      <c r="AS159" s="141">
        <f t="shared" si="115"/>
        <v>4381</v>
      </c>
      <c r="AT159" s="141">
        <f t="shared" si="116"/>
        <v>2190.5</v>
      </c>
    </row>
    <row r="160" spans="1:47">
      <c r="A160" s="15">
        <f>'Product Configurator Specials'!A45</f>
        <v>0</v>
      </c>
      <c r="B160" s="15">
        <f>_xlfn.XLOOKUP($A160,'Configurator Options'!$B$2:$B$161,'Configurator Options'!$D$2:$D$161,0)</f>
        <v>0</v>
      </c>
      <c r="C160" s="15">
        <f>'Product Configurator Specials'!G45</f>
        <v>0</v>
      </c>
      <c r="E160" s="147" t="s">
        <v>1282</v>
      </c>
      <c r="F160" s="15" t="str">
        <f t="shared" si="78"/>
        <v>3000</v>
      </c>
      <c r="G160" s="15" t="str">
        <f t="shared" si="79"/>
        <v>Y</v>
      </c>
      <c r="H160" s="15" t="str">
        <f t="shared" si="80"/>
        <v>U</v>
      </c>
      <c r="I160" s="15" t="str">
        <f t="shared" si="81"/>
        <v>WMT</v>
      </c>
      <c r="J160" s="15" t="str">
        <f t="shared" si="82"/>
        <v>X</v>
      </c>
      <c r="K160" s="15" t="str">
        <f t="shared" si="83"/>
        <v>X</v>
      </c>
      <c r="L160" s="15" t="str">
        <f t="shared" si="84"/>
        <v>X</v>
      </c>
      <c r="M160" s="15" t="str">
        <f t="shared" si="85"/>
        <v>M</v>
      </c>
      <c r="N160" s="15" t="str">
        <f t="shared" si="86"/>
        <v>X</v>
      </c>
      <c r="O160" s="15" t="str">
        <f t="shared" si="87"/>
        <v>X</v>
      </c>
      <c r="P160" s="15" t="str">
        <f t="shared" si="88"/>
        <v>X</v>
      </c>
      <c r="Q160" s="15" t="str">
        <f t="shared" si="89"/>
        <v>XX</v>
      </c>
      <c r="R160" s="15" t="str">
        <f t="shared" si="90"/>
        <v>X</v>
      </c>
      <c r="T160" s="15" t="e">
        <f t="shared" si="91"/>
        <v>#REF!</v>
      </c>
      <c r="U160" s="15" t="e">
        <f t="shared" si="92"/>
        <v>#REF!</v>
      </c>
      <c r="V160" s="15">
        <f t="shared" si="93"/>
        <v>0</v>
      </c>
      <c r="W160" s="15">
        <f t="shared" si="94"/>
        <v>0</v>
      </c>
      <c r="X160" s="15">
        <f t="shared" si="95"/>
        <v>0</v>
      </c>
      <c r="Y160" s="15">
        <f t="shared" si="96"/>
        <v>263</v>
      </c>
      <c r="Z160" s="15">
        <f t="shared" si="97"/>
        <v>0</v>
      </c>
      <c r="AA160" s="15">
        <f t="shared" si="98"/>
        <v>0</v>
      </c>
      <c r="AB160" s="15">
        <f t="shared" si="99"/>
        <v>0</v>
      </c>
      <c r="AC160" s="15">
        <f t="shared" si="100"/>
        <v>0</v>
      </c>
      <c r="AD160" s="15">
        <f t="shared" si="101"/>
        <v>0</v>
      </c>
      <c r="AE160" s="141" t="e">
        <f t="shared" si="102"/>
        <v>#REF!</v>
      </c>
      <c r="AG160" s="15" t="e">
        <f t="shared" si="103"/>
        <v>#REF!</v>
      </c>
      <c r="AH160" s="15">
        <f t="shared" si="104"/>
        <v>4380.6000000000004</v>
      </c>
      <c r="AI160" s="15">
        <f t="shared" si="105"/>
        <v>0</v>
      </c>
      <c r="AJ160" s="15">
        <f t="shared" si="106"/>
        <v>0</v>
      </c>
      <c r="AK160" s="15">
        <f t="shared" si="107"/>
        <v>0</v>
      </c>
      <c r="AL160" s="15">
        <f t="shared" si="108"/>
        <v>0</v>
      </c>
      <c r="AM160" s="15">
        <f t="shared" si="109"/>
        <v>0</v>
      </c>
      <c r="AN160" s="15">
        <f t="shared" si="110"/>
        <v>0</v>
      </c>
      <c r="AO160" s="15">
        <f t="shared" si="111"/>
        <v>0</v>
      </c>
      <c r="AP160" s="15">
        <f t="shared" si="112"/>
        <v>0</v>
      </c>
      <c r="AQ160" s="15">
        <f t="shared" si="113"/>
        <v>0</v>
      </c>
      <c r="AR160" s="15">
        <f t="shared" si="114"/>
        <v>0</v>
      </c>
      <c r="AS160" s="141">
        <f t="shared" si="115"/>
        <v>4381</v>
      </c>
      <c r="AT160" s="141">
        <f t="shared" si="116"/>
        <v>2190.5</v>
      </c>
    </row>
    <row r="161" spans="1:46">
      <c r="A161" s="149" t="s">
        <v>982</v>
      </c>
      <c r="E161" s="147" t="s">
        <v>1283</v>
      </c>
      <c r="F161" s="15" t="str">
        <f t="shared" si="78"/>
        <v>3000</v>
      </c>
      <c r="G161" s="15" t="str">
        <f t="shared" si="79"/>
        <v>Z</v>
      </c>
      <c r="H161" s="15" t="str">
        <f t="shared" si="80"/>
        <v>U</v>
      </c>
      <c r="I161" s="15" t="str">
        <f t="shared" si="81"/>
        <v>PTX</v>
      </c>
      <c r="J161" s="15" t="str">
        <f t="shared" si="82"/>
        <v>X</v>
      </c>
      <c r="K161" s="15" t="str">
        <f t="shared" si="83"/>
        <v>X</v>
      </c>
      <c r="L161" s="15" t="str">
        <f t="shared" si="84"/>
        <v>X</v>
      </c>
      <c r="M161" s="15" t="str">
        <f t="shared" si="85"/>
        <v>X</v>
      </c>
      <c r="N161" s="15" t="str">
        <f t="shared" si="86"/>
        <v>X</v>
      </c>
      <c r="O161" s="15" t="str">
        <f t="shared" si="87"/>
        <v>X</v>
      </c>
      <c r="P161" s="15" t="str">
        <f t="shared" si="88"/>
        <v>X</v>
      </c>
      <c r="Q161" s="15" t="str">
        <f t="shared" si="89"/>
        <v>XX</v>
      </c>
      <c r="R161" s="15" t="str">
        <f t="shared" si="90"/>
        <v>X</v>
      </c>
      <c r="T161" s="15" t="e">
        <f t="shared" si="91"/>
        <v>#REF!</v>
      </c>
      <c r="U161" s="15" t="e">
        <f t="shared" si="92"/>
        <v>#REF!</v>
      </c>
      <c r="V161" s="15">
        <f t="shared" si="93"/>
        <v>3315</v>
      </c>
      <c r="W161" s="15">
        <f t="shared" si="94"/>
        <v>0</v>
      </c>
      <c r="X161" s="15">
        <f t="shared" si="95"/>
        <v>0</v>
      </c>
      <c r="Y161" s="15">
        <f t="shared" si="96"/>
        <v>0</v>
      </c>
      <c r="Z161" s="15">
        <f t="shared" si="97"/>
        <v>0</v>
      </c>
      <c r="AA161" s="15">
        <f t="shared" si="98"/>
        <v>0</v>
      </c>
      <c r="AB161" s="15">
        <f t="shared" si="99"/>
        <v>0</v>
      </c>
      <c r="AC161" s="15">
        <f t="shared" si="100"/>
        <v>0</v>
      </c>
      <c r="AD161" s="15">
        <f t="shared" si="101"/>
        <v>0</v>
      </c>
      <c r="AE161" s="141" t="e">
        <f t="shared" si="102"/>
        <v>#REF!</v>
      </c>
      <c r="AG161" s="15" t="e">
        <f t="shared" si="103"/>
        <v>#REF!</v>
      </c>
      <c r="AH161" s="15">
        <f t="shared" si="104"/>
        <v>4380.6000000000004</v>
      </c>
      <c r="AI161" s="15">
        <f t="shared" si="105"/>
        <v>546</v>
      </c>
      <c r="AJ161" s="15">
        <f t="shared" si="106"/>
        <v>3314.2</v>
      </c>
      <c r="AK161" s="15">
        <f t="shared" si="107"/>
        <v>0</v>
      </c>
      <c r="AL161" s="15">
        <f t="shared" si="108"/>
        <v>0</v>
      </c>
      <c r="AM161" s="15" t="str">
        <f t="shared" si="109"/>
        <v>$</v>
      </c>
      <c r="AN161" s="15">
        <f t="shared" si="110"/>
        <v>0</v>
      </c>
      <c r="AO161" s="15">
        <f t="shared" si="111"/>
        <v>0</v>
      </c>
      <c r="AP161" s="15">
        <f t="shared" si="112"/>
        <v>0</v>
      </c>
      <c r="AQ161" s="15">
        <f t="shared" si="113"/>
        <v>0</v>
      </c>
      <c r="AR161" s="15">
        <f t="shared" si="114"/>
        <v>0</v>
      </c>
      <c r="AS161" s="141">
        <f t="shared" si="115"/>
        <v>8241</v>
      </c>
      <c r="AT161" s="141">
        <f t="shared" si="116"/>
        <v>4120.5</v>
      </c>
    </row>
    <row r="162" spans="1:46">
      <c r="A162" s="15" t="str">
        <f>'2000'!C98</f>
        <v>X</v>
      </c>
      <c r="B162" s="15">
        <f>_xlfn.XLOOKUP($A162,'Configurator Options'!$B$109:$B$118,'Configurator Options'!$D$109:$D$118,0)</f>
        <v>0</v>
      </c>
      <c r="C162" s="15">
        <f>_xlfn.XLOOKUP($A162,'Configurator Options'!$B$109:$B$118,'Configurator Options'!$E$109:$E$118,0)</f>
        <v>0</v>
      </c>
      <c r="E162" s="147" t="s">
        <v>1284</v>
      </c>
      <c r="F162" s="15" t="str">
        <f t="shared" si="78"/>
        <v>3500</v>
      </c>
      <c r="G162" s="15" t="str">
        <f t="shared" si="79"/>
        <v>A</v>
      </c>
      <c r="H162" s="15" t="str">
        <f t="shared" si="80"/>
        <v>L</v>
      </c>
      <c r="I162" s="15" t="str">
        <f t="shared" si="81"/>
        <v>NM7</v>
      </c>
      <c r="J162" s="15" t="str">
        <f t="shared" si="82"/>
        <v>X</v>
      </c>
      <c r="K162" s="15" t="str">
        <f t="shared" si="83"/>
        <v>C</v>
      </c>
      <c r="L162" s="15" t="str">
        <f t="shared" si="84"/>
        <v>R</v>
      </c>
      <c r="M162" s="15" t="str">
        <f t="shared" si="85"/>
        <v>M</v>
      </c>
      <c r="N162" s="15" t="str">
        <f t="shared" si="86"/>
        <v>X</v>
      </c>
      <c r="O162" s="15" t="str">
        <f t="shared" si="87"/>
        <v>X</v>
      </c>
      <c r="P162" s="15" t="str">
        <f t="shared" si="88"/>
        <v>C</v>
      </c>
      <c r="Q162" s="15" t="str">
        <f t="shared" si="89"/>
        <v>AT</v>
      </c>
      <c r="R162" s="15" t="str">
        <f t="shared" si="90"/>
        <v>X</v>
      </c>
      <c r="T162" s="15" t="e">
        <f t="shared" si="91"/>
        <v>#REF!</v>
      </c>
      <c r="U162" s="15" t="e">
        <f t="shared" si="92"/>
        <v>#REF!</v>
      </c>
      <c r="V162" s="15">
        <f t="shared" si="93"/>
        <v>2570</v>
      </c>
      <c r="W162" s="15">
        <f t="shared" si="94"/>
        <v>450</v>
      </c>
      <c r="X162" s="15">
        <f t="shared" si="95"/>
        <v>752</v>
      </c>
      <c r="Y162" s="15">
        <f t="shared" si="96"/>
        <v>263</v>
      </c>
      <c r="Z162" s="15">
        <f t="shared" si="97"/>
        <v>0</v>
      </c>
      <c r="AA162" s="15">
        <f t="shared" si="98"/>
        <v>0</v>
      </c>
      <c r="AB162" s="15">
        <f t="shared" si="99"/>
        <v>220</v>
      </c>
      <c r="AC162" s="15">
        <f t="shared" si="100"/>
        <v>275</v>
      </c>
      <c r="AD162" s="15">
        <f t="shared" si="101"/>
        <v>0</v>
      </c>
      <c r="AE162" s="141" t="e">
        <f t="shared" si="102"/>
        <v>#REF!</v>
      </c>
      <c r="AG162" s="15" t="e">
        <f t="shared" si="103"/>
        <v>#REF!</v>
      </c>
      <c r="AH162" s="15">
        <f t="shared" si="104"/>
        <v>2952.6</v>
      </c>
      <c r="AI162" s="15">
        <f t="shared" si="105"/>
        <v>546</v>
      </c>
      <c r="AJ162" s="15">
        <f t="shared" si="106"/>
        <v>2569.64</v>
      </c>
      <c r="AK162" s="15">
        <f t="shared" si="107"/>
        <v>495.22</v>
      </c>
      <c r="AL162" s="15">
        <f t="shared" si="108"/>
        <v>0</v>
      </c>
      <c r="AM162" s="15">
        <f t="shared" si="109"/>
        <v>0</v>
      </c>
      <c r="AN162" s="15">
        <f t="shared" si="110"/>
        <v>0</v>
      </c>
      <c r="AO162" s="15">
        <f t="shared" si="111"/>
        <v>0</v>
      </c>
      <c r="AP162" s="15">
        <f t="shared" si="112"/>
        <v>0</v>
      </c>
      <c r="AQ162" s="15">
        <f t="shared" si="113"/>
        <v>231</v>
      </c>
      <c r="AR162" s="15">
        <f t="shared" si="114"/>
        <v>0</v>
      </c>
      <c r="AS162" s="141">
        <f t="shared" si="115"/>
        <v>6794</v>
      </c>
      <c r="AT162" s="141">
        <f t="shared" si="116"/>
        <v>3397</v>
      </c>
    </row>
    <row r="163" spans="1:46">
      <c r="A163" s="15" t="str">
        <f>'2000'!C99</f>
        <v>2</v>
      </c>
      <c r="B163" s="15">
        <f>_xlfn.XLOOKUP($A163,'Configurator Options'!$B$109:$B$118,'Configurator Options'!$D$109:$D$118,0)</f>
        <v>360</v>
      </c>
      <c r="C163" s="15">
        <f>_xlfn.XLOOKUP($A163,'Configurator Options'!$B$109:$B$118,'Configurator Options'!$E$109:$E$118,0)</f>
        <v>0</v>
      </c>
      <c r="E163" s="147" t="s">
        <v>1285</v>
      </c>
      <c r="F163" s="15" t="str">
        <f t="shared" si="78"/>
        <v>3500</v>
      </c>
      <c r="G163" s="15" t="str">
        <f t="shared" si="79"/>
        <v>B</v>
      </c>
      <c r="H163" s="15" t="str">
        <f t="shared" si="80"/>
        <v>L</v>
      </c>
      <c r="I163" s="15" t="str">
        <f t="shared" si="81"/>
        <v>STD</v>
      </c>
      <c r="J163" s="15" t="str">
        <f t="shared" si="82"/>
        <v>X</v>
      </c>
      <c r="K163" s="15" t="str">
        <f t="shared" si="83"/>
        <v>X</v>
      </c>
      <c r="L163" s="15" t="str">
        <f t="shared" si="84"/>
        <v>X</v>
      </c>
      <c r="M163" s="15" t="str">
        <f t="shared" si="85"/>
        <v>X</v>
      </c>
      <c r="N163" s="15" t="str">
        <f t="shared" si="86"/>
        <v>X</v>
      </c>
      <c r="O163" s="15" t="str">
        <f t="shared" si="87"/>
        <v>X</v>
      </c>
      <c r="P163" s="15" t="str">
        <f t="shared" si="88"/>
        <v>X</v>
      </c>
      <c r="Q163" s="15" t="str">
        <f t="shared" si="89"/>
        <v>XX</v>
      </c>
      <c r="R163" s="15" t="str">
        <f t="shared" si="90"/>
        <v>X</v>
      </c>
      <c r="T163" s="15" t="e">
        <f t="shared" si="91"/>
        <v>#REF!</v>
      </c>
      <c r="U163" s="15" t="e">
        <f t="shared" si="92"/>
        <v>#REF!</v>
      </c>
      <c r="V163" s="15">
        <f t="shared" si="93"/>
        <v>0</v>
      </c>
      <c r="W163" s="15">
        <f t="shared" si="94"/>
        <v>0</v>
      </c>
      <c r="X163" s="15">
        <f t="shared" si="95"/>
        <v>0</v>
      </c>
      <c r="Y163" s="15">
        <f t="shared" si="96"/>
        <v>0</v>
      </c>
      <c r="Z163" s="15">
        <f t="shared" si="97"/>
        <v>0</v>
      </c>
      <c r="AA163" s="15">
        <f t="shared" si="98"/>
        <v>0</v>
      </c>
      <c r="AB163" s="15">
        <f t="shared" si="99"/>
        <v>0</v>
      </c>
      <c r="AC163" s="15">
        <f t="shared" si="100"/>
        <v>0</v>
      </c>
      <c r="AD163" s="15">
        <f t="shared" si="101"/>
        <v>0</v>
      </c>
      <c r="AE163" s="141" t="e">
        <f t="shared" si="102"/>
        <v>#REF!</v>
      </c>
      <c r="AG163" s="15" t="e">
        <f t="shared" si="103"/>
        <v>#REF!</v>
      </c>
      <c r="AH163" s="15">
        <f t="shared" si="104"/>
        <v>2952.6</v>
      </c>
      <c r="AI163" s="15">
        <f t="shared" si="105"/>
        <v>546</v>
      </c>
      <c r="AJ163" s="15">
        <f t="shared" si="106"/>
        <v>0</v>
      </c>
      <c r="AK163" s="15">
        <f t="shared" si="107"/>
        <v>0</v>
      </c>
      <c r="AL163" s="15">
        <f t="shared" si="108"/>
        <v>0</v>
      </c>
      <c r="AM163" s="15" t="str">
        <f t="shared" si="109"/>
        <v>$</v>
      </c>
      <c r="AN163" s="15">
        <f t="shared" si="110"/>
        <v>0</v>
      </c>
      <c r="AO163" s="15">
        <f t="shared" si="111"/>
        <v>0</v>
      </c>
      <c r="AP163" s="15">
        <f t="shared" si="112"/>
        <v>0</v>
      </c>
      <c r="AQ163" s="15">
        <f t="shared" si="113"/>
        <v>0</v>
      </c>
      <c r="AR163" s="15">
        <f t="shared" si="114"/>
        <v>0</v>
      </c>
      <c r="AS163" s="141">
        <f t="shared" si="115"/>
        <v>3499</v>
      </c>
      <c r="AT163" s="141">
        <f t="shared" si="116"/>
        <v>1749.5</v>
      </c>
    </row>
    <row r="164" spans="1:46">
      <c r="A164" s="15" t="str">
        <f>'2000'!C100</f>
        <v>4</v>
      </c>
      <c r="B164" s="15">
        <f>_xlfn.XLOOKUP($A164,'Configurator Options'!$B$109:$B$118,'Configurator Options'!$D$109:$D$118,0)</f>
        <v>360</v>
      </c>
      <c r="C164" s="15">
        <f>_xlfn.XLOOKUP($A164,'Configurator Options'!$B$109:$B$118,'Configurator Options'!$E$109:$E$118,0)</f>
        <v>0</v>
      </c>
      <c r="E164" s="147" t="s">
        <v>1286</v>
      </c>
      <c r="F164" s="15" t="str">
        <f t="shared" si="78"/>
        <v>3500</v>
      </c>
      <c r="G164" s="15" t="str">
        <f t="shared" si="79"/>
        <v>C</v>
      </c>
      <c r="H164" s="15" t="str">
        <f t="shared" si="80"/>
        <v>L</v>
      </c>
      <c r="I164" s="15" t="str">
        <f t="shared" si="81"/>
        <v>STD</v>
      </c>
      <c r="J164" s="15" t="str">
        <f t="shared" si="82"/>
        <v>1</v>
      </c>
      <c r="K164" s="15" t="str">
        <f t="shared" si="83"/>
        <v>X</v>
      </c>
      <c r="L164" s="15" t="str">
        <f t="shared" si="84"/>
        <v>X</v>
      </c>
      <c r="M164" s="15" t="str">
        <f t="shared" si="85"/>
        <v>X</v>
      </c>
      <c r="N164" s="15" t="str">
        <f t="shared" si="86"/>
        <v>X</v>
      </c>
      <c r="O164" s="15" t="str">
        <f t="shared" si="87"/>
        <v>X</v>
      </c>
      <c r="P164" s="15" t="str">
        <f t="shared" si="88"/>
        <v>X</v>
      </c>
      <c r="Q164" s="15" t="str">
        <f t="shared" si="89"/>
        <v>XX</v>
      </c>
      <c r="R164" s="15" t="str">
        <f t="shared" si="90"/>
        <v>X</v>
      </c>
      <c r="T164" s="15" t="e">
        <f t="shared" si="91"/>
        <v>#REF!</v>
      </c>
      <c r="U164" s="15" t="e">
        <f t="shared" si="92"/>
        <v>#REF!</v>
      </c>
      <c r="V164" s="15">
        <f t="shared" si="93"/>
        <v>0</v>
      </c>
      <c r="W164" s="15">
        <f t="shared" si="94"/>
        <v>0</v>
      </c>
      <c r="X164" s="15">
        <f t="shared" si="95"/>
        <v>0</v>
      </c>
      <c r="Y164" s="15">
        <f t="shared" si="96"/>
        <v>0</v>
      </c>
      <c r="Z164" s="15">
        <f t="shared" si="97"/>
        <v>0</v>
      </c>
      <c r="AA164" s="15">
        <f t="shared" si="98"/>
        <v>0</v>
      </c>
      <c r="AB164" s="15">
        <f t="shared" si="99"/>
        <v>0</v>
      </c>
      <c r="AC164" s="15">
        <f t="shared" si="100"/>
        <v>0</v>
      </c>
      <c r="AD164" s="15">
        <f t="shared" si="101"/>
        <v>0</v>
      </c>
      <c r="AE164" s="141" t="e">
        <f t="shared" si="102"/>
        <v>#REF!</v>
      </c>
      <c r="AG164" s="15" t="e">
        <f t="shared" si="103"/>
        <v>#REF!</v>
      </c>
      <c r="AH164" s="15">
        <f t="shared" si="104"/>
        <v>2952.6</v>
      </c>
      <c r="AI164" s="15">
        <f t="shared" si="105"/>
        <v>546</v>
      </c>
      <c r="AJ164" s="15">
        <f t="shared" si="106"/>
        <v>0</v>
      </c>
      <c r="AK164" s="15">
        <f t="shared" si="107"/>
        <v>0</v>
      </c>
      <c r="AL164" s="15">
        <f t="shared" si="108"/>
        <v>0</v>
      </c>
      <c r="AM164" s="15" t="str">
        <f t="shared" si="109"/>
        <v>$</v>
      </c>
      <c r="AN164" s="15">
        <f t="shared" si="110"/>
        <v>0</v>
      </c>
      <c r="AO164" s="15">
        <f t="shared" si="111"/>
        <v>0</v>
      </c>
      <c r="AP164" s="15">
        <f t="shared" si="112"/>
        <v>0</v>
      </c>
      <c r="AQ164" s="15">
        <f t="shared" si="113"/>
        <v>0</v>
      </c>
      <c r="AR164" s="15">
        <f t="shared" si="114"/>
        <v>0</v>
      </c>
      <c r="AS164" s="141">
        <f t="shared" si="115"/>
        <v>3499</v>
      </c>
      <c r="AT164" s="141">
        <f t="shared" si="116"/>
        <v>1749.5</v>
      </c>
    </row>
    <row r="165" spans="1:46">
      <c r="E165" s="147" t="s">
        <v>1287</v>
      </c>
      <c r="F165" s="15" t="str">
        <f t="shared" si="78"/>
        <v>3500</v>
      </c>
      <c r="G165" s="15" t="str">
        <f t="shared" si="79"/>
        <v>D</v>
      </c>
      <c r="H165" s="15" t="str">
        <f t="shared" si="80"/>
        <v>L</v>
      </c>
      <c r="I165" s="15" t="str">
        <f t="shared" si="81"/>
        <v>STD</v>
      </c>
      <c r="J165" s="15" t="str">
        <f t="shared" si="82"/>
        <v>1</v>
      </c>
      <c r="K165" s="15" t="str">
        <f t="shared" si="83"/>
        <v>X</v>
      </c>
      <c r="L165" s="15" t="str">
        <f t="shared" si="84"/>
        <v>X</v>
      </c>
      <c r="M165" s="15" t="str">
        <f t="shared" si="85"/>
        <v>X</v>
      </c>
      <c r="N165" s="15" t="str">
        <f t="shared" si="86"/>
        <v>X</v>
      </c>
      <c r="O165" s="15" t="str">
        <f t="shared" si="87"/>
        <v>X</v>
      </c>
      <c r="P165" s="15" t="str">
        <f t="shared" si="88"/>
        <v>X</v>
      </c>
      <c r="Q165" s="15" t="str">
        <f t="shared" si="89"/>
        <v>XX</v>
      </c>
      <c r="R165" s="15" t="str">
        <f t="shared" si="90"/>
        <v>X</v>
      </c>
      <c r="T165" s="15" t="e">
        <f t="shared" si="91"/>
        <v>#REF!</v>
      </c>
      <c r="U165" s="15" t="e">
        <f t="shared" si="92"/>
        <v>#REF!</v>
      </c>
      <c r="V165" s="15">
        <f t="shared" si="93"/>
        <v>0</v>
      </c>
      <c r="W165" s="15">
        <f t="shared" si="94"/>
        <v>0</v>
      </c>
      <c r="X165" s="15">
        <f t="shared" si="95"/>
        <v>0</v>
      </c>
      <c r="Y165" s="15">
        <f t="shared" si="96"/>
        <v>0</v>
      </c>
      <c r="Z165" s="15">
        <f t="shared" si="97"/>
        <v>0</v>
      </c>
      <c r="AA165" s="15">
        <f t="shared" si="98"/>
        <v>0</v>
      </c>
      <c r="AB165" s="15">
        <f t="shared" si="99"/>
        <v>0</v>
      </c>
      <c r="AC165" s="15">
        <f t="shared" si="100"/>
        <v>0</v>
      </c>
      <c r="AD165" s="15">
        <f t="shared" si="101"/>
        <v>0</v>
      </c>
      <c r="AE165" s="141" t="e">
        <f t="shared" si="102"/>
        <v>#REF!</v>
      </c>
      <c r="AG165" s="15" t="e">
        <f t="shared" si="103"/>
        <v>#REF!</v>
      </c>
      <c r="AH165" s="15">
        <f t="shared" si="104"/>
        <v>2952.6</v>
      </c>
      <c r="AI165" s="15">
        <f t="shared" si="105"/>
        <v>0</v>
      </c>
      <c r="AJ165" s="15">
        <f t="shared" si="106"/>
        <v>0</v>
      </c>
      <c r="AK165" s="15">
        <f t="shared" si="107"/>
        <v>0</v>
      </c>
      <c r="AL165" s="15">
        <f t="shared" si="108"/>
        <v>0</v>
      </c>
      <c r="AM165" s="15" t="str">
        <f t="shared" si="109"/>
        <v>$</v>
      </c>
      <c r="AN165" s="15">
        <f t="shared" si="110"/>
        <v>0</v>
      </c>
      <c r="AO165" s="15">
        <f t="shared" si="111"/>
        <v>0</v>
      </c>
      <c r="AP165" s="15">
        <f t="shared" si="112"/>
        <v>0</v>
      </c>
      <c r="AQ165" s="15">
        <f t="shared" si="113"/>
        <v>0</v>
      </c>
      <c r="AR165" s="15">
        <f t="shared" si="114"/>
        <v>0</v>
      </c>
      <c r="AS165" s="141">
        <f t="shared" si="115"/>
        <v>2953</v>
      </c>
      <c r="AT165" s="141">
        <f t="shared" si="116"/>
        <v>1476.5</v>
      </c>
    </row>
    <row r="166" spans="1:46">
      <c r="E166" s="147" t="s">
        <v>1288</v>
      </c>
      <c r="F166" s="15" t="str">
        <f t="shared" si="78"/>
        <v>3500</v>
      </c>
      <c r="G166" s="15" t="str">
        <f t="shared" si="79"/>
        <v>D</v>
      </c>
      <c r="H166" s="15" t="str">
        <f t="shared" si="80"/>
        <v>L</v>
      </c>
      <c r="I166" s="15" t="str">
        <f t="shared" si="81"/>
        <v>STD</v>
      </c>
      <c r="J166" s="15" t="str">
        <f t="shared" si="82"/>
        <v>X</v>
      </c>
      <c r="K166" s="15" t="str">
        <f t="shared" si="83"/>
        <v>X</v>
      </c>
      <c r="L166" s="15" t="str">
        <f t="shared" si="84"/>
        <v>X</v>
      </c>
      <c r="M166" s="15" t="str">
        <f t="shared" si="85"/>
        <v>X</v>
      </c>
      <c r="N166" s="15" t="str">
        <f t="shared" si="86"/>
        <v>X</v>
      </c>
      <c r="O166" s="15" t="str">
        <f t="shared" si="87"/>
        <v>X</v>
      </c>
      <c r="P166" s="15" t="str">
        <f t="shared" si="88"/>
        <v>C</v>
      </c>
      <c r="Q166" s="15" t="str">
        <f t="shared" si="89"/>
        <v>XX</v>
      </c>
      <c r="R166" s="15" t="str">
        <f t="shared" si="90"/>
        <v>X</v>
      </c>
      <c r="T166" s="15" t="e">
        <f t="shared" si="91"/>
        <v>#REF!</v>
      </c>
      <c r="U166" s="15" t="e">
        <f t="shared" si="92"/>
        <v>#REF!</v>
      </c>
      <c r="V166" s="15">
        <f t="shared" si="93"/>
        <v>0</v>
      </c>
      <c r="W166" s="15">
        <f t="shared" si="94"/>
        <v>0</v>
      </c>
      <c r="X166" s="15">
        <f t="shared" si="95"/>
        <v>0</v>
      </c>
      <c r="Y166" s="15">
        <f t="shared" si="96"/>
        <v>0</v>
      </c>
      <c r="Z166" s="15">
        <f t="shared" si="97"/>
        <v>0</v>
      </c>
      <c r="AA166" s="15">
        <f t="shared" si="98"/>
        <v>0</v>
      </c>
      <c r="AB166" s="15">
        <f t="shared" si="99"/>
        <v>220</v>
      </c>
      <c r="AC166" s="15">
        <f t="shared" si="100"/>
        <v>0</v>
      </c>
      <c r="AD166" s="15">
        <f t="shared" si="101"/>
        <v>0</v>
      </c>
      <c r="AE166" s="141" t="e">
        <f t="shared" si="102"/>
        <v>#REF!</v>
      </c>
      <c r="AG166" s="15" t="e">
        <f t="shared" si="103"/>
        <v>#REF!</v>
      </c>
      <c r="AH166" s="15">
        <f t="shared" si="104"/>
        <v>2952.6</v>
      </c>
      <c r="AI166" s="15">
        <f t="shared" si="105"/>
        <v>0</v>
      </c>
      <c r="AJ166" s="15">
        <f t="shared" si="106"/>
        <v>0</v>
      </c>
      <c r="AK166" s="15">
        <f t="shared" si="107"/>
        <v>0</v>
      </c>
      <c r="AL166" s="15">
        <f t="shared" si="108"/>
        <v>0</v>
      </c>
      <c r="AM166" s="15" t="str">
        <f t="shared" si="109"/>
        <v>$</v>
      </c>
      <c r="AN166" s="15">
        <f t="shared" si="110"/>
        <v>0</v>
      </c>
      <c r="AO166" s="15">
        <f t="shared" si="111"/>
        <v>0</v>
      </c>
      <c r="AP166" s="15">
        <f t="shared" si="112"/>
        <v>0</v>
      </c>
      <c r="AQ166" s="15">
        <f t="shared" si="113"/>
        <v>0</v>
      </c>
      <c r="AR166" s="15">
        <f t="shared" si="114"/>
        <v>0</v>
      </c>
      <c r="AS166" s="141">
        <f t="shared" si="115"/>
        <v>2953</v>
      </c>
      <c r="AT166" s="141">
        <f t="shared" si="116"/>
        <v>1476.5</v>
      </c>
    </row>
    <row r="167" spans="1:46">
      <c r="E167" s="147" t="s">
        <v>1289</v>
      </c>
      <c r="F167" s="15" t="str">
        <f t="shared" si="78"/>
        <v>3500</v>
      </c>
      <c r="G167" s="15" t="str">
        <f t="shared" si="79"/>
        <v>D</v>
      </c>
      <c r="H167" s="15" t="str">
        <f t="shared" si="80"/>
        <v>L</v>
      </c>
      <c r="I167" s="15" t="str">
        <f t="shared" si="81"/>
        <v>STD</v>
      </c>
      <c r="J167" s="15" t="str">
        <f t="shared" si="82"/>
        <v>X</v>
      </c>
      <c r="K167" s="15" t="str">
        <f t="shared" si="83"/>
        <v>X</v>
      </c>
      <c r="L167" s="15" t="str">
        <f t="shared" si="84"/>
        <v>X</v>
      </c>
      <c r="M167" s="15" t="str">
        <f t="shared" si="85"/>
        <v>X</v>
      </c>
      <c r="N167" s="15" t="str">
        <f t="shared" si="86"/>
        <v>X</v>
      </c>
      <c r="O167" s="15" t="str">
        <f t="shared" si="87"/>
        <v>X</v>
      </c>
      <c r="P167" s="15" t="str">
        <f t="shared" si="88"/>
        <v>X</v>
      </c>
      <c r="Q167" s="15" t="str">
        <f t="shared" si="89"/>
        <v>XX</v>
      </c>
      <c r="R167" s="15" t="str">
        <f t="shared" si="90"/>
        <v>X</v>
      </c>
      <c r="T167" s="15" t="e">
        <f t="shared" si="91"/>
        <v>#REF!</v>
      </c>
      <c r="U167" s="15" t="e">
        <f t="shared" si="92"/>
        <v>#REF!</v>
      </c>
      <c r="V167" s="15">
        <f t="shared" si="93"/>
        <v>0</v>
      </c>
      <c r="W167" s="15">
        <f t="shared" si="94"/>
        <v>0</v>
      </c>
      <c r="X167" s="15">
        <f t="shared" si="95"/>
        <v>0</v>
      </c>
      <c r="Y167" s="15">
        <f t="shared" si="96"/>
        <v>0</v>
      </c>
      <c r="Z167" s="15">
        <f t="shared" si="97"/>
        <v>0</v>
      </c>
      <c r="AA167" s="15">
        <f t="shared" si="98"/>
        <v>0</v>
      </c>
      <c r="AB167" s="15">
        <f t="shared" si="99"/>
        <v>0</v>
      </c>
      <c r="AC167" s="15">
        <f t="shared" si="100"/>
        <v>0</v>
      </c>
      <c r="AD167" s="15">
        <f t="shared" si="101"/>
        <v>0</v>
      </c>
      <c r="AE167" s="141" t="e">
        <f t="shared" si="102"/>
        <v>#REF!</v>
      </c>
      <c r="AG167" s="15" t="e">
        <f t="shared" si="103"/>
        <v>#REF!</v>
      </c>
      <c r="AH167" s="15">
        <f t="shared" si="104"/>
        <v>2952.6</v>
      </c>
      <c r="AI167" s="15">
        <f t="shared" si="105"/>
        <v>0</v>
      </c>
      <c r="AJ167" s="15">
        <f t="shared" si="106"/>
        <v>0</v>
      </c>
      <c r="AK167" s="15">
        <f t="shared" si="107"/>
        <v>0</v>
      </c>
      <c r="AL167" s="15">
        <f t="shared" si="108"/>
        <v>0</v>
      </c>
      <c r="AM167" s="15" t="str">
        <f t="shared" si="109"/>
        <v>$</v>
      </c>
      <c r="AN167" s="15">
        <f t="shared" si="110"/>
        <v>0</v>
      </c>
      <c r="AO167" s="15">
        <f t="shared" si="111"/>
        <v>0</v>
      </c>
      <c r="AP167" s="15">
        <f t="shared" si="112"/>
        <v>0</v>
      </c>
      <c r="AQ167" s="15">
        <f t="shared" si="113"/>
        <v>0</v>
      </c>
      <c r="AR167" s="15">
        <f t="shared" si="114"/>
        <v>0</v>
      </c>
      <c r="AS167" s="141">
        <f t="shared" si="115"/>
        <v>2953</v>
      </c>
      <c r="AT167" s="141">
        <f t="shared" si="116"/>
        <v>1476.5</v>
      </c>
    </row>
    <row r="168" spans="1:46">
      <c r="E168" s="147" t="s">
        <v>1290</v>
      </c>
      <c r="F168" s="15" t="str">
        <f t="shared" si="78"/>
        <v>3500</v>
      </c>
      <c r="G168" s="15" t="str">
        <f t="shared" si="79"/>
        <v>E</v>
      </c>
      <c r="H168" s="15" t="str">
        <f t="shared" si="80"/>
        <v>A</v>
      </c>
      <c r="I168" s="15" t="str">
        <f t="shared" si="81"/>
        <v>STD</v>
      </c>
      <c r="J168" s="15" t="str">
        <f t="shared" si="82"/>
        <v>X</v>
      </c>
      <c r="K168" s="15" t="str">
        <f t="shared" si="83"/>
        <v>X</v>
      </c>
      <c r="L168" s="15" t="str">
        <f t="shared" si="84"/>
        <v>X</v>
      </c>
      <c r="M168" s="15" t="str">
        <f t="shared" si="85"/>
        <v>X</v>
      </c>
      <c r="N168" s="15" t="str">
        <f t="shared" si="86"/>
        <v>X</v>
      </c>
      <c r="O168" s="15" t="str">
        <f t="shared" si="87"/>
        <v>X</v>
      </c>
      <c r="P168" s="15" t="str">
        <f t="shared" si="88"/>
        <v>X</v>
      </c>
      <c r="Q168" s="15" t="str">
        <f t="shared" si="89"/>
        <v>XX</v>
      </c>
      <c r="R168" s="15" t="str">
        <f t="shared" si="90"/>
        <v>X</v>
      </c>
      <c r="T168" s="15" t="e">
        <f t="shared" si="91"/>
        <v>#REF!</v>
      </c>
      <c r="U168" s="15" t="e">
        <f t="shared" si="92"/>
        <v>#REF!</v>
      </c>
      <c r="V168" s="15">
        <f t="shared" si="93"/>
        <v>0</v>
      </c>
      <c r="W168" s="15">
        <f t="shared" si="94"/>
        <v>0</v>
      </c>
      <c r="X168" s="15">
        <f t="shared" si="95"/>
        <v>0</v>
      </c>
      <c r="Y168" s="15">
        <f t="shared" si="96"/>
        <v>0</v>
      </c>
      <c r="Z168" s="15">
        <f t="shared" si="97"/>
        <v>0</v>
      </c>
      <c r="AA168" s="15">
        <f t="shared" si="98"/>
        <v>0</v>
      </c>
      <c r="AB168" s="15">
        <f t="shared" si="99"/>
        <v>0</v>
      </c>
      <c r="AC168" s="15">
        <f t="shared" si="100"/>
        <v>0</v>
      </c>
      <c r="AD168" s="15">
        <f t="shared" si="101"/>
        <v>0</v>
      </c>
      <c r="AE168" s="141" t="e">
        <f t="shared" si="102"/>
        <v>#REF!</v>
      </c>
      <c r="AG168" s="15" t="e">
        <f t="shared" si="103"/>
        <v>#REF!</v>
      </c>
      <c r="AH168" s="15">
        <f t="shared" si="104"/>
        <v>2952.6</v>
      </c>
      <c r="AI168" s="15">
        <f t="shared" si="105"/>
        <v>0</v>
      </c>
      <c r="AJ168" s="15">
        <f t="shared" si="106"/>
        <v>0</v>
      </c>
      <c r="AK168" s="15">
        <f t="shared" si="107"/>
        <v>0</v>
      </c>
      <c r="AL168" s="15">
        <f t="shared" si="108"/>
        <v>0</v>
      </c>
      <c r="AM168" s="15" t="str">
        <f t="shared" si="109"/>
        <v>$</v>
      </c>
      <c r="AN168" s="15">
        <f t="shared" si="110"/>
        <v>0</v>
      </c>
      <c r="AO168" s="15">
        <f t="shared" si="111"/>
        <v>0</v>
      </c>
      <c r="AP168" s="15">
        <f t="shared" si="112"/>
        <v>0</v>
      </c>
      <c r="AQ168" s="15">
        <f t="shared" si="113"/>
        <v>0</v>
      </c>
      <c r="AR168" s="15">
        <f t="shared" si="114"/>
        <v>0</v>
      </c>
      <c r="AS168" s="141">
        <f t="shared" si="115"/>
        <v>2953</v>
      </c>
      <c r="AT168" s="141">
        <f t="shared" si="116"/>
        <v>1476.5</v>
      </c>
    </row>
    <row r="169" spans="1:46">
      <c r="E169" s="147" t="s">
        <v>1291</v>
      </c>
      <c r="F169" s="15" t="str">
        <f t="shared" si="78"/>
        <v>3500</v>
      </c>
      <c r="G169" s="15" t="str">
        <f t="shared" si="79"/>
        <v>E</v>
      </c>
      <c r="H169" s="15" t="str">
        <f t="shared" si="80"/>
        <v>L</v>
      </c>
      <c r="I169" s="15" t="str">
        <f t="shared" si="81"/>
        <v>STD</v>
      </c>
      <c r="J169" s="15" t="str">
        <f t="shared" si="82"/>
        <v>1</v>
      </c>
      <c r="K169" s="15" t="str">
        <f t="shared" si="83"/>
        <v>X</v>
      </c>
      <c r="L169" s="15" t="str">
        <f t="shared" si="84"/>
        <v>X</v>
      </c>
      <c r="M169" s="15" t="str">
        <f t="shared" si="85"/>
        <v>X</v>
      </c>
      <c r="N169" s="15" t="str">
        <f t="shared" si="86"/>
        <v>X</v>
      </c>
      <c r="O169" s="15" t="str">
        <f t="shared" si="87"/>
        <v>X</v>
      </c>
      <c r="P169" s="15" t="str">
        <f t="shared" si="88"/>
        <v>X</v>
      </c>
      <c r="Q169" s="15" t="str">
        <f t="shared" si="89"/>
        <v>XX</v>
      </c>
      <c r="R169" s="15" t="str">
        <f t="shared" si="90"/>
        <v>X</v>
      </c>
      <c r="T169" s="15" t="e">
        <f t="shared" si="91"/>
        <v>#REF!</v>
      </c>
      <c r="U169" s="15" t="e">
        <f t="shared" si="92"/>
        <v>#REF!</v>
      </c>
      <c r="V169" s="15">
        <f t="shared" si="93"/>
        <v>0</v>
      </c>
      <c r="W169" s="15">
        <f t="shared" si="94"/>
        <v>0</v>
      </c>
      <c r="X169" s="15">
        <f t="shared" si="95"/>
        <v>0</v>
      </c>
      <c r="Y169" s="15">
        <f t="shared" si="96"/>
        <v>0</v>
      </c>
      <c r="Z169" s="15">
        <f t="shared" si="97"/>
        <v>0</v>
      </c>
      <c r="AA169" s="15">
        <f t="shared" si="98"/>
        <v>0</v>
      </c>
      <c r="AB169" s="15">
        <f t="shared" si="99"/>
        <v>0</v>
      </c>
      <c r="AC169" s="15">
        <f t="shared" si="100"/>
        <v>0</v>
      </c>
      <c r="AD169" s="15">
        <f t="shared" si="101"/>
        <v>0</v>
      </c>
      <c r="AE169" s="141" t="e">
        <f t="shared" si="102"/>
        <v>#REF!</v>
      </c>
      <c r="AG169" s="15" t="e">
        <f t="shared" si="103"/>
        <v>#REF!</v>
      </c>
      <c r="AH169" s="15">
        <f t="shared" si="104"/>
        <v>2952.6</v>
      </c>
      <c r="AI169" s="15">
        <f t="shared" si="105"/>
        <v>0</v>
      </c>
      <c r="AJ169" s="15">
        <f t="shared" si="106"/>
        <v>0</v>
      </c>
      <c r="AK169" s="15">
        <f t="shared" si="107"/>
        <v>0</v>
      </c>
      <c r="AL169" s="15">
        <f t="shared" si="108"/>
        <v>0</v>
      </c>
      <c r="AM169" s="15" t="str">
        <f t="shared" si="109"/>
        <v>$</v>
      </c>
      <c r="AN169" s="15">
        <f t="shared" si="110"/>
        <v>0</v>
      </c>
      <c r="AO169" s="15">
        <f t="shared" si="111"/>
        <v>0</v>
      </c>
      <c r="AP169" s="15">
        <f t="shared" si="112"/>
        <v>0</v>
      </c>
      <c r="AQ169" s="15">
        <f t="shared" si="113"/>
        <v>0</v>
      </c>
      <c r="AR169" s="15">
        <f t="shared" si="114"/>
        <v>0</v>
      </c>
      <c r="AS169" s="141">
        <f t="shared" si="115"/>
        <v>2953</v>
      </c>
      <c r="AT169" s="141">
        <f t="shared" si="116"/>
        <v>1476.5</v>
      </c>
    </row>
    <row r="170" spans="1:46">
      <c r="E170" s="147" t="s">
        <v>1292</v>
      </c>
      <c r="F170" s="15" t="str">
        <f t="shared" si="78"/>
        <v>3500</v>
      </c>
      <c r="G170" s="15" t="str">
        <f t="shared" si="79"/>
        <v>E</v>
      </c>
      <c r="H170" s="15" t="str">
        <f t="shared" si="80"/>
        <v>L</v>
      </c>
      <c r="I170" s="15" t="str">
        <f t="shared" si="81"/>
        <v>STD</v>
      </c>
      <c r="J170" s="15" t="str">
        <f t="shared" si="82"/>
        <v>X</v>
      </c>
      <c r="K170" s="15" t="str">
        <f t="shared" si="83"/>
        <v>X</v>
      </c>
      <c r="L170" s="15" t="str">
        <f t="shared" si="84"/>
        <v>R</v>
      </c>
      <c r="M170" s="15" t="str">
        <f t="shared" si="85"/>
        <v>M</v>
      </c>
      <c r="N170" s="15" t="str">
        <f t="shared" si="86"/>
        <v>X</v>
      </c>
      <c r="O170" s="15" t="str">
        <f t="shared" si="87"/>
        <v>X</v>
      </c>
      <c r="P170" s="15" t="str">
        <f t="shared" si="88"/>
        <v>X</v>
      </c>
      <c r="Q170" s="15" t="str">
        <f t="shared" si="89"/>
        <v>XX</v>
      </c>
      <c r="R170" s="15" t="str">
        <f t="shared" si="90"/>
        <v>X</v>
      </c>
      <c r="T170" s="15" t="e">
        <f t="shared" si="91"/>
        <v>#REF!</v>
      </c>
      <c r="U170" s="15" t="e">
        <f t="shared" si="92"/>
        <v>#REF!</v>
      </c>
      <c r="V170" s="15">
        <f t="shared" si="93"/>
        <v>0</v>
      </c>
      <c r="W170" s="15">
        <f t="shared" si="94"/>
        <v>0</v>
      </c>
      <c r="X170" s="15">
        <f t="shared" si="95"/>
        <v>752</v>
      </c>
      <c r="Y170" s="15">
        <f t="shared" si="96"/>
        <v>263</v>
      </c>
      <c r="Z170" s="15">
        <f t="shared" si="97"/>
        <v>0</v>
      </c>
      <c r="AA170" s="15">
        <f t="shared" si="98"/>
        <v>0</v>
      </c>
      <c r="AB170" s="15">
        <f t="shared" si="99"/>
        <v>0</v>
      </c>
      <c r="AC170" s="15">
        <f t="shared" si="100"/>
        <v>0</v>
      </c>
      <c r="AD170" s="15">
        <f t="shared" si="101"/>
        <v>0</v>
      </c>
      <c r="AE170" s="141" t="e">
        <f t="shared" si="102"/>
        <v>#REF!</v>
      </c>
      <c r="AG170" s="15" t="e">
        <f t="shared" si="103"/>
        <v>#REF!</v>
      </c>
      <c r="AH170" s="15">
        <f t="shared" si="104"/>
        <v>2952.6</v>
      </c>
      <c r="AI170" s="15">
        <f t="shared" si="105"/>
        <v>0</v>
      </c>
      <c r="AJ170" s="15">
        <f t="shared" si="106"/>
        <v>0</v>
      </c>
      <c r="AK170" s="15">
        <f t="shared" si="107"/>
        <v>0</v>
      </c>
      <c r="AL170" s="15">
        <f t="shared" si="108"/>
        <v>0</v>
      </c>
      <c r="AM170" s="15">
        <f t="shared" si="109"/>
        <v>0</v>
      </c>
      <c r="AN170" s="15">
        <f t="shared" si="110"/>
        <v>0</v>
      </c>
      <c r="AO170" s="15">
        <f t="shared" si="111"/>
        <v>0</v>
      </c>
      <c r="AP170" s="15">
        <f t="shared" si="112"/>
        <v>0</v>
      </c>
      <c r="AQ170" s="15">
        <f t="shared" si="113"/>
        <v>0</v>
      </c>
      <c r="AR170" s="15">
        <f t="shared" si="114"/>
        <v>0</v>
      </c>
      <c r="AS170" s="141">
        <f t="shared" si="115"/>
        <v>2953</v>
      </c>
      <c r="AT170" s="141">
        <f t="shared" si="116"/>
        <v>1476.5</v>
      </c>
    </row>
    <row r="171" spans="1:46">
      <c r="E171" s="147" t="s">
        <v>1293</v>
      </c>
      <c r="F171" s="15" t="str">
        <f t="shared" si="78"/>
        <v>3500</v>
      </c>
      <c r="G171" s="15" t="str">
        <f t="shared" si="79"/>
        <v>E</v>
      </c>
      <c r="H171" s="15" t="str">
        <f t="shared" si="80"/>
        <v>L</v>
      </c>
      <c r="I171" s="15" t="str">
        <f t="shared" si="81"/>
        <v>STD</v>
      </c>
      <c r="J171" s="15" t="str">
        <f t="shared" si="82"/>
        <v>X</v>
      </c>
      <c r="K171" s="15" t="str">
        <f t="shared" si="83"/>
        <v>X</v>
      </c>
      <c r="L171" s="15" t="str">
        <f t="shared" si="84"/>
        <v>X</v>
      </c>
      <c r="M171" s="15" t="str">
        <f t="shared" si="85"/>
        <v>X</v>
      </c>
      <c r="N171" s="15" t="str">
        <f t="shared" si="86"/>
        <v>X</v>
      </c>
      <c r="O171" s="15" t="str">
        <f t="shared" si="87"/>
        <v>X</v>
      </c>
      <c r="P171" s="15" t="str">
        <f t="shared" si="88"/>
        <v>X</v>
      </c>
      <c r="Q171" s="15" t="str">
        <f t="shared" si="89"/>
        <v>XX</v>
      </c>
      <c r="R171" s="15" t="str">
        <f t="shared" si="90"/>
        <v>X</v>
      </c>
      <c r="T171" s="15" t="e">
        <f t="shared" si="91"/>
        <v>#REF!</v>
      </c>
      <c r="U171" s="15" t="e">
        <f t="shared" si="92"/>
        <v>#REF!</v>
      </c>
      <c r="V171" s="15">
        <f t="shared" si="93"/>
        <v>0</v>
      </c>
      <c r="W171" s="15">
        <f t="shared" si="94"/>
        <v>0</v>
      </c>
      <c r="X171" s="15">
        <f t="shared" si="95"/>
        <v>0</v>
      </c>
      <c r="Y171" s="15">
        <f t="shared" si="96"/>
        <v>0</v>
      </c>
      <c r="Z171" s="15">
        <f t="shared" si="97"/>
        <v>0</v>
      </c>
      <c r="AA171" s="15">
        <f t="shared" si="98"/>
        <v>0</v>
      </c>
      <c r="AB171" s="15">
        <f t="shared" si="99"/>
        <v>0</v>
      </c>
      <c r="AC171" s="15">
        <f t="shared" si="100"/>
        <v>0</v>
      </c>
      <c r="AD171" s="15">
        <f t="shared" si="101"/>
        <v>0</v>
      </c>
      <c r="AE171" s="141" t="e">
        <f t="shared" si="102"/>
        <v>#REF!</v>
      </c>
      <c r="AG171" s="15" t="e">
        <f t="shared" si="103"/>
        <v>#REF!</v>
      </c>
      <c r="AH171" s="15">
        <f t="shared" si="104"/>
        <v>2952.6</v>
      </c>
      <c r="AI171" s="15">
        <f t="shared" si="105"/>
        <v>0</v>
      </c>
      <c r="AJ171" s="15">
        <f t="shared" si="106"/>
        <v>0</v>
      </c>
      <c r="AK171" s="15">
        <f t="shared" si="107"/>
        <v>0</v>
      </c>
      <c r="AL171" s="15">
        <f t="shared" si="108"/>
        <v>0</v>
      </c>
      <c r="AM171" s="15" t="str">
        <f t="shared" si="109"/>
        <v>$</v>
      </c>
      <c r="AN171" s="15">
        <f t="shared" si="110"/>
        <v>0</v>
      </c>
      <c r="AO171" s="15">
        <f t="shared" si="111"/>
        <v>0</v>
      </c>
      <c r="AP171" s="15">
        <f t="shared" si="112"/>
        <v>0</v>
      </c>
      <c r="AQ171" s="15">
        <f t="shared" si="113"/>
        <v>0</v>
      </c>
      <c r="AR171" s="15">
        <f t="shared" si="114"/>
        <v>0</v>
      </c>
      <c r="AS171" s="141">
        <f t="shared" si="115"/>
        <v>2953</v>
      </c>
      <c r="AT171" s="141">
        <f t="shared" si="116"/>
        <v>1476.5</v>
      </c>
    </row>
    <row r="172" spans="1:46">
      <c r="E172" s="147" t="s">
        <v>1294</v>
      </c>
      <c r="F172" s="15" t="str">
        <f t="shared" si="78"/>
        <v>3500</v>
      </c>
      <c r="G172" s="15" t="str">
        <f t="shared" si="79"/>
        <v>F</v>
      </c>
      <c r="H172" s="15" t="str">
        <f t="shared" si="80"/>
        <v>L</v>
      </c>
      <c r="I172" s="15" t="str">
        <f t="shared" si="81"/>
        <v>NM7</v>
      </c>
      <c r="J172" s="15" t="str">
        <f t="shared" si="82"/>
        <v>X</v>
      </c>
      <c r="K172" s="15" t="str">
        <f t="shared" si="83"/>
        <v>X</v>
      </c>
      <c r="L172" s="15" t="str">
        <f t="shared" si="84"/>
        <v>X</v>
      </c>
      <c r="M172" s="15" t="str">
        <f t="shared" si="85"/>
        <v>X</v>
      </c>
      <c r="N172" s="15" t="str">
        <f t="shared" si="86"/>
        <v>X</v>
      </c>
      <c r="O172" s="15" t="str">
        <f t="shared" si="87"/>
        <v>X</v>
      </c>
      <c r="P172" s="15" t="str">
        <f t="shared" si="88"/>
        <v>X</v>
      </c>
      <c r="Q172" s="15" t="str">
        <f t="shared" si="89"/>
        <v>XX</v>
      </c>
      <c r="R172" s="15" t="str">
        <f t="shared" si="90"/>
        <v>X</v>
      </c>
      <c r="T172" s="15" t="e">
        <f t="shared" si="91"/>
        <v>#REF!</v>
      </c>
      <c r="U172" s="15" t="e">
        <f t="shared" si="92"/>
        <v>#REF!</v>
      </c>
      <c r="V172" s="15">
        <f t="shared" si="93"/>
        <v>2570</v>
      </c>
      <c r="W172" s="15">
        <f t="shared" si="94"/>
        <v>0</v>
      </c>
      <c r="X172" s="15">
        <f t="shared" si="95"/>
        <v>0</v>
      </c>
      <c r="Y172" s="15">
        <f t="shared" si="96"/>
        <v>0</v>
      </c>
      <c r="Z172" s="15">
        <f t="shared" si="97"/>
        <v>0</v>
      </c>
      <c r="AA172" s="15">
        <f t="shared" si="98"/>
        <v>0</v>
      </c>
      <c r="AB172" s="15">
        <f t="shared" si="99"/>
        <v>0</v>
      </c>
      <c r="AC172" s="15">
        <f t="shared" si="100"/>
        <v>0</v>
      </c>
      <c r="AD172" s="15">
        <f t="shared" si="101"/>
        <v>0</v>
      </c>
      <c r="AE172" s="141" t="e">
        <f t="shared" si="102"/>
        <v>#REF!</v>
      </c>
      <c r="AG172" s="15" t="e">
        <f t="shared" si="103"/>
        <v>#REF!</v>
      </c>
      <c r="AH172" s="15">
        <f t="shared" si="104"/>
        <v>2952.6</v>
      </c>
      <c r="AI172" s="15">
        <f t="shared" si="105"/>
        <v>0</v>
      </c>
      <c r="AJ172" s="15">
        <f t="shared" si="106"/>
        <v>2569.64</v>
      </c>
      <c r="AK172" s="15">
        <f t="shared" si="107"/>
        <v>0</v>
      </c>
      <c r="AL172" s="15">
        <f t="shared" si="108"/>
        <v>0</v>
      </c>
      <c r="AM172" s="15" t="str">
        <f t="shared" si="109"/>
        <v>$</v>
      </c>
      <c r="AN172" s="15">
        <f t="shared" si="110"/>
        <v>0</v>
      </c>
      <c r="AO172" s="15">
        <f t="shared" si="111"/>
        <v>0</v>
      </c>
      <c r="AP172" s="15">
        <f t="shared" si="112"/>
        <v>0</v>
      </c>
      <c r="AQ172" s="15">
        <f t="shared" si="113"/>
        <v>0</v>
      </c>
      <c r="AR172" s="15">
        <f t="shared" si="114"/>
        <v>0</v>
      </c>
      <c r="AS172" s="141">
        <f t="shared" si="115"/>
        <v>5522</v>
      </c>
      <c r="AT172" s="141">
        <f t="shared" si="116"/>
        <v>2761</v>
      </c>
    </row>
    <row r="173" spans="1:46">
      <c r="E173" s="147" t="s">
        <v>1295</v>
      </c>
      <c r="F173" s="15" t="str">
        <f t="shared" si="78"/>
        <v>3500</v>
      </c>
      <c r="G173" s="15" t="str">
        <f t="shared" si="79"/>
        <v>F</v>
      </c>
      <c r="H173" s="15" t="str">
        <f t="shared" si="80"/>
        <v>L</v>
      </c>
      <c r="I173" s="15" t="str">
        <f t="shared" si="81"/>
        <v>STD</v>
      </c>
      <c r="J173" s="15" t="str">
        <f t="shared" si="82"/>
        <v>1</v>
      </c>
      <c r="K173" s="15" t="str">
        <f t="shared" si="83"/>
        <v>X</v>
      </c>
      <c r="L173" s="15" t="str">
        <f t="shared" si="84"/>
        <v>X</v>
      </c>
      <c r="M173" s="15" t="str">
        <f t="shared" si="85"/>
        <v>X</v>
      </c>
      <c r="N173" s="15" t="str">
        <f t="shared" si="86"/>
        <v>X</v>
      </c>
      <c r="O173" s="15" t="str">
        <f t="shared" si="87"/>
        <v>X</v>
      </c>
      <c r="P173" s="15" t="str">
        <f t="shared" si="88"/>
        <v>X</v>
      </c>
      <c r="Q173" s="15" t="str">
        <f t="shared" si="89"/>
        <v>XX</v>
      </c>
      <c r="R173" s="15" t="str">
        <f t="shared" si="90"/>
        <v>X</v>
      </c>
      <c r="T173" s="15" t="e">
        <f t="shared" si="91"/>
        <v>#REF!</v>
      </c>
      <c r="U173" s="15" t="e">
        <f t="shared" si="92"/>
        <v>#REF!</v>
      </c>
      <c r="V173" s="15">
        <f t="shared" si="93"/>
        <v>0</v>
      </c>
      <c r="W173" s="15">
        <f t="shared" si="94"/>
        <v>0</v>
      </c>
      <c r="X173" s="15">
        <f t="shared" si="95"/>
        <v>0</v>
      </c>
      <c r="Y173" s="15">
        <f t="shared" si="96"/>
        <v>0</v>
      </c>
      <c r="Z173" s="15">
        <f t="shared" si="97"/>
        <v>0</v>
      </c>
      <c r="AA173" s="15">
        <f t="shared" si="98"/>
        <v>0</v>
      </c>
      <c r="AB173" s="15">
        <f t="shared" si="99"/>
        <v>0</v>
      </c>
      <c r="AC173" s="15">
        <f t="shared" si="100"/>
        <v>0</v>
      </c>
      <c r="AD173" s="15">
        <f t="shared" si="101"/>
        <v>0</v>
      </c>
      <c r="AE173" s="141" t="e">
        <f t="shared" si="102"/>
        <v>#REF!</v>
      </c>
      <c r="AG173" s="15" t="e">
        <f t="shared" si="103"/>
        <v>#REF!</v>
      </c>
      <c r="AH173" s="15">
        <f t="shared" si="104"/>
        <v>2952.6</v>
      </c>
      <c r="AI173" s="15">
        <f t="shared" si="105"/>
        <v>0</v>
      </c>
      <c r="AJ173" s="15">
        <f t="shared" si="106"/>
        <v>0</v>
      </c>
      <c r="AK173" s="15">
        <f t="shared" si="107"/>
        <v>0</v>
      </c>
      <c r="AL173" s="15">
        <f t="shared" si="108"/>
        <v>0</v>
      </c>
      <c r="AM173" s="15" t="str">
        <f t="shared" si="109"/>
        <v>$</v>
      </c>
      <c r="AN173" s="15">
        <f t="shared" si="110"/>
        <v>0</v>
      </c>
      <c r="AO173" s="15">
        <f t="shared" si="111"/>
        <v>0</v>
      </c>
      <c r="AP173" s="15">
        <f t="shared" si="112"/>
        <v>0</v>
      </c>
      <c r="AQ173" s="15">
        <f t="shared" si="113"/>
        <v>0</v>
      </c>
      <c r="AR173" s="15">
        <f t="shared" si="114"/>
        <v>0</v>
      </c>
      <c r="AS173" s="141">
        <f t="shared" si="115"/>
        <v>2953</v>
      </c>
      <c r="AT173" s="141">
        <f t="shared" si="116"/>
        <v>1476.5</v>
      </c>
    </row>
    <row r="174" spans="1:46">
      <c r="E174" s="147" t="s">
        <v>1296</v>
      </c>
      <c r="F174" s="15" t="str">
        <f t="shared" si="78"/>
        <v>3500</v>
      </c>
      <c r="G174" s="15" t="str">
        <f t="shared" si="79"/>
        <v>G</v>
      </c>
      <c r="H174" s="15" t="str">
        <f t="shared" si="80"/>
        <v>L</v>
      </c>
      <c r="I174" s="15" t="str">
        <f t="shared" si="81"/>
        <v>STD</v>
      </c>
      <c r="J174" s="15" t="str">
        <f t="shared" si="82"/>
        <v>X</v>
      </c>
      <c r="K174" s="15" t="str">
        <f t="shared" si="83"/>
        <v>X</v>
      </c>
      <c r="L174" s="15" t="str">
        <f t="shared" si="84"/>
        <v>X</v>
      </c>
      <c r="M174" s="15" t="str">
        <f t="shared" si="85"/>
        <v>X</v>
      </c>
      <c r="N174" s="15" t="str">
        <f t="shared" si="86"/>
        <v>X</v>
      </c>
      <c r="O174" s="15" t="str">
        <f t="shared" si="87"/>
        <v>X</v>
      </c>
      <c r="P174" s="15" t="str">
        <f t="shared" si="88"/>
        <v>X</v>
      </c>
      <c r="Q174" s="15" t="str">
        <f t="shared" si="89"/>
        <v>XX</v>
      </c>
      <c r="R174" s="15" t="str">
        <f t="shared" si="90"/>
        <v>X</v>
      </c>
      <c r="T174" s="15" t="e">
        <f t="shared" si="91"/>
        <v>#REF!</v>
      </c>
      <c r="U174" s="15" t="e">
        <f t="shared" si="92"/>
        <v>#REF!</v>
      </c>
      <c r="V174" s="15">
        <f t="shared" si="93"/>
        <v>0</v>
      </c>
      <c r="W174" s="15">
        <f t="shared" si="94"/>
        <v>0</v>
      </c>
      <c r="X174" s="15">
        <f t="shared" si="95"/>
        <v>0</v>
      </c>
      <c r="Y174" s="15">
        <f t="shared" si="96"/>
        <v>0</v>
      </c>
      <c r="Z174" s="15">
        <f t="shared" si="97"/>
        <v>0</v>
      </c>
      <c r="AA174" s="15">
        <f t="shared" si="98"/>
        <v>0</v>
      </c>
      <c r="AB174" s="15">
        <f t="shared" si="99"/>
        <v>0</v>
      </c>
      <c r="AC174" s="15">
        <f t="shared" si="100"/>
        <v>0</v>
      </c>
      <c r="AD174" s="15">
        <f t="shared" si="101"/>
        <v>0</v>
      </c>
      <c r="AE174" s="141" t="e">
        <f t="shared" si="102"/>
        <v>#REF!</v>
      </c>
      <c r="AG174" s="15" t="e">
        <f t="shared" si="103"/>
        <v>#REF!</v>
      </c>
      <c r="AH174" s="15">
        <f t="shared" si="104"/>
        <v>2952.6</v>
      </c>
      <c r="AI174" s="15">
        <f t="shared" si="105"/>
        <v>546</v>
      </c>
      <c r="AJ174" s="15">
        <f t="shared" si="106"/>
        <v>0</v>
      </c>
      <c r="AK174" s="15">
        <f t="shared" si="107"/>
        <v>0</v>
      </c>
      <c r="AL174" s="15">
        <f t="shared" si="108"/>
        <v>0</v>
      </c>
      <c r="AM174" s="15" t="str">
        <f t="shared" si="109"/>
        <v>$</v>
      </c>
      <c r="AN174" s="15">
        <f t="shared" si="110"/>
        <v>0</v>
      </c>
      <c r="AO174" s="15">
        <f t="shared" si="111"/>
        <v>0</v>
      </c>
      <c r="AP174" s="15">
        <f t="shared" si="112"/>
        <v>0</v>
      </c>
      <c r="AQ174" s="15">
        <f t="shared" si="113"/>
        <v>0</v>
      </c>
      <c r="AR174" s="15">
        <f t="shared" si="114"/>
        <v>0</v>
      </c>
      <c r="AS174" s="141">
        <f t="shared" si="115"/>
        <v>3499</v>
      </c>
      <c r="AT174" s="141">
        <f t="shared" si="116"/>
        <v>1749.5</v>
      </c>
    </row>
    <row r="175" spans="1:46">
      <c r="E175" s="147" t="s">
        <v>1297</v>
      </c>
      <c r="F175" s="15" t="str">
        <f t="shared" si="78"/>
        <v>3500</v>
      </c>
      <c r="G175" s="15" t="str">
        <f t="shared" si="79"/>
        <v>H</v>
      </c>
      <c r="H175" s="15" t="str">
        <f t="shared" si="80"/>
        <v>L</v>
      </c>
      <c r="I175" s="15" t="str">
        <f t="shared" si="81"/>
        <v>STD</v>
      </c>
      <c r="J175" s="15" t="str">
        <f t="shared" si="82"/>
        <v>1</v>
      </c>
      <c r="K175" s="15" t="str">
        <f t="shared" si="83"/>
        <v>X</v>
      </c>
      <c r="L175" s="15" t="str">
        <f t="shared" si="84"/>
        <v>X</v>
      </c>
      <c r="M175" s="15" t="str">
        <f t="shared" si="85"/>
        <v>X</v>
      </c>
      <c r="N175" s="15" t="str">
        <f t="shared" si="86"/>
        <v>X</v>
      </c>
      <c r="O175" s="15" t="str">
        <f t="shared" si="87"/>
        <v>X</v>
      </c>
      <c r="P175" s="15" t="str">
        <f t="shared" si="88"/>
        <v>X</v>
      </c>
      <c r="Q175" s="15" t="str">
        <f t="shared" si="89"/>
        <v>XX</v>
      </c>
      <c r="R175" s="15" t="str">
        <f t="shared" si="90"/>
        <v>X</v>
      </c>
      <c r="T175" s="15" t="e">
        <f t="shared" si="91"/>
        <v>#REF!</v>
      </c>
      <c r="U175" s="15" t="e">
        <f t="shared" si="92"/>
        <v>#REF!</v>
      </c>
      <c r="V175" s="15">
        <f t="shared" si="93"/>
        <v>0</v>
      </c>
      <c r="W175" s="15">
        <f t="shared" si="94"/>
        <v>0</v>
      </c>
      <c r="X175" s="15">
        <f t="shared" si="95"/>
        <v>0</v>
      </c>
      <c r="Y175" s="15">
        <f t="shared" si="96"/>
        <v>0</v>
      </c>
      <c r="Z175" s="15">
        <f t="shared" si="97"/>
        <v>0</v>
      </c>
      <c r="AA175" s="15">
        <f t="shared" si="98"/>
        <v>0</v>
      </c>
      <c r="AB175" s="15">
        <f t="shared" si="99"/>
        <v>0</v>
      </c>
      <c r="AC175" s="15">
        <f t="shared" si="100"/>
        <v>0</v>
      </c>
      <c r="AD175" s="15">
        <f t="shared" si="101"/>
        <v>0</v>
      </c>
      <c r="AE175" s="141" t="e">
        <f t="shared" si="102"/>
        <v>#REF!</v>
      </c>
      <c r="AG175" s="15" t="e">
        <f t="shared" si="103"/>
        <v>#REF!</v>
      </c>
      <c r="AH175" s="15">
        <f t="shared" si="104"/>
        <v>2952.6</v>
      </c>
      <c r="AI175" s="15">
        <f t="shared" si="105"/>
        <v>0</v>
      </c>
      <c r="AJ175" s="15">
        <f t="shared" si="106"/>
        <v>0</v>
      </c>
      <c r="AK175" s="15">
        <f t="shared" si="107"/>
        <v>0</v>
      </c>
      <c r="AL175" s="15">
        <f t="shared" si="108"/>
        <v>0</v>
      </c>
      <c r="AM175" s="15" t="str">
        <f t="shared" si="109"/>
        <v>$</v>
      </c>
      <c r="AN175" s="15">
        <f t="shared" si="110"/>
        <v>0</v>
      </c>
      <c r="AO175" s="15">
        <f t="shared" si="111"/>
        <v>0</v>
      </c>
      <c r="AP175" s="15">
        <f t="shared" si="112"/>
        <v>0</v>
      </c>
      <c r="AQ175" s="15">
        <f t="shared" si="113"/>
        <v>0</v>
      </c>
      <c r="AR175" s="15">
        <f t="shared" si="114"/>
        <v>0</v>
      </c>
      <c r="AS175" s="141">
        <f t="shared" si="115"/>
        <v>2953</v>
      </c>
      <c r="AT175" s="141">
        <f t="shared" si="116"/>
        <v>1476.5</v>
      </c>
    </row>
    <row r="176" spans="1:46">
      <c r="E176" s="147" t="s">
        <v>1298</v>
      </c>
      <c r="F176" s="15" t="str">
        <f t="shared" si="78"/>
        <v>3500</v>
      </c>
      <c r="G176" s="15" t="str">
        <f t="shared" si="79"/>
        <v>H</v>
      </c>
      <c r="H176" s="15" t="str">
        <f t="shared" si="80"/>
        <v>L</v>
      </c>
      <c r="I176" s="15" t="str">
        <f t="shared" si="81"/>
        <v>STD</v>
      </c>
      <c r="J176" s="15" t="str">
        <f t="shared" si="82"/>
        <v>X</v>
      </c>
      <c r="K176" s="15" t="str">
        <f t="shared" si="83"/>
        <v>X</v>
      </c>
      <c r="L176" s="15" t="str">
        <f t="shared" si="84"/>
        <v>X</v>
      </c>
      <c r="M176" s="15" t="str">
        <f t="shared" si="85"/>
        <v>X</v>
      </c>
      <c r="N176" s="15" t="str">
        <f t="shared" si="86"/>
        <v>X</v>
      </c>
      <c r="O176" s="15" t="str">
        <f t="shared" si="87"/>
        <v>X</v>
      </c>
      <c r="P176" s="15" t="str">
        <f t="shared" si="88"/>
        <v>X</v>
      </c>
      <c r="Q176" s="15" t="str">
        <f t="shared" si="89"/>
        <v>XX</v>
      </c>
      <c r="R176" s="15" t="str">
        <f t="shared" si="90"/>
        <v>X</v>
      </c>
      <c r="T176" s="15" t="e">
        <f t="shared" si="91"/>
        <v>#REF!</v>
      </c>
      <c r="U176" s="15" t="e">
        <f t="shared" si="92"/>
        <v>#REF!</v>
      </c>
      <c r="V176" s="15">
        <f t="shared" si="93"/>
        <v>0</v>
      </c>
      <c r="W176" s="15">
        <f t="shared" si="94"/>
        <v>0</v>
      </c>
      <c r="X176" s="15">
        <f t="shared" si="95"/>
        <v>0</v>
      </c>
      <c r="Y176" s="15">
        <f t="shared" si="96"/>
        <v>0</v>
      </c>
      <c r="Z176" s="15">
        <f t="shared" si="97"/>
        <v>0</v>
      </c>
      <c r="AA176" s="15">
        <f t="shared" si="98"/>
        <v>0</v>
      </c>
      <c r="AB176" s="15">
        <f t="shared" si="99"/>
        <v>0</v>
      </c>
      <c r="AC176" s="15">
        <f t="shared" si="100"/>
        <v>0</v>
      </c>
      <c r="AD176" s="15">
        <f t="shared" si="101"/>
        <v>0</v>
      </c>
      <c r="AE176" s="141" t="e">
        <f t="shared" si="102"/>
        <v>#REF!</v>
      </c>
      <c r="AG176" s="15" t="e">
        <f t="shared" si="103"/>
        <v>#REF!</v>
      </c>
      <c r="AH176" s="15">
        <f t="shared" si="104"/>
        <v>2952.6</v>
      </c>
      <c r="AI176" s="15">
        <f t="shared" si="105"/>
        <v>0</v>
      </c>
      <c r="AJ176" s="15">
        <f t="shared" si="106"/>
        <v>0</v>
      </c>
      <c r="AK176" s="15">
        <f t="shared" si="107"/>
        <v>0</v>
      </c>
      <c r="AL176" s="15">
        <f t="shared" si="108"/>
        <v>0</v>
      </c>
      <c r="AM176" s="15" t="str">
        <f t="shared" si="109"/>
        <v>$</v>
      </c>
      <c r="AN176" s="15">
        <f t="shared" si="110"/>
        <v>0</v>
      </c>
      <c r="AO176" s="15">
        <f t="shared" si="111"/>
        <v>0</v>
      </c>
      <c r="AP176" s="15">
        <f t="shared" si="112"/>
        <v>0</v>
      </c>
      <c r="AQ176" s="15">
        <f t="shared" si="113"/>
        <v>0</v>
      </c>
      <c r="AR176" s="15">
        <f t="shared" si="114"/>
        <v>0</v>
      </c>
      <c r="AS176" s="141">
        <f t="shared" si="115"/>
        <v>2953</v>
      </c>
      <c r="AT176" s="141">
        <f t="shared" si="116"/>
        <v>1476.5</v>
      </c>
    </row>
    <row r="177" spans="5:46">
      <c r="E177" s="147" t="s">
        <v>1299</v>
      </c>
      <c r="F177" s="15" t="str">
        <f t="shared" si="78"/>
        <v>3510</v>
      </c>
      <c r="G177" s="15" t="str">
        <f t="shared" si="79"/>
        <v>A</v>
      </c>
      <c r="H177" s="15" t="str">
        <f t="shared" si="80"/>
        <v>A</v>
      </c>
      <c r="I177" s="15" t="str">
        <f t="shared" si="81"/>
        <v>STD</v>
      </c>
      <c r="J177" s="15" t="str">
        <f t="shared" si="82"/>
        <v>X</v>
      </c>
      <c r="K177" s="15" t="str">
        <f t="shared" si="83"/>
        <v>X</v>
      </c>
      <c r="L177" s="15" t="str">
        <f t="shared" si="84"/>
        <v>X</v>
      </c>
      <c r="M177" s="15" t="str">
        <f t="shared" si="85"/>
        <v>X</v>
      </c>
      <c r="N177" s="15" t="str">
        <f t="shared" si="86"/>
        <v>X</v>
      </c>
      <c r="O177" s="15" t="str">
        <f t="shared" si="87"/>
        <v>X</v>
      </c>
      <c r="P177" s="15" t="str">
        <f t="shared" si="88"/>
        <v>X</v>
      </c>
      <c r="Q177" s="15" t="str">
        <f t="shared" si="89"/>
        <v>XX</v>
      </c>
      <c r="R177" s="15" t="str">
        <f t="shared" si="90"/>
        <v>X</v>
      </c>
      <c r="T177" s="15" t="e">
        <f t="shared" si="91"/>
        <v>#REF!</v>
      </c>
      <c r="U177" s="15" t="e">
        <f t="shared" si="92"/>
        <v>#REF!</v>
      </c>
      <c r="V177" s="15">
        <f t="shared" si="93"/>
        <v>0</v>
      </c>
      <c r="W177" s="15">
        <f t="shared" si="94"/>
        <v>0</v>
      </c>
      <c r="X177" s="15">
        <f t="shared" si="95"/>
        <v>0</v>
      </c>
      <c r="Y177" s="15">
        <f t="shared" si="96"/>
        <v>0</v>
      </c>
      <c r="Z177" s="15">
        <f t="shared" si="97"/>
        <v>0</v>
      </c>
      <c r="AA177" s="15">
        <f t="shared" si="98"/>
        <v>0</v>
      </c>
      <c r="AB177" s="15">
        <f t="shared" si="99"/>
        <v>0</v>
      </c>
      <c r="AC177" s="15">
        <f t="shared" si="100"/>
        <v>0</v>
      </c>
      <c r="AD177" s="15">
        <f t="shared" si="101"/>
        <v>0</v>
      </c>
      <c r="AE177" s="141" t="e">
        <f t="shared" si="102"/>
        <v>#REF!</v>
      </c>
      <c r="AG177" s="15" t="e">
        <f t="shared" si="103"/>
        <v>#REF!</v>
      </c>
      <c r="AH177" s="15">
        <f t="shared" si="104"/>
        <v>3033.4500000000003</v>
      </c>
      <c r="AI177" s="15">
        <f t="shared" si="105"/>
        <v>546</v>
      </c>
      <c r="AJ177" s="15">
        <f t="shared" si="106"/>
        <v>0</v>
      </c>
      <c r="AK177" s="15">
        <f t="shared" si="107"/>
        <v>0</v>
      </c>
      <c r="AL177" s="15">
        <f t="shared" si="108"/>
        <v>0</v>
      </c>
      <c r="AM177" s="15" t="str">
        <f t="shared" si="109"/>
        <v>$</v>
      </c>
      <c r="AN177" s="15">
        <f t="shared" si="110"/>
        <v>0</v>
      </c>
      <c r="AO177" s="15">
        <f t="shared" si="111"/>
        <v>0</v>
      </c>
      <c r="AP177" s="15">
        <f t="shared" si="112"/>
        <v>0</v>
      </c>
      <c r="AQ177" s="15">
        <f t="shared" si="113"/>
        <v>0</v>
      </c>
      <c r="AR177" s="15">
        <f t="shared" si="114"/>
        <v>0</v>
      </c>
      <c r="AS177" s="141">
        <f t="shared" si="115"/>
        <v>3579</v>
      </c>
      <c r="AT177" s="141">
        <f t="shared" si="116"/>
        <v>1789.5</v>
      </c>
    </row>
    <row r="178" spans="5:46">
      <c r="E178" s="147" t="s">
        <v>1300</v>
      </c>
      <c r="F178" s="15" t="str">
        <f t="shared" si="78"/>
        <v>3510</v>
      </c>
      <c r="G178" s="15" t="str">
        <f t="shared" si="79"/>
        <v>A</v>
      </c>
      <c r="H178" s="15" t="str">
        <f t="shared" si="80"/>
        <v>C</v>
      </c>
      <c r="I178" s="15" t="str">
        <f t="shared" si="81"/>
        <v>STD</v>
      </c>
      <c r="J178" s="15" t="str">
        <f t="shared" si="82"/>
        <v>X</v>
      </c>
      <c r="K178" s="15" t="str">
        <f t="shared" si="83"/>
        <v>X</v>
      </c>
      <c r="L178" s="15" t="str">
        <f t="shared" si="84"/>
        <v>R</v>
      </c>
      <c r="M178" s="15" t="str">
        <f t="shared" si="85"/>
        <v>M</v>
      </c>
      <c r="N178" s="15" t="str">
        <f t="shared" si="86"/>
        <v>X</v>
      </c>
      <c r="O178" s="15" t="str">
        <f t="shared" si="87"/>
        <v>X</v>
      </c>
      <c r="P178" s="15" t="str">
        <f t="shared" si="88"/>
        <v>X</v>
      </c>
      <c r="Q178" s="15" t="str">
        <f t="shared" si="89"/>
        <v>XX</v>
      </c>
      <c r="R178" s="15" t="str">
        <f t="shared" si="90"/>
        <v>X</v>
      </c>
      <c r="T178" s="15" t="e">
        <f t="shared" si="91"/>
        <v>#REF!</v>
      </c>
      <c r="U178" s="15" t="e">
        <f t="shared" si="92"/>
        <v>#REF!</v>
      </c>
      <c r="V178" s="15">
        <f t="shared" si="93"/>
        <v>0</v>
      </c>
      <c r="W178" s="15">
        <f t="shared" si="94"/>
        <v>0</v>
      </c>
      <c r="X178" s="15">
        <f t="shared" si="95"/>
        <v>752</v>
      </c>
      <c r="Y178" s="15">
        <f t="shared" si="96"/>
        <v>263</v>
      </c>
      <c r="Z178" s="15">
        <f t="shared" si="97"/>
        <v>0</v>
      </c>
      <c r="AA178" s="15">
        <f t="shared" si="98"/>
        <v>0</v>
      </c>
      <c r="AB178" s="15">
        <f t="shared" si="99"/>
        <v>0</v>
      </c>
      <c r="AC178" s="15">
        <f t="shared" si="100"/>
        <v>0</v>
      </c>
      <c r="AD178" s="15">
        <f t="shared" si="101"/>
        <v>0</v>
      </c>
      <c r="AE178" s="141" t="e">
        <f t="shared" si="102"/>
        <v>#REF!</v>
      </c>
      <c r="AG178" s="15" t="e">
        <f t="shared" si="103"/>
        <v>#REF!</v>
      </c>
      <c r="AH178" s="15">
        <f t="shared" si="104"/>
        <v>3033.4500000000003</v>
      </c>
      <c r="AI178" s="15">
        <f t="shared" si="105"/>
        <v>546</v>
      </c>
      <c r="AJ178" s="15">
        <f t="shared" si="106"/>
        <v>0</v>
      </c>
      <c r="AK178" s="15">
        <f t="shared" si="107"/>
        <v>0</v>
      </c>
      <c r="AL178" s="15">
        <f t="shared" si="108"/>
        <v>0</v>
      </c>
      <c r="AM178" s="15">
        <f t="shared" si="109"/>
        <v>0</v>
      </c>
      <c r="AN178" s="15">
        <f t="shared" si="110"/>
        <v>0</v>
      </c>
      <c r="AO178" s="15">
        <f t="shared" si="111"/>
        <v>0</v>
      </c>
      <c r="AP178" s="15">
        <f t="shared" si="112"/>
        <v>0</v>
      </c>
      <c r="AQ178" s="15">
        <f t="shared" si="113"/>
        <v>0</v>
      </c>
      <c r="AR178" s="15">
        <f t="shared" si="114"/>
        <v>0</v>
      </c>
      <c r="AS178" s="141">
        <f t="shared" si="115"/>
        <v>3579</v>
      </c>
      <c r="AT178" s="141">
        <f t="shared" si="116"/>
        <v>1789.5</v>
      </c>
    </row>
    <row r="179" spans="5:46">
      <c r="E179" s="147" t="s">
        <v>1301</v>
      </c>
      <c r="F179" s="15" t="str">
        <f t="shared" si="78"/>
        <v>3510</v>
      </c>
      <c r="G179" s="15" t="str">
        <f t="shared" si="79"/>
        <v>C</v>
      </c>
      <c r="H179" s="15" t="str">
        <f t="shared" si="80"/>
        <v>C</v>
      </c>
      <c r="I179" s="15" t="str">
        <f t="shared" si="81"/>
        <v>STD</v>
      </c>
      <c r="J179" s="15" t="str">
        <f t="shared" si="82"/>
        <v>X</v>
      </c>
      <c r="K179" s="15" t="str">
        <f t="shared" si="83"/>
        <v>H</v>
      </c>
      <c r="L179" s="15" t="str">
        <f t="shared" si="84"/>
        <v>X</v>
      </c>
      <c r="M179" s="15" t="str">
        <f t="shared" si="85"/>
        <v>M</v>
      </c>
      <c r="N179" s="15" t="str">
        <f t="shared" si="86"/>
        <v>C</v>
      </c>
      <c r="O179" s="15" t="str">
        <f t="shared" si="87"/>
        <v>C</v>
      </c>
      <c r="P179" s="15" t="str">
        <f t="shared" si="88"/>
        <v>X</v>
      </c>
      <c r="Q179" s="15" t="str">
        <f t="shared" si="89"/>
        <v>S1</v>
      </c>
      <c r="R179" s="15" t="str">
        <f t="shared" si="90"/>
        <v>X</v>
      </c>
      <c r="T179" s="15" t="e">
        <f t="shared" si="91"/>
        <v>#REF!</v>
      </c>
      <c r="U179" s="15" t="e">
        <f t="shared" si="92"/>
        <v>#REF!</v>
      </c>
      <c r="V179" s="15">
        <f t="shared" si="93"/>
        <v>0</v>
      </c>
      <c r="W179" s="15">
        <f t="shared" si="94"/>
        <v>525</v>
      </c>
      <c r="X179" s="15">
        <f t="shared" si="95"/>
        <v>0</v>
      </c>
      <c r="Y179" s="15">
        <f t="shared" si="96"/>
        <v>263</v>
      </c>
      <c r="Z179" s="15">
        <f t="shared" si="97"/>
        <v>600</v>
      </c>
      <c r="AA179" s="15">
        <f t="shared" si="98"/>
        <v>674</v>
      </c>
      <c r="AB179" s="15">
        <f t="shared" si="99"/>
        <v>0</v>
      </c>
      <c r="AC179" s="15">
        <f t="shared" si="100"/>
        <v>15</v>
      </c>
      <c r="AD179" s="15">
        <f t="shared" si="101"/>
        <v>0</v>
      </c>
      <c r="AE179" s="141" t="e">
        <f t="shared" si="102"/>
        <v>#REF!</v>
      </c>
      <c r="AG179" s="15" t="e">
        <f t="shared" si="103"/>
        <v>#REF!</v>
      </c>
      <c r="AH179" s="15">
        <f t="shared" si="104"/>
        <v>3033.4500000000003</v>
      </c>
      <c r="AI179" s="15">
        <f t="shared" si="105"/>
        <v>546</v>
      </c>
      <c r="AJ179" s="15">
        <f t="shared" si="106"/>
        <v>0</v>
      </c>
      <c r="AK179" s="15">
        <f t="shared" si="107"/>
        <v>571.30999999999995</v>
      </c>
      <c r="AL179" s="15">
        <f t="shared" si="108"/>
        <v>0</v>
      </c>
      <c r="AM179" s="15">
        <f t="shared" si="109"/>
        <v>0</v>
      </c>
      <c r="AN179" s="15">
        <f t="shared" si="110"/>
        <v>0</v>
      </c>
      <c r="AO179" s="15">
        <f t="shared" si="111"/>
        <v>0</v>
      </c>
      <c r="AP179" s="15">
        <f t="shared" si="112"/>
        <v>0</v>
      </c>
      <c r="AQ179" s="15">
        <f t="shared" si="113"/>
        <v>0</v>
      </c>
      <c r="AR179" s="15">
        <f t="shared" si="114"/>
        <v>0</v>
      </c>
      <c r="AS179" s="141">
        <f t="shared" si="115"/>
        <v>4151</v>
      </c>
      <c r="AT179" s="141">
        <f t="shared" si="116"/>
        <v>2075.5</v>
      </c>
    </row>
    <row r="180" spans="5:46">
      <c r="E180" s="147" t="s">
        <v>1302</v>
      </c>
      <c r="F180" s="15" t="str">
        <f t="shared" si="78"/>
        <v>3510</v>
      </c>
      <c r="G180" s="15" t="str">
        <f t="shared" si="79"/>
        <v>D</v>
      </c>
      <c r="H180" s="15" t="str">
        <f t="shared" si="80"/>
        <v>A</v>
      </c>
      <c r="I180" s="15" t="str">
        <f t="shared" si="81"/>
        <v>STD</v>
      </c>
      <c r="J180" s="15" t="str">
        <f t="shared" si="82"/>
        <v>X</v>
      </c>
      <c r="K180" s="15" t="str">
        <f t="shared" si="83"/>
        <v>X</v>
      </c>
      <c r="L180" s="15" t="str">
        <f t="shared" si="84"/>
        <v>R</v>
      </c>
      <c r="M180" s="15" t="str">
        <f t="shared" si="85"/>
        <v>M</v>
      </c>
      <c r="N180" s="15" t="str">
        <f t="shared" si="86"/>
        <v>X</v>
      </c>
      <c r="O180" s="15" t="str">
        <f t="shared" si="87"/>
        <v>A</v>
      </c>
      <c r="P180" s="15" t="str">
        <f t="shared" si="88"/>
        <v>X</v>
      </c>
      <c r="Q180" s="15" t="str">
        <f t="shared" si="89"/>
        <v>NP</v>
      </c>
      <c r="R180" s="15" t="str">
        <f t="shared" si="90"/>
        <v>X</v>
      </c>
      <c r="T180" s="15" t="e">
        <f t="shared" si="91"/>
        <v>#REF!</v>
      </c>
      <c r="U180" s="15" t="e">
        <f t="shared" si="92"/>
        <v>#REF!</v>
      </c>
      <c r="V180" s="15">
        <f t="shared" si="93"/>
        <v>0</v>
      </c>
      <c r="W180" s="15">
        <f t="shared" si="94"/>
        <v>0</v>
      </c>
      <c r="X180" s="15">
        <f t="shared" si="95"/>
        <v>752</v>
      </c>
      <c r="Y180" s="15">
        <f t="shared" si="96"/>
        <v>263</v>
      </c>
      <c r="Z180" s="15">
        <f t="shared" si="97"/>
        <v>0</v>
      </c>
      <c r="AA180" s="15">
        <f t="shared" si="98"/>
        <v>674</v>
      </c>
      <c r="AB180" s="15">
        <f t="shared" si="99"/>
        <v>0</v>
      </c>
      <c r="AC180" s="15">
        <f t="shared" si="100"/>
        <v>0</v>
      </c>
      <c r="AD180" s="15">
        <f t="shared" si="101"/>
        <v>0</v>
      </c>
      <c r="AE180" s="141" t="e">
        <f t="shared" si="102"/>
        <v>#REF!</v>
      </c>
      <c r="AG180" s="15" t="e">
        <f t="shared" si="103"/>
        <v>#REF!</v>
      </c>
      <c r="AH180" s="15">
        <f t="shared" si="104"/>
        <v>3033.4500000000003</v>
      </c>
      <c r="AI180" s="15">
        <f t="shared" si="105"/>
        <v>0</v>
      </c>
      <c r="AJ180" s="15">
        <f t="shared" si="106"/>
        <v>0</v>
      </c>
      <c r="AK180" s="15">
        <f t="shared" si="107"/>
        <v>0</v>
      </c>
      <c r="AL180" s="15">
        <f t="shared" si="108"/>
        <v>0</v>
      </c>
      <c r="AM180" s="15">
        <f t="shared" si="109"/>
        <v>0</v>
      </c>
      <c r="AN180" s="15">
        <f t="shared" si="110"/>
        <v>0</v>
      </c>
      <c r="AO180" s="15">
        <f t="shared" si="111"/>
        <v>0</v>
      </c>
      <c r="AP180" s="15">
        <f t="shared" si="112"/>
        <v>0</v>
      </c>
      <c r="AQ180" s="15">
        <f t="shared" si="113"/>
        <v>0</v>
      </c>
      <c r="AR180" s="15">
        <f t="shared" si="114"/>
        <v>0</v>
      </c>
      <c r="AS180" s="141">
        <f t="shared" si="115"/>
        <v>3033</v>
      </c>
      <c r="AT180" s="141">
        <f t="shared" si="116"/>
        <v>1516.5</v>
      </c>
    </row>
    <row r="181" spans="5:46">
      <c r="E181" s="147" t="s">
        <v>1303</v>
      </c>
      <c r="F181" s="15" t="str">
        <f t="shared" si="78"/>
        <v>3510</v>
      </c>
      <c r="G181" s="15" t="str">
        <f t="shared" si="79"/>
        <v>D</v>
      </c>
      <c r="H181" s="15" t="str">
        <f t="shared" si="80"/>
        <v>A</v>
      </c>
      <c r="I181" s="15" t="str">
        <f t="shared" si="81"/>
        <v>STD</v>
      </c>
      <c r="J181" s="15" t="str">
        <f t="shared" si="82"/>
        <v>X</v>
      </c>
      <c r="K181" s="15" t="str">
        <f t="shared" si="83"/>
        <v>X</v>
      </c>
      <c r="L181" s="15" t="str">
        <f t="shared" si="84"/>
        <v>X</v>
      </c>
      <c r="M181" s="15" t="str">
        <f t="shared" si="85"/>
        <v>V</v>
      </c>
      <c r="N181" s="15" t="str">
        <f t="shared" si="86"/>
        <v>A</v>
      </c>
      <c r="O181" s="15" t="str">
        <f t="shared" si="87"/>
        <v>A</v>
      </c>
      <c r="P181" s="15" t="str">
        <f t="shared" si="88"/>
        <v>X</v>
      </c>
      <c r="Q181" s="15" t="str">
        <f t="shared" si="89"/>
        <v>NP</v>
      </c>
      <c r="R181" s="15" t="str">
        <f t="shared" si="90"/>
        <v>X</v>
      </c>
      <c r="T181" s="15" t="e">
        <f t="shared" si="91"/>
        <v>#REF!</v>
      </c>
      <c r="U181" s="15" t="e">
        <f t="shared" si="92"/>
        <v>#REF!</v>
      </c>
      <c r="V181" s="15">
        <f t="shared" si="93"/>
        <v>0</v>
      </c>
      <c r="W181" s="15">
        <f t="shared" si="94"/>
        <v>0</v>
      </c>
      <c r="X181" s="15">
        <f t="shared" si="95"/>
        <v>0</v>
      </c>
      <c r="Y181" s="15">
        <f t="shared" si="96"/>
        <v>289</v>
      </c>
      <c r="Z181" s="15">
        <f t="shared" si="97"/>
        <v>600</v>
      </c>
      <c r="AA181" s="15">
        <f t="shared" si="98"/>
        <v>674</v>
      </c>
      <c r="AB181" s="15">
        <f t="shared" si="99"/>
        <v>0</v>
      </c>
      <c r="AC181" s="15">
        <f t="shared" si="100"/>
        <v>0</v>
      </c>
      <c r="AD181" s="15">
        <f t="shared" si="101"/>
        <v>0</v>
      </c>
      <c r="AE181" s="141" t="e">
        <f t="shared" si="102"/>
        <v>#REF!</v>
      </c>
      <c r="AG181" s="15" t="e">
        <f t="shared" si="103"/>
        <v>#REF!</v>
      </c>
      <c r="AH181" s="15">
        <f t="shared" si="104"/>
        <v>3033.4500000000003</v>
      </c>
      <c r="AI181" s="15">
        <f t="shared" si="105"/>
        <v>0</v>
      </c>
      <c r="AJ181" s="15">
        <f t="shared" si="106"/>
        <v>0</v>
      </c>
      <c r="AK181" s="15">
        <f t="shared" si="107"/>
        <v>0</v>
      </c>
      <c r="AL181" s="15">
        <f t="shared" si="108"/>
        <v>0</v>
      </c>
      <c r="AM181" s="15">
        <f t="shared" si="109"/>
        <v>0</v>
      </c>
      <c r="AN181" s="15">
        <f t="shared" si="110"/>
        <v>0</v>
      </c>
      <c r="AO181" s="15">
        <f t="shared" si="111"/>
        <v>0</v>
      </c>
      <c r="AP181" s="15">
        <f t="shared" si="112"/>
        <v>0</v>
      </c>
      <c r="AQ181" s="15">
        <f t="shared" si="113"/>
        <v>0</v>
      </c>
      <c r="AR181" s="15">
        <f t="shared" si="114"/>
        <v>0</v>
      </c>
      <c r="AS181" s="141">
        <f t="shared" si="115"/>
        <v>3033</v>
      </c>
      <c r="AT181" s="141">
        <f t="shared" si="116"/>
        <v>1516.5</v>
      </c>
    </row>
    <row r="182" spans="5:46">
      <c r="E182" s="147" t="s">
        <v>1304</v>
      </c>
      <c r="F182" s="15" t="str">
        <f t="shared" si="78"/>
        <v>3510</v>
      </c>
      <c r="G182" s="15" t="str">
        <f t="shared" si="79"/>
        <v>D</v>
      </c>
      <c r="H182" s="15" t="str">
        <f t="shared" si="80"/>
        <v>C</v>
      </c>
      <c r="I182" s="15" t="str">
        <f t="shared" si="81"/>
        <v>STD</v>
      </c>
      <c r="J182" s="15" t="str">
        <f t="shared" si="82"/>
        <v>1</v>
      </c>
      <c r="K182" s="15" t="str">
        <f t="shared" si="83"/>
        <v>X</v>
      </c>
      <c r="L182" s="15" t="str">
        <f t="shared" si="84"/>
        <v>X</v>
      </c>
      <c r="M182" s="15" t="str">
        <f t="shared" si="85"/>
        <v>M</v>
      </c>
      <c r="N182" s="15" t="str">
        <f t="shared" si="86"/>
        <v>C</v>
      </c>
      <c r="O182" s="15" t="str">
        <f t="shared" si="87"/>
        <v>C</v>
      </c>
      <c r="P182" s="15" t="str">
        <f t="shared" si="88"/>
        <v>X</v>
      </c>
      <c r="Q182" s="15" t="str">
        <f t="shared" si="89"/>
        <v>XX</v>
      </c>
      <c r="R182" s="15" t="str">
        <f t="shared" si="90"/>
        <v>X</v>
      </c>
      <c r="T182" s="15" t="e">
        <f t="shared" si="91"/>
        <v>#REF!</v>
      </c>
      <c r="U182" s="15" t="e">
        <f t="shared" si="92"/>
        <v>#REF!</v>
      </c>
      <c r="V182" s="15">
        <f t="shared" si="93"/>
        <v>0</v>
      </c>
      <c r="W182" s="15">
        <f t="shared" si="94"/>
        <v>0</v>
      </c>
      <c r="X182" s="15">
        <f t="shared" si="95"/>
        <v>0</v>
      </c>
      <c r="Y182" s="15">
        <f t="shared" si="96"/>
        <v>263</v>
      </c>
      <c r="Z182" s="15">
        <f t="shared" si="97"/>
        <v>600</v>
      </c>
      <c r="AA182" s="15">
        <f t="shared" si="98"/>
        <v>674</v>
      </c>
      <c r="AB182" s="15">
        <f t="shared" si="99"/>
        <v>0</v>
      </c>
      <c r="AC182" s="15">
        <f t="shared" si="100"/>
        <v>0</v>
      </c>
      <c r="AD182" s="15">
        <f t="shared" si="101"/>
        <v>0</v>
      </c>
      <c r="AE182" s="141" t="e">
        <f t="shared" si="102"/>
        <v>#REF!</v>
      </c>
      <c r="AG182" s="15" t="e">
        <f t="shared" si="103"/>
        <v>#REF!</v>
      </c>
      <c r="AH182" s="15">
        <f t="shared" si="104"/>
        <v>3033.4500000000003</v>
      </c>
      <c r="AI182" s="15">
        <f t="shared" si="105"/>
        <v>0</v>
      </c>
      <c r="AJ182" s="15">
        <f t="shared" si="106"/>
        <v>0</v>
      </c>
      <c r="AK182" s="15">
        <f t="shared" si="107"/>
        <v>0</v>
      </c>
      <c r="AL182" s="15">
        <f t="shared" si="108"/>
        <v>0</v>
      </c>
      <c r="AM182" s="15">
        <f t="shared" si="109"/>
        <v>0</v>
      </c>
      <c r="AN182" s="15">
        <f t="shared" si="110"/>
        <v>0</v>
      </c>
      <c r="AO182" s="15">
        <f t="shared" si="111"/>
        <v>0</v>
      </c>
      <c r="AP182" s="15">
        <f t="shared" si="112"/>
        <v>0</v>
      </c>
      <c r="AQ182" s="15">
        <f t="shared" si="113"/>
        <v>0</v>
      </c>
      <c r="AR182" s="15">
        <f t="shared" si="114"/>
        <v>0</v>
      </c>
      <c r="AS182" s="141">
        <f t="shared" si="115"/>
        <v>3033</v>
      </c>
      <c r="AT182" s="141">
        <f t="shared" si="116"/>
        <v>1516.5</v>
      </c>
    </row>
    <row r="183" spans="5:46">
      <c r="E183" s="147" t="s">
        <v>1305</v>
      </c>
      <c r="F183" s="15" t="str">
        <f t="shared" si="78"/>
        <v>3510</v>
      </c>
      <c r="G183" s="15" t="str">
        <f t="shared" si="79"/>
        <v>D</v>
      </c>
      <c r="H183" s="15" t="str">
        <f t="shared" si="80"/>
        <v>C</v>
      </c>
      <c r="I183" s="15" t="str">
        <f t="shared" si="81"/>
        <v>STD</v>
      </c>
      <c r="J183" s="15" t="str">
        <f t="shared" si="82"/>
        <v>X</v>
      </c>
      <c r="K183" s="15" t="str">
        <f t="shared" si="83"/>
        <v>C</v>
      </c>
      <c r="L183" s="15" t="str">
        <f t="shared" si="84"/>
        <v>X</v>
      </c>
      <c r="M183" s="15" t="str">
        <f t="shared" si="85"/>
        <v>M</v>
      </c>
      <c r="N183" s="15" t="str">
        <f t="shared" si="86"/>
        <v>C</v>
      </c>
      <c r="O183" s="15" t="str">
        <f t="shared" si="87"/>
        <v>C</v>
      </c>
      <c r="P183" s="15" t="str">
        <f t="shared" si="88"/>
        <v>X</v>
      </c>
      <c r="Q183" s="15" t="str">
        <f t="shared" si="89"/>
        <v>S1</v>
      </c>
      <c r="R183" s="15" t="str">
        <f t="shared" si="90"/>
        <v>X</v>
      </c>
      <c r="T183" s="15" t="e">
        <f t="shared" si="91"/>
        <v>#REF!</v>
      </c>
      <c r="U183" s="15" t="e">
        <f t="shared" si="92"/>
        <v>#REF!</v>
      </c>
      <c r="V183" s="15">
        <f t="shared" si="93"/>
        <v>0</v>
      </c>
      <c r="W183" s="15">
        <f t="shared" si="94"/>
        <v>450</v>
      </c>
      <c r="X183" s="15">
        <f t="shared" si="95"/>
        <v>0</v>
      </c>
      <c r="Y183" s="15">
        <f t="shared" si="96"/>
        <v>263</v>
      </c>
      <c r="Z183" s="15">
        <f t="shared" si="97"/>
        <v>600</v>
      </c>
      <c r="AA183" s="15">
        <f t="shared" si="98"/>
        <v>674</v>
      </c>
      <c r="AB183" s="15">
        <f t="shared" si="99"/>
        <v>0</v>
      </c>
      <c r="AC183" s="15">
        <f t="shared" si="100"/>
        <v>15</v>
      </c>
      <c r="AD183" s="15">
        <f t="shared" si="101"/>
        <v>0</v>
      </c>
      <c r="AE183" s="141" t="e">
        <f t="shared" si="102"/>
        <v>#REF!</v>
      </c>
      <c r="AG183" s="15" t="e">
        <f t="shared" si="103"/>
        <v>#REF!</v>
      </c>
      <c r="AH183" s="15">
        <f t="shared" si="104"/>
        <v>3033.4500000000003</v>
      </c>
      <c r="AI183" s="15">
        <f t="shared" si="105"/>
        <v>0</v>
      </c>
      <c r="AJ183" s="15">
        <f t="shared" si="106"/>
        <v>0</v>
      </c>
      <c r="AK183" s="15">
        <f t="shared" si="107"/>
        <v>495.22</v>
      </c>
      <c r="AL183" s="15">
        <f t="shared" si="108"/>
        <v>0</v>
      </c>
      <c r="AM183" s="15">
        <f t="shared" si="109"/>
        <v>0</v>
      </c>
      <c r="AN183" s="15">
        <f t="shared" si="110"/>
        <v>0</v>
      </c>
      <c r="AO183" s="15">
        <f t="shared" si="111"/>
        <v>0</v>
      </c>
      <c r="AP183" s="15">
        <f t="shared" si="112"/>
        <v>0</v>
      </c>
      <c r="AQ183" s="15">
        <f t="shared" si="113"/>
        <v>0</v>
      </c>
      <c r="AR183" s="15">
        <f t="shared" si="114"/>
        <v>0</v>
      </c>
      <c r="AS183" s="141">
        <f t="shared" si="115"/>
        <v>3529</v>
      </c>
      <c r="AT183" s="141">
        <f t="shared" si="116"/>
        <v>1764.5</v>
      </c>
    </row>
    <row r="184" spans="5:46">
      <c r="E184" s="147" t="s">
        <v>1306</v>
      </c>
      <c r="F184" s="15" t="str">
        <f t="shared" si="78"/>
        <v>3510</v>
      </c>
      <c r="G184" s="15" t="str">
        <f t="shared" si="79"/>
        <v>D</v>
      </c>
      <c r="H184" s="15" t="str">
        <f t="shared" si="80"/>
        <v>C</v>
      </c>
      <c r="I184" s="15" t="str">
        <f t="shared" si="81"/>
        <v>STD</v>
      </c>
      <c r="J184" s="15" t="str">
        <f t="shared" si="82"/>
        <v>X</v>
      </c>
      <c r="K184" s="15" t="str">
        <f t="shared" si="83"/>
        <v>H</v>
      </c>
      <c r="L184" s="15" t="str">
        <f t="shared" si="84"/>
        <v>X</v>
      </c>
      <c r="M184" s="15" t="str">
        <f t="shared" si="85"/>
        <v>M</v>
      </c>
      <c r="N184" s="15" t="str">
        <f t="shared" si="86"/>
        <v>C</v>
      </c>
      <c r="O184" s="15" t="str">
        <f t="shared" si="87"/>
        <v>C</v>
      </c>
      <c r="P184" s="15" t="str">
        <f t="shared" si="88"/>
        <v>X</v>
      </c>
      <c r="Q184" s="15" t="str">
        <f t="shared" si="89"/>
        <v>S1</v>
      </c>
      <c r="R184" s="15" t="str">
        <f t="shared" si="90"/>
        <v>X</v>
      </c>
      <c r="T184" s="15" t="e">
        <f t="shared" si="91"/>
        <v>#REF!</v>
      </c>
      <c r="U184" s="15" t="e">
        <f t="shared" si="92"/>
        <v>#REF!</v>
      </c>
      <c r="V184" s="15">
        <f t="shared" si="93"/>
        <v>0</v>
      </c>
      <c r="W184" s="15">
        <f t="shared" si="94"/>
        <v>525</v>
      </c>
      <c r="X184" s="15">
        <f t="shared" si="95"/>
        <v>0</v>
      </c>
      <c r="Y184" s="15">
        <f t="shared" si="96"/>
        <v>263</v>
      </c>
      <c r="Z184" s="15">
        <f t="shared" si="97"/>
        <v>600</v>
      </c>
      <c r="AA184" s="15">
        <f t="shared" si="98"/>
        <v>674</v>
      </c>
      <c r="AB184" s="15">
        <f t="shared" si="99"/>
        <v>0</v>
      </c>
      <c r="AC184" s="15">
        <f t="shared" si="100"/>
        <v>15</v>
      </c>
      <c r="AD184" s="15">
        <f t="shared" si="101"/>
        <v>0</v>
      </c>
      <c r="AE184" s="141" t="e">
        <f t="shared" si="102"/>
        <v>#REF!</v>
      </c>
      <c r="AG184" s="15" t="e">
        <f t="shared" si="103"/>
        <v>#REF!</v>
      </c>
      <c r="AH184" s="15">
        <f t="shared" si="104"/>
        <v>3033.4500000000003</v>
      </c>
      <c r="AI184" s="15">
        <f t="shared" si="105"/>
        <v>0</v>
      </c>
      <c r="AJ184" s="15">
        <f t="shared" si="106"/>
        <v>0</v>
      </c>
      <c r="AK184" s="15">
        <f t="shared" si="107"/>
        <v>571.30999999999995</v>
      </c>
      <c r="AL184" s="15">
        <f t="shared" si="108"/>
        <v>0</v>
      </c>
      <c r="AM184" s="15">
        <f t="shared" si="109"/>
        <v>0</v>
      </c>
      <c r="AN184" s="15">
        <f t="shared" si="110"/>
        <v>0</v>
      </c>
      <c r="AO184" s="15">
        <f t="shared" si="111"/>
        <v>0</v>
      </c>
      <c r="AP184" s="15">
        <f t="shared" si="112"/>
        <v>0</v>
      </c>
      <c r="AQ184" s="15">
        <f t="shared" si="113"/>
        <v>0</v>
      </c>
      <c r="AR184" s="15">
        <f t="shared" si="114"/>
        <v>0</v>
      </c>
      <c r="AS184" s="141">
        <f t="shared" si="115"/>
        <v>3605</v>
      </c>
      <c r="AT184" s="141">
        <f t="shared" si="116"/>
        <v>1802.5</v>
      </c>
    </row>
    <row r="185" spans="5:46">
      <c r="E185" s="147" t="s">
        <v>1307</v>
      </c>
      <c r="F185" s="15" t="str">
        <f t="shared" si="78"/>
        <v>3510</v>
      </c>
      <c r="G185" s="15" t="str">
        <f t="shared" si="79"/>
        <v>D</v>
      </c>
      <c r="H185" s="15" t="str">
        <f t="shared" si="80"/>
        <v>C</v>
      </c>
      <c r="I185" s="15" t="str">
        <f t="shared" si="81"/>
        <v>STD</v>
      </c>
      <c r="J185" s="15" t="str">
        <f t="shared" si="82"/>
        <v>X</v>
      </c>
      <c r="K185" s="15" t="str">
        <f t="shared" si="83"/>
        <v>H</v>
      </c>
      <c r="L185" s="15" t="str">
        <f t="shared" si="84"/>
        <v>X</v>
      </c>
      <c r="M185" s="15" t="str">
        <f t="shared" si="85"/>
        <v>M</v>
      </c>
      <c r="N185" s="15" t="str">
        <f t="shared" si="86"/>
        <v>C</v>
      </c>
      <c r="O185" s="15" t="str">
        <f t="shared" si="87"/>
        <v>C</v>
      </c>
      <c r="P185" s="15" t="str">
        <f t="shared" si="88"/>
        <v>X</v>
      </c>
      <c r="Q185" s="15" t="str">
        <f t="shared" si="89"/>
        <v>XX</v>
      </c>
      <c r="R185" s="15" t="str">
        <f t="shared" si="90"/>
        <v>X</v>
      </c>
      <c r="T185" s="15" t="e">
        <f t="shared" si="91"/>
        <v>#REF!</v>
      </c>
      <c r="U185" s="15" t="e">
        <f t="shared" si="92"/>
        <v>#REF!</v>
      </c>
      <c r="V185" s="15">
        <f t="shared" si="93"/>
        <v>0</v>
      </c>
      <c r="W185" s="15">
        <f t="shared" si="94"/>
        <v>525</v>
      </c>
      <c r="X185" s="15">
        <f t="shared" si="95"/>
        <v>0</v>
      </c>
      <c r="Y185" s="15">
        <f t="shared" si="96"/>
        <v>263</v>
      </c>
      <c r="Z185" s="15">
        <f t="shared" si="97"/>
        <v>600</v>
      </c>
      <c r="AA185" s="15">
        <f t="shared" si="98"/>
        <v>674</v>
      </c>
      <c r="AB185" s="15">
        <f t="shared" si="99"/>
        <v>0</v>
      </c>
      <c r="AC185" s="15">
        <f t="shared" si="100"/>
        <v>0</v>
      </c>
      <c r="AD185" s="15">
        <f t="shared" si="101"/>
        <v>0</v>
      </c>
      <c r="AE185" s="141" t="e">
        <f t="shared" si="102"/>
        <v>#REF!</v>
      </c>
      <c r="AG185" s="15" t="e">
        <f t="shared" si="103"/>
        <v>#REF!</v>
      </c>
      <c r="AH185" s="15">
        <f t="shared" si="104"/>
        <v>3033.4500000000003</v>
      </c>
      <c r="AI185" s="15">
        <f t="shared" si="105"/>
        <v>0</v>
      </c>
      <c r="AJ185" s="15">
        <f t="shared" si="106"/>
        <v>0</v>
      </c>
      <c r="AK185" s="15">
        <f t="shared" si="107"/>
        <v>571.30999999999995</v>
      </c>
      <c r="AL185" s="15">
        <f t="shared" si="108"/>
        <v>0</v>
      </c>
      <c r="AM185" s="15">
        <f t="shared" si="109"/>
        <v>0</v>
      </c>
      <c r="AN185" s="15">
        <f t="shared" si="110"/>
        <v>0</v>
      </c>
      <c r="AO185" s="15">
        <f t="shared" si="111"/>
        <v>0</v>
      </c>
      <c r="AP185" s="15">
        <f t="shared" si="112"/>
        <v>0</v>
      </c>
      <c r="AQ185" s="15">
        <f t="shared" si="113"/>
        <v>0</v>
      </c>
      <c r="AR185" s="15">
        <f t="shared" si="114"/>
        <v>0</v>
      </c>
      <c r="AS185" s="141">
        <f t="shared" si="115"/>
        <v>3605</v>
      </c>
      <c r="AT185" s="141">
        <f t="shared" si="116"/>
        <v>1802.5</v>
      </c>
    </row>
    <row r="186" spans="5:46">
      <c r="E186" s="147" t="s">
        <v>1308</v>
      </c>
      <c r="F186" s="15" t="str">
        <f t="shared" si="78"/>
        <v>3510</v>
      </c>
      <c r="G186" s="15" t="str">
        <f t="shared" si="79"/>
        <v>D</v>
      </c>
      <c r="H186" s="15" t="str">
        <f t="shared" si="80"/>
        <v>C</v>
      </c>
      <c r="I186" s="15" t="str">
        <f t="shared" si="81"/>
        <v>STD</v>
      </c>
      <c r="J186" s="15" t="str">
        <f t="shared" si="82"/>
        <v>X</v>
      </c>
      <c r="K186" s="15" t="str">
        <f t="shared" si="83"/>
        <v>X</v>
      </c>
      <c r="L186" s="15" t="str">
        <f t="shared" si="84"/>
        <v>X</v>
      </c>
      <c r="M186" s="15" t="str">
        <f t="shared" si="85"/>
        <v>M</v>
      </c>
      <c r="N186" s="15" t="str">
        <f t="shared" si="86"/>
        <v>X</v>
      </c>
      <c r="O186" s="15" t="str">
        <f t="shared" si="87"/>
        <v>X</v>
      </c>
      <c r="P186" s="15" t="str">
        <f t="shared" si="88"/>
        <v>X</v>
      </c>
      <c r="Q186" s="15" t="str">
        <f t="shared" si="89"/>
        <v>XX</v>
      </c>
      <c r="R186" s="15" t="str">
        <f t="shared" si="90"/>
        <v>X</v>
      </c>
      <c r="T186" s="15" t="e">
        <f t="shared" si="91"/>
        <v>#REF!</v>
      </c>
      <c r="U186" s="15" t="e">
        <f t="shared" si="92"/>
        <v>#REF!</v>
      </c>
      <c r="V186" s="15">
        <f t="shared" si="93"/>
        <v>0</v>
      </c>
      <c r="W186" s="15">
        <f t="shared" si="94"/>
        <v>0</v>
      </c>
      <c r="X186" s="15">
        <f t="shared" si="95"/>
        <v>0</v>
      </c>
      <c r="Y186" s="15">
        <f t="shared" si="96"/>
        <v>263</v>
      </c>
      <c r="Z186" s="15">
        <f t="shared" si="97"/>
        <v>0</v>
      </c>
      <c r="AA186" s="15">
        <f t="shared" si="98"/>
        <v>0</v>
      </c>
      <c r="AB186" s="15">
        <f t="shared" si="99"/>
        <v>0</v>
      </c>
      <c r="AC186" s="15">
        <f t="shared" si="100"/>
        <v>0</v>
      </c>
      <c r="AD186" s="15">
        <f t="shared" si="101"/>
        <v>0</v>
      </c>
      <c r="AE186" s="141" t="e">
        <f t="shared" si="102"/>
        <v>#REF!</v>
      </c>
      <c r="AG186" s="15" t="e">
        <f t="shared" si="103"/>
        <v>#REF!</v>
      </c>
      <c r="AH186" s="15">
        <f t="shared" si="104"/>
        <v>3033.4500000000003</v>
      </c>
      <c r="AI186" s="15">
        <f t="shared" si="105"/>
        <v>0</v>
      </c>
      <c r="AJ186" s="15">
        <f t="shared" si="106"/>
        <v>0</v>
      </c>
      <c r="AK186" s="15">
        <f t="shared" si="107"/>
        <v>0</v>
      </c>
      <c r="AL186" s="15">
        <f t="shared" si="108"/>
        <v>0</v>
      </c>
      <c r="AM186" s="15">
        <f t="shared" si="109"/>
        <v>0</v>
      </c>
      <c r="AN186" s="15">
        <f t="shared" si="110"/>
        <v>0</v>
      </c>
      <c r="AO186" s="15">
        <f t="shared" si="111"/>
        <v>0</v>
      </c>
      <c r="AP186" s="15">
        <f t="shared" si="112"/>
        <v>0</v>
      </c>
      <c r="AQ186" s="15">
        <f t="shared" si="113"/>
        <v>0</v>
      </c>
      <c r="AR186" s="15">
        <f t="shared" si="114"/>
        <v>0</v>
      </c>
      <c r="AS186" s="141">
        <f t="shared" si="115"/>
        <v>3033</v>
      </c>
      <c r="AT186" s="141">
        <f t="shared" si="116"/>
        <v>1516.5</v>
      </c>
    </row>
    <row r="187" spans="5:46">
      <c r="E187" s="147" t="s">
        <v>1309</v>
      </c>
      <c r="F187" s="15" t="str">
        <f t="shared" si="78"/>
        <v>3510</v>
      </c>
      <c r="G187" s="15" t="str">
        <f t="shared" si="79"/>
        <v>E</v>
      </c>
      <c r="H187" s="15" t="str">
        <f t="shared" si="80"/>
        <v>A</v>
      </c>
      <c r="I187" s="15" t="str">
        <f t="shared" si="81"/>
        <v>STD</v>
      </c>
      <c r="J187" s="15" t="str">
        <f t="shared" si="82"/>
        <v>X</v>
      </c>
      <c r="K187" s="15" t="str">
        <f t="shared" si="83"/>
        <v>H</v>
      </c>
      <c r="L187" s="15" t="str">
        <f t="shared" si="84"/>
        <v>R</v>
      </c>
      <c r="M187" s="15" t="str">
        <f t="shared" si="85"/>
        <v>M</v>
      </c>
      <c r="N187" s="15" t="str">
        <f t="shared" si="86"/>
        <v>A</v>
      </c>
      <c r="O187" s="15" t="str">
        <f t="shared" si="87"/>
        <v>X</v>
      </c>
      <c r="P187" s="15" t="str">
        <f t="shared" si="88"/>
        <v>X</v>
      </c>
      <c r="Q187" s="15" t="str">
        <f t="shared" si="89"/>
        <v>XX</v>
      </c>
      <c r="R187" s="15" t="str">
        <f t="shared" si="90"/>
        <v>X</v>
      </c>
      <c r="T187" s="15" t="e">
        <f t="shared" si="91"/>
        <v>#REF!</v>
      </c>
      <c r="U187" s="15" t="e">
        <f t="shared" si="92"/>
        <v>#REF!</v>
      </c>
      <c r="V187" s="15">
        <f t="shared" si="93"/>
        <v>0</v>
      </c>
      <c r="W187" s="15">
        <f t="shared" si="94"/>
        <v>525</v>
      </c>
      <c r="X187" s="15">
        <f t="shared" si="95"/>
        <v>752</v>
      </c>
      <c r="Y187" s="15">
        <f t="shared" si="96"/>
        <v>263</v>
      </c>
      <c r="Z187" s="15">
        <f t="shared" si="97"/>
        <v>600</v>
      </c>
      <c r="AA187" s="15">
        <f t="shared" si="98"/>
        <v>0</v>
      </c>
      <c r="AB187" s="15">
        <f t="shared" si="99"/>
        <v>0</v>
      </c>
      <c r="AC187" s="15">
        <f t="shared" si="100"/>
        <v>0</v>
      </c>
      <c r="AD187" s="15">
        <f t="shared" si="101"/>
        <v>0</v>
      </c>
      <c r="AE187" s="141" t="e">
        <f t="shared" si="102"/>
        <v>#REF!</v>
      </c>
      <c r="AG187" s="15" t="e">
        <f t="shared" si="103"/>
        <v>#REF!</v>
      </c>
      <c r="AH187" s="15">
        <f t="shared" si="104"/>
        <v>3033.4500000000003</v>
      </c>
      <c r="AI187" s="15">
        <f t="shared" si="105"/>
        <v>0</v>
      </c>
      <c r="AJ187" s="15">
        <f t="shared" si="106"/>
        <v>0</v>
      </c>
      <c r="AK187" s="15">
        <f t="shared" si="107"/>
        <v>571.30999999999995</v>
      </c>
      <c r="AL187" s="15">
        <f t="shared" si="108"/>
        <v>0</v>
      </c>
      <c r="AM187" s="15">
        <f t="shared" si="109"/>
        <v>0</v>
      </c>
      <c r="AN187" s="15">
        <f t="shared" si="110"/>
        <v>0</v>
      </c>
      <c r="AO187" s="15">
        <f t="shared" si="111"/>
        <v>0</v>
      </c>
      <c r="AP187" s="15">
        <f t="shared" si="112"/>
        <v>0</v>
      </c>
      <c r="AQ187" s="15">
        <f t="shared" si="113"/>
        <v>0</v>
      </c>
      <c r="AR187" s="15">
        <f t="shared" si="114"/>
        <v>0</v>
      </c>
      <c r="AS187" s="141">
        <f t="shared" si="115"/>
        <v>3605</v>
      </c>
      <c r="AT187" s="141">
        <f t="shared" si="116"/>
        <v>1802.5</v>
      </c>
    </row>
    <row r="188" spans="5:46">
      <c r="E188" s="147" t="s">
        <v>1310</v>
      </c>
      <c r="F188" s="15" t="str">
        <f t="shared" si="78"/>
        <v>3510</v>
      </c>
      <c r="G188" s="15" t="str">
        <f t="shared" si="79"/>
        <v>E</v>
      </c>
      <c r="H188" s="15" t="str">
        <f t="shared" si="80"/>
        <v>C</v>
      </c>
      <c r="I188" s="15" t="str">
        <f t="shared" si="81"/>
        <v>STD</v>
      </c>
      <c r="J188" s="15" t="str">
        <f t="shared" si="82"/>
        <v>X</v>
      </c>
      <c r="K188" s="15" t="str">
        <f t="shared" si="83"/>
        <v>C</v>
      </c>
      <c r="L188" s="15" t="str">
        <f t="shared" si="84"/>
        <v>R</v>
      </c>
      <c r="M188" s="15" t="str">
        <f t="shared" si="85"/>
        <v>M</v>
      </c>
      <c r="N188" s="15" t="str">
        <f t="shared" si="86"/>
        <v>X</v>
      </c>
      <c r="O188" s="15" t="str">
        <f t="shared" si="87"/>
        <v>X</v>
      </c>
      <c r="P188" s="15" t="str">
        <f t="shared" si="88"/>
        <v>X</v>
      </c>
      <c r="Q188" s="15" t="str">
        <f t="shared" si="89"/>
        <v>XX</v>
      </c>
      <c r="R188" s="15" t="str">
        <f t="shared" si="90"/>
        <v>X</v>
      </c>
      <c r="T188" s="15" t="e">
        <f t="shared" si="91"/>
        <v>#REF!</v>
      </c>
      <c r="U188" s="15" t="e">
        <f t="shared" si="92"/>
        <v>#REF!</v>
      </c>
      <c r="V188" s="15">
        <f t="shared" si="93"/>
        <v>0</v>
      </c>
      <c r="W188" s="15">
        <f t="shared" si="94"/>
        <v>450</v>
      </c>
      <c r="X188" s="15">
        <f t="shared" si="95"/>
        <v>752</v>
      </c>
      <c r="Y188" s="15">
        <f t="shared" si="96"/>
        <v>263</v>
      </c>
      <c r="Z188" s="15">
        <f t="shared" si="97"/>
        <v>0</v>
      </c>
      <c r="AA188" s="15">
        <f t="shared" si="98"/>
        <v>0</v>
      </c>
      <c r="AB188" s="15">
        <f t="shared" si="99"/>
        <v>0</v>
      </c>
      <c r="AC188" s="15">
        <f t="shared" si="100"/>
        <v>0</v>
      </c>
      <c r="AD188" s="15">
        <f t="shared" si="101"/>
        <v>0</v>
      </c>
      <c r="AE188" s="141" t="e">
        <f t="shared" si="102"/>
        <v>#REF!</v>
      </c>
      <c r="AG188" s="15" t="e">
        <f t="shared" si="103"/>
        <v>#REF!</v>
      </c>
      <c r="AH188" s="15">
        <f t="shared" si="104"/>
        <v>3033.4500000000003</v>
      </c>
      <c r="AI188" s="15">
        <f t="shared" si="105"/>
        <v>0</v>
      </c>
      <c r="AJ188" s="15">
        <f t="shared" si="106"/>
        <v>0</v>
      </c>
      <c r="AK188" s="15">
        <f t="shared" si="107"/>
        <v>495.22</v>
      </c>
      <c r="AL188" s="15">
        <f t="shared" si="108"/>
        <v>0</v>
      </c>
      <c r="AM188" s="15">
        <f t="shared" si="109"/>
        <v>0</v>
      </c>
      <c r="AN188" s="15">
        <f t="shared" si="110"/>
        <v>0</v>
      </c>
      <c r="AO188" s="15">
        <f t="shared" si="111"/>
        <v>0</v>
      </c>
      <c r="AP188" s="15">
        <f t="shared" si="112"/>
        <v>0</v>
      </c>
      <c r="AQ188" s="15">
        <f t="shared" si="113"/>
        <v>0</v>
      </c>
      <c r="AR188" s="15">
        <f t="shared" si="114"/>
        <v>0</v>
      </c>
      <c r="AS188" s="141">
        <f t="shared" si="115"/>
        <v>3529</v>
      </c>
      <c r="AT188" s="141">
        <f t="shared" si="116"/>
        <v>1764.5</v>
      </c>
    </row>
    <row r="189" spans="5:46">
      <c r="E189" s="147" t="s">
        <v>1311</v>
      </c>
      <c r="F189" s="15" t="str">
        <f t="shared" si="78"/>
        <v>3510</v>
      </c>
      <c r="G189" s="15" t="str">
        <f t="shared" si="79"/>
        <v>E</v>
      </c>
      <c r="H189" s="15" t="str">
        <f t="shared" si="80"/>
        <v>C</v>
      </c>
      <c r="I189" s="15" t="str">
        <f t="shared" si="81"/>
        <v>STD</v>
      </c>
      <c r="J189" s="15" t="str">
        <f t="shared" si="82"/>
        <v>X</v>
      </c>
      <c r="K189" s="15" t="str">
        <f t="shared" si="83"/>
        <v>H</v>
      </c>
      <c r="L189" s="15" t="str">
        <f t="shared" si="84"/>
        <v>X</v>
      </c>
      <c r="M189" s="15" t="str">
        <f t="shared" si="85"/>
        <v>M</v>
      </c>
      <c r="N189" s="15" t="str">
        <f t="shared" si="86"/>
        <v>C</v>
      </c>
      <c r="O189" s="15" t="str">
        <f t="shared" si="87"/>
        <v>C</v>
      </c>
      <c r="P189" s="15" t="str">
        <f t="shared" si="88"/>
        <v>X</v>
      </c>
      <c r="Q189" s="15" t="str">
        <f t="shared" si="89"/>
        <v>S1</v>
      </c>
      <c r="R189" s="15" t="str">
        <f t="shared" si="90"/>
        <v>X</v>
      </c>
      <c r="T189" s="15" t="e">
        <f t="shared" si="91"/>
        <v>#REF!</v>
      </c>
      <c r="U189" s="15" t="e">
        <f t="shared" si="92"/>
        <v>#REF!</v>
      </c>
      <c r="V189" s="15">
        <f t="shared" si="93"/>
        <v>0</v>
      </c>
      <c r="W189" s="15">
        <f t="shared" si="94"/>
        <v>525</v>
      </c>
      <c r="X189" s="15">
        <f t="shared" si="95"/>
        <v>0</v>
      </c>
      <c r="Y189" s="15">
        <f t="shared" si="96"/>
        <v>263</v>
      </c>
      <c r="Z189" s="15">
        <f t="shared" si="97"/>
        <v>600</v>
      </c>
      <c r="AA189" s="15">
        <f t="shared" si="98"/>
        <v>674</v>
      </c>
      <c r="AB189" s="15">
        <f t="shared" si="99"/>
        <v>0</v>
      </c>
      <c r="AC189" s="15">
        <f t="shared" si="100"/>
        <v>15</v>
      </c>
      <c r="AD189" s="15">
        <f t="shared" si="101"/>
        <v>0</v>
      </c>
      <c r="AE189" s="141" t="e">
        <f t="shared" si="102"/>
        <v>#REF!</v>
      </c>
      <c r="AG189" s="15" t="e">
        <f t="shared" si="103"/>
        <v>#REF!</v>
      </c>
      <c r="AH189" s="15">
        <f t="shared" si="104"/>
        <v>3033.4500000000003</v>
      </c>
      <c r="AI189" s="15">
        <f t="shared" si="105"/>
        <v>0</v>
      </c>
      <c r="AJ189" s="15">
        <f t="shared" si="106"/>
        <v>0</v>
      </c>
      <c r="AK189" s="15">
        <f t="shared" si="107"/>
        <v>571.30999999999995</v>
      </c>
      <c r="AL189" s="15">
        <f t="shared" si="108"/>
        <v>0</v>
      </c>
      <c r="AM189" s="15">
        <f t="shared" si="109"/>
        <v>0</v>
      </c>
      <c r="AN189" s="15">
        <f t="shared" si="110"/>
        <v>0</v>
      </c>
      <c r="AO189" s="15">
        <f t="shared" si="111"/>
        <v>0</v>
      </c>
      <c r="AP189" s="15">
        <f t="shared" si="112"/>
        <v>0</v>
      </c>
      <c r="AQ189" s="15">
        <f t="shared" si="113"/>
        <v>0</v>
      </c>
      <c r="AR189" s="15">
        <f t="shared" si="114"/>
        <v>0</v>
      </c>
      <c r="AS189" s="141">
        <f t="shared" si="115"/>
        <v>3605</v>
      </c>
      <c r="AT189" s="141">
        <f t="shared" si="116"/>
        <v>1802.5</v>
      </c>
    </row>
    <row r="190" spans="5:46">
      <c r="E190" s="147" t="s">
        <v>1312</v>
      </c>
      <c r="F190" s="15" t="str">
        <f t="shared" si="78"/>
        <v>3510</v>
      </c>
      <c r="G190" s="15" t="str">
        <f t="shared" si="79"/>
        <v>E</v>
      </c>
      <c r="H190" s="15" t="str">
        <f t="shared" si="80"/>
        <v>C</v>
      </c>
      <c r="I190" s="15" t="str">
        <f t="shared" si="81"/>
        <v>STD</v>
      </c>
      <c r="J190" s="15" t="str">
        <f t="shared" si="82"/>
        <v>X</v>
      </c>
      <c r="K190" s="15" t="str">
        <f t="shared" si="83"/>
        <v>H</v>
      </c>
      <c r="L190" s="15" t="str">
        <f t="shared" si="84"/>
        <v>X</v>
      </c>
      <c r="M190" s="15" t="str">
        <f t="shared" si="85"/>
        <v>M</v>
      </c>
      <c r="N190" s="15" t="str">
        <f t="shared" si="86"/>
        <v>C</v>
      </c>
      <c r="O190" s="15" t="str">
        <f t="shared" si="87"/>
        <v>X</v>
      </c>
      <c r="P190" s="15" t="str">
        <f t="shared" si="88"/>
        <v>X</v>
      </c>
      <c r="Q190" s="15" t="str">
        <f t="shared" si="89"/>
        <v>XX</v>
      </c>
      <c r="R190" s="15" t="str">
        <f t="shared" si="90"/>
        <v>X</v>
      </c>
      <c r="T190" s="15" t="e">
        <f t="shared" si="91"/>
        <v>#REF!</v>
      </c>
      <c r="U190" s="15" t="e">
        <f t="shared" si="92"/>
        <v>#REF!</v>
      </c>
      <c r="V190" s="15">
        <f t="shared" si="93"/>
        <v>0</v>
      </c>
      <c r="W190" s="15">
        <f t="shared" si="94"/>
        <v>525</v>
      </c>
      <c r="X190" s="15">
        <f t="shared" si="95"/>
        <v>0</v>
      </c>
      <c r="Y190" s="15">
        <f t="shared" si="96"/>
        <v>263</v>
      </c>
      <c r="Z190" s="15">
        <f t="shared" si="97"/>
        <v>600</v>
      </c>
      <c r="AA190" s="15">
        <f t="shared" si="98"/>
        <v>0</v>
      </c>
      <c r="AB190" s="15">
        <f t="shared" si="99"/>
        <v>0</v>
      </c>
      <c r="AC190" s="15">
        <f t="shared" si="100"/>
        <v>0</v>
      </c>
      <c r="AD190" s="15">
        <f t="shared" si="101"/>
        <v>0</v>
      </c>
      <c r="AE190" s="141" t="e">
        <f t="shared" si="102"/>
        <v>#REF!</v>
      </c>
      <c r="AG190" s="15" t="e">
        <f t="shared" si="103"/>
        <v>#REF!</v>
      </c>
      <c r="AH190" s="15">
        <f t="shared" si="104"/>
        <v>3033.4500000000003</v>
      </c>
      <c r="AI190" s="15">
        <f t="shared" si="105"/>
        <v>0</v>
      </c>
      <c r="AJ190" s="15">
        <f t="shared" si="106"/>
        <v>0</v>
      </c>
      <c r="AK190" s="15">
        <f t="shared" si="107"/>
        <v>571.30999999999995</v>
      </c>
      <c r="AL190" s="15">
        <f t="shared" si="108"/>
        <v>0</v>
      </c>
      <c r="AM190" s="15">
        <f t="shared" si="109"/>
        <v>0</v>
      </c>
      <c r="AN190" s="15">
        <f t="shared" si="110"/>
        <v>0</v>
      </c>
      <c r="AO190" s="15">
        <f t="shared" si="111"/>
        <v>0</v>
      </c>
      <c r="AP190" s="15">
        <f t="shared" si="112"/>
        <v>0</v>
      </c>
      <c r="AQ190" s="15">
        <f t="shared" si="113"/>
        <v>0</v>
      </c>
      <c r="AR190" s="15">
        <f t="shared" si="114"/>
        <v>0</v>
      </c>
      <c r="AS190" s="141">
        <f t="shared" si="115"/>
        <v>3605</v>
      </c>
      <c r="AT190" s="141">
        <f t="shared" si="116"/>
        <v>1802.5</v>
      </c>
    </row>
    <row r="191" spans="5:46">
      <c r="E191" s="147" t="s">
        <v>1313</v>
      </c>
      <c r="F191" s="15" t="str">
        <f t="shared" si="78"/>
        <v>3510</v>
      </c>
      <c r="G191" s="15" t="str">
        <f t="shared" si="79"/>
        <v>E</v>
      </c>
      <c r="H191" s="15" t="str">
        <f t="shared" si="80"/>
        <v>C</v>
      </c>
      <c r="I191" s="15" t="str">
        <f t="shared" si="81"/>
        <v>STD</v>
      </c>
      <c r="J191" s="15" t="str">
        <f t="shared" si="82"/>
        <v>X</v>
      </c>
      <c r="K191" s="15" t="str">
        <f t="shared" si="83"/>
        <v>H</v>
      </c>
      <c r="L191" s="15" t="str">
        <f t="shared" si="84"/>
        <v>X</v>
      </c>
      <c r="M191" s="15" t="str">
        <f t="shared" si="85"/>
        <v>V</v>
      </c>
      <c r="N191" s="15" t="str">
        <f t="shared" si="86"/>
        <v>C</v>
      </c>
      <c r="O191" s="15" t="str">
        <f t="shared" si="87"/>
        <v>C</v>
      </c>
      <c r="P191" s="15" t="str">
        <f t="shared" si="88"/>
        <v>X</v>
      </c>
      <c r="Q191" s="15" t="str">
        <f t="shared" si="89"/>
        <v>XX</v>
      </c>
      <c r="R191" s="15" t="str">
        <f t="shared" si="90"/>
        <v>X</v>
      </c>
      <c r="T191" s="15" t="e">
        <f t="shared" si="91"/>
        <v>#REF!</v>
      </c>
      <c r="U191" s="15" t="e">
        <f t="shared" si="92"/>
        <v>#REF!</v>
      </c>
      <c r="V191" s="15">
        <f t="shared" si="93"/>
        <v>0</v>
      </c>
      <c r="W191" s="15">
        <f t="shared" si="94"/>
        <v>525</v>
      </c>
      <c r="X191" s="15">
        <f t="shared" si="95"/>
        <v>0</v>
      </c>
      <c r="Y191" s="15">
        <f t="shared" si="96"/>
        <v>289</v>
      </c>
      <c r="Z191" s="15">
        <f t="shared" si="97"/>
        <v>600</v>
      </c>
      <c r="AA191" s="15">
        <f t="shared" si="98"/>
        <v>674</v>
      </c>
      <c r="AB191" s="15">
        <f t="shared" si="99"/>
        <v>0</v>
      </c>
      <c r="AC191" s="15">
        <f t="shared" si="100"/>
        <v>0</v>
      </c>
      <c r="AD191" s="15">
        <f t="shared" si="101"/>
        <v>0</v>
      </c>
      <c r="AE191" s="141" t="e">
        <f t="shared" si="102"/>
        <v>#REF!</v>
      </c>
      <c r="AG191" s="15" t="e">
        <f t="shared" si="103"/>
        <v>#REF!</v>
      </c>
      <c r="AH191" s="15">
        <f t="shared" si="104"/>
        <v>3033.4500000000003</v>
      </c>
      <c r="AI191" s="15">
        <f t="shared" si="105"/>
        <v>0</v>
      </c>
      <c r="AJ191" s="15">
        <f t="shared" si="106"/>
        <v>0</v>
      </c>
      <c r="AK191" s="15">
        <f t="shared" si="107"/>
        <v>571.30999999999995</v>
      </c>
      <c r="AL191" s="15">
        <f t="shared" si="108"/>
        <v>0</v>
      </c>
      <c r="AM191" s="15">
        <f t="shared" si="109"/>
        <v>0</v>
      </c>
      <c r="AN191" s="15">
        <f t="shared" si="110"/>
        <v>0</v>
      </c>
      <c r="AO191" s="15">
        <f t="shared" si="111"/>
        <v>0</v>
      </c>
      <c r="AP191" s="15">
        <f t="shared" si="112"/>
        <v>0</v>
      </c>
      <c r="AQ191" s="15">
        <f t="shared" si="113"/>
        <v>0</v>
      </c>
      <c r="AR191" s="15">
        <f t="shared" si="114"/>
        <v>0</v>
      </c>
      <c r="AS191" s="141">
        <f t="shared" si="115"/>
        <v>3605</v>
      </c>
      <c r="AT191" s="141">
        <f t="shared" si="116"/>
        <v>1802.5</v>
      </c>
    </row>
    <row r="192" spans="5:46">
      <c r="E192" s="147" t="s">
        <v>1314</v>
      </c>
      <c r="F192" s="15" t="str">
        <f t="shared" si="78"/>
        <v>3510</v>
      </c>
      <c r="G192" s="15" t="str">
        <f t="shared" si="79"/>
        <v>E</v>
      </c>
      <c r="H192" s="15" t="str">
        <f t="shared" si="80"/>
        <v>C</v>
      </c>
      <c r="I192" s="15" t="str">
        <f t="shared" si="81"/>
        <v>STD</v>
      </c>
      <c r="J192" s="15" t="str">
        <f t="shared" si="82"/>
        <v>X</v>
      </c>
      <c r="K192" s="15" t="str">
        <f t="shared" si="83"/>
        <v>X</v>
      </c>
      <c r="L192" s="15" t="str">
        <f t="shared" si="84"/>
        <v>X</v>
      </c>
      <c r="M192" s="15" t="str">
        <f t="shared" si="85"/>
        <v>V</v>
      </c>
      <c r="N192" s="15" t="str">
        <f t="shared" si="86"/>
        <v>C</v>
      </c>
      <c r="O192" s="15" t="str">
        <f t="shared" si="87"/>
        <v>X</v>
      </c>
      <c r="P192" s="15" t="str">
        <f t="shared" si="88"/>
        <v>X</v>
      </c>
      <c r="Q192" s="15" t="str">
        <f t="shared" si="89"/>
        <v>S1</v>
      </c>
      <c r="R192" s="15" t="str">
        <f t="shared" si="90"/>
        <v>X</v>
      </c>
      <c r="T192" s="15" t="e">
        <f t="shared" si="91"/>
        <v>#REF!</v>
      </c>
      <c r="U192" s="15" t="e">
        <f t="shared" si="92"/>
        <v>#REF!</v>
      </c>
      <c r="V192" s="15">
        <f t="shared" si="93"/>
        <v>0</v>
      </c>
      <c r="W192" s="15">
        <f t="shared" si="94"/>
        <v>0</v>
      </c>
      <c r="X192" s="15">
        <f t="shared" si="95"/>
        <v>0</v>
      </c>
      <c r="Y192" s="15">
        <f t="shared" si="96"/>
        <v>289</v>
      </c>
      <c r="Z192" s="15">
        <f t="shared" si="97"/>
        <v>600</v>
      </c>
      <c r="AA192" s="15">
        <f t="shared" si="98"/>
        <v>0</v>
      </c>
      <c r="AB192" s="15">
        <f t="shared" si="99"/>
        <v>0</v>
      </c>
      <c r="AC192" s="15">
        <f t="shared" si="100"/>
        <v>15</v>
      </c>
      <c r="AD192" s="15">
        <f t="shared" si="101"/>
        <v>0</v>
      </c>
      <c r="AE192" s="141" t="e">
        <f t="shared" si="102"/>
        <v>#REF!</v>
      </c>
      <c r="AG192" s="15" t="e">
        <f t="shared" si="103"/>
        <v>#REF!</v>
      </c>
      <c r="AH192" s="15">
        <f t="shared" si="104"/>
        <v>3033.4500000000003</v>
      </c>
      <c r="AI192" s="15">
        <f t="shared" si="105"/>
        <v>0</v>
      </c>
      <c r="AJ192" s="15">
        <f t="shared" si="106"/>
        <v>0</v>
      </c>
      <c r="AK192" s="15">
        <f t="shared" si="107"/>
        <v>0</v>
      </c>
      <c r="AL192" s="15">
        <f t="shared" si="108"/>
        <v>0</v>
      </c>
      <c r="AM192" s="15">
        <f t="shared" si="109"/>
        <v>0</v>
      </c>
      <c r="AN192" s="15">
        <f t="shared" si="110"/>
        <v>0</v>
      </c>
      <c r="AO192" s="15">
        <f t="shared" si="111"/>
        <v>0</v>
      </c>
      <c r="AP192" s="15">
        <f t="shared" si="112"/>
        <v>0</v>
      </c>
      <c r="AQ192" s="15">
        <f t="shared" si="113"/>
        <v>0</v>
      </c>
      <c r="AR192" s="15">
        <f t="shared" si="114"/>
        <v>0</v>
      </c>
      <c r="AS192" s="141">
        <f t="shared" si="115"/>
        <v>3033</v>
      </c>
      <c r="AT192" s="141">
        <f t="shared" si="116"/>
        <v>1516.5</v>
      </c>
    </row>
    <row r="193" spans="5:46">
      <c r="E193" s="147" t="s">
        <v>1315</v>
      </c>
      <c r="F193" s="15" t="str">
        <f t="shared" si="78"/>
        <v>3510</v>
      </c>
      <c r="G193" s="15" t="str">
        <f t="shared" si="79"/>
        <v>E</v>
      </c>
      <c r="H193" s="15" t="str">
        <f t="shared" si="80"/>
        <v>C</v>
      </c>
      <c r="I193" s="15" t="str">
        <f t="shared" si="81"/>
        <v>STD</v>
      </c>
      <c r="J193" s="15" t="str">
        <f t="shared" si="82"/>
        <v>X</v>
      </c>
      <c r="K193" s="15" t="str">
        <f t="shared" si="83"/>
        <v>X</v>
      </c>
      <c r="L193" s="15" t="str">
        <f t="shared" si="84"/>
        <v>X</v>
      </c>
      <c r="M193" s="15" t="str">
        <f t="shared" si="85"/>
        <v>V</v>
      </c>
      <c r="N193" s="15" t="str">
        <f t="shared" si="86"/>
        <v>C</v>
      </c>
      <c r="O193" s="15" t="str">
        <f t="shared" si="87"/>
        <v>X</v>
      </c>
      <c r="P193" s="15" t="str">
        <f t="shared" si="88"/>
        <v>X</v>
      </c>
      <c r="Q193" s="15" t="str">
        <f t="shared" si="89"/>
        <v>XX</v>
      </c>
      <c r="R193" s="15" t="str">
        <f t="shared" si="90"/>
        <v>X</v>
      </c>
      <c r="T193" s="15" t="e">
        <f t="shared" si="91"/>
        <v>#REF!</v>
      </c>
      <c r="U193" s="15" t="e">
        <f t="shared" si="92"/>
        <v>#REF!</v>
      </c>
      <c r="V193" s="15">
        <f t="shared" si="93"/>
        <v>0</v>
      </c>
      <c r="W193" s="15">
        <f t="shared" si="94"/>
        <v>0</v>
      </c>
      <c r="X193" s="15">
        <f t="shared" si="95"/>
        <v>0</v>
      </c>
      <c r="Y193" s="15">
        <f t="shared" si="96"/>
        <v>289</v>
      </c>
      <c r="Z193" s="15">
        <f t="shared" si="97"/>
        <v>600</v>
      </c>
      <c r="AA193" s="15">
        <f t="shared" si="98"/>
        <v>0</v>
      </c>
      <c r="AB193" s="15">
        <f t="shared" si="99"/>
        <v>0</v>
      </c>
      <c r="AC193" s="15">
        <f t="shared" si="100"/>
        <v>0</v>
      </c>
      <c r="AD193" s="15">
        <f t="shared" si="101"/>
        <v>0</v>
      </c>
      <c r="AE193" s="141" t="e">
        <f t="shared" si="102"/>
        <v>#REF!</v>
      </c>
      <c r="AG193" s="15" t="e">
        <f t="shared" si="103"/>
        <v>#REF!</v>
      </c>
      <c r="AH193" s="15">
        <f t="shared" si="104"/>
        <v>3033.4500000000003</v>
      </c>
      <c r="AI193" s="15">
        <f t="shared" si="105"/>
        <v>0</v>
      </c>
      <c r="AJ193" s="15">
        <f t="shared" si="106"/>
        <v>0</v>
      </c>
      <c r="AK193" s="15">
        <f t="shared" si="107"/>
        <v>0</v>
      </c>
      <c r="AL193" s="15">
        <f t="shared" si="108"/>
        <v>0</v>
      </c>
      <c r="AM193" s="15">
        <f t="shared" si="109"/>
        <v>0</v>
      </c>
      <c r="AN193" s="15">
        <f t="shared" si="110"/>
        <v>0</v>
      </c>
      <c r="AO193" s="15">
        <f t="shared" si="111"/>
        <v>0</v>
      </c>
      <c r="AP193" s="15">
        <f t="shared" si="112"/>
        <v>0</v>
      </c>
      <c r="AQ193" s="15">
        <f t="shared" si="113"/>
        <v>0</v>
      </c>
      <c r="AR193" s="15">
        <f t="shared" si="114"/>
        <v>0</v>
      </c>
      <c r="AS193" s="141">
        <f t="shared" si="115"/>
        <v>3033</v>
      </c>
      <c r="AT193" s="141">
        <f t="shared" si="116"/>
        <v>1516.5</v>
      </c>
    </row>
    <row r="194" spans="5:46">
      <c r="E194" s="147" t="s">
        <v>1316</v>
      </c>
      <c r="F194" s="15" t="str">
        <f t="shared" si="78"/>
        <v>3510</v>
      </c>
      <c r="G194" s="15" t="str">
        <f t="shared" si="79"/>
        <v>E</v>
      </c>
      <c r="H194" s="15" t="str">
        <f t="shared" si="80"/>
        <v>C</v>
      </c>
      <c r="I194" s="15" t="str">
        <f t="shared" si="81"/>
        <v>STD</v>
      </c>
      <c r="J194" s="15" t="str">
        <f t="shared" si="82"/>
        <v>X</v>
      </c>
      <c r="K194" s="15" t="str">
        <f t="shared" si="83"/>
        <v>X</v>
      </c>
      <c r="L194" s="15" t="str">
        <f t="shared" si="84"/>
        <v>X</v>
      </c>
      <c r="M194" s="15" t="str">
        <f t="shared" si="85"/>
        <v>X</v>
      </c>
      <c r="N194" s="15" t="str">
        <f t="shared" si="86"/>
        <v>X</v>
      </c>
      <c r="O194" s="15" t="str">
        <f t="shared" si="87"/>
        <v>C</v>
      </c>
      <c r="P194" s="15" t="str">
        <f t="shared" si="88"/>
        <v>X</v>
      </c>
      <c r="Q194" s="15" t="str">
        <f t="shared" si="89"/>
        <v>ES</v>
      </c>
      <c r="R194" s="15" t="str">
        <f t="shared" si="90"/>
        <v>X</v>
      </c>
      <c r="T194" s="15" t="e">
        <f t="shared" si="91"/>
        <v>#REF!</v>
      </c>
      <c r="U194" s="15" t="e">
        <f t="shared" si="92"/>
        <v>#REF!</v>
      </c>
      <c r="V194" s="15">
        <f t="shared" si="93"/>
        <v>0</v>
      </c>
      <c r="W194" s="15">
        <f t="shared" si="94"/>
        <v>0</v>
      </c>
      <c r="X194" s="15">
        <f t="shared" si="95"/>
        <v>0</v>
      </c>
      <c r="Y194" s="15">
        <f t="shared" si="96"/>
        <v>0</v>
      </c>
      <c r="Z194" s="15">
        <f t="shared" si="97"/>
        <v>0</v>
      </c>
      <c r="AA194" s="15">
        <f t="shared" si="98"/>
        <v>674</v>
      </c>
      <c r="AB194" s="15">
        <f t="shared" si="99"/>
        <v>0</v>
      </c>
      <c r="AC194" s="15">
        <f t="shared" si="100"/>
        <v>138</v>
      </c>
      <c r="AD194" s="15">
        <f t="shared" si="101"/>
        <v>0</v>
      </c>
      <c r="AE194" s="141" t="e">
        <f t="shared" si="102"/>
        <v>#REF!</v>
      </c>
      <c r="AG194" s="15" t="e">
        <f t="shared" si="103"/>
        <v>#REF!</v>
      </c>
      <c r="AH194" s="15">
        <f t="shared" si="104"/>
        <v>3033.4500000000003</v>
      </c>
      <c r="AI194" s="15">
        <f t="shared" si="105"/>
        <v>0</v>
      </c>
      <c r="AJ194" s="15">
        <f t="shared" si="106"/>
        <v>0</v>
      </c>
      <c r="AK194" s="15">
        <f t="shared" si="107"/>
        <v>0</v>
      </c>
      <c r="AL194" s="15">
        <f t="shared" si="108"/>
        <v>0</v>
      </c>
      <c r="AM194" s="15" t="str">
        <f t="shared" si="109"/>
        <v>$</v>
      </c>
      <c r="AN194" s="15">
        <f t="shared" si="110"/>
        <v>0</v>
      </c>
      <c r="AO194" s="15">
        <f t="shared" si="111"/>
        <v>0</v>
      </c>
      <c r="AP194" s="15">
        <f t="shared" si="112"/>
        <v>0</v>
      </c>
      <c r="AQ194" s="15">
        <f t="shared" si="113"/>
        <v>115.5</v>
      </c>
      <c r="AR194" s="15">
        <f t="shared" si="114"/>
        <v>0</v>
      </c>
      <c r="AS194" s="141">
        <f t="shared" si="115"/>
        <v>3149</v>
      </c>
      <c r="AT194" s="141">
        <f t="shared" si="116"/>
        <v>1574.5</v>
      </c>
    </row>
    <row r="195" spans="5:46">
      <c r="E195" s="147" t="s">
        <v>1317</v>
      </c>
      <c r="F195" s="15" t="str">
        <f t="shared" si="78"/>
        <v>3510</v>
      </c>
      <c r="G195" s="15" t="str">
        <f t="shared" si="79"/>
        <v>E</v>
      </c>
      <c r="H195" s="15" t="str">
        <f t="shared" si="80"/>
        <v>C</v>
      </c>
      <c r="I195" s="15" t="str">
        <f t="shared" si="81"/>
        <v>STD</v>
      </c>
      <c r="J195" s="15" t="str">
        <f t="shared" si="82"/>
        <v>X</v>
      </c>
      <c r="K195" s="15" t="str">
        <f t="shared" si="83"/>
        <v>X</v>
      </c>
      <c r="L195" s="15" t="str">
        <f t="shared" si="84"/>
        <v>X</v>
      </c>
      <c r="M195" s="15" t="str">
        <f t="shared" si="85"/>
        <v>X</v>
      </c>
      <c r="N195" s="15" t="str">
        <f t="shared" si="86"/>
        <v>X</v>
      </c>
      <c r="O195" s="15" t="str">
        <f t="shared" si="87"/>
        <v>X</v>
      </c>
      <c r="P195" s="15" t="str">
        <f t="shared" si="88"/>
        <v>X</v>
      </c>
      <c r="Q195" s="15" t="str">
        <f t="shared" si="89"/>
        <v>XX</v>
      </c>
      <c r="R195" s="15" t="str">
        <f t="shared" si="90"/>
        <v>X</v>
      </c>
      <c r="T195" s="15" t="e">
        <f t="shared" si="91"/>
        <v>#REF!</v>
      </c>
      <c r="U195" s="15" t="e">
        <f t="shared" si="92"/>
        <v>#REF!</v>
      </c>
      <c r="V195" s="15">
        <f t="shared" si="93"/>
        <v>0</v>
      </c>
      <c r="W195" s="15">
        <f t="shared" si="94"/>
        <v>0</v>
      </c>
      <c r="X195" s="15">
        <f t="shared" si="95"/>
        <v>0</v>
      </c>
      <c r="Y195" s="15">
        <f t="shared" si="96"/>
        <v>0</v>
      </c>
      <c r="Z195" s="15">
        <f t="shared" si="97"/>
        <v>0</v>
      </c>
      <c r="AA195" s="15">
        <f t="shared" si="98"/>
        <v>0</v>
      </c>
      <c r="AB195" s="15">
        <f t="shared" si="99"/>
        <v>0</v>
      </c>
      <c r="AC195" s="15">
        <f t="shared" si="100"/>
        <v>0</v>
      </c>
      <c r="AD195" s="15">
        <f t="shared" si="101"/>
        <v>0</v>
      </c>
      <c r="AE195" s="141" t="e">
        <f t="shared" si="102"/>
        <v>#REF!</v>
      </c>
      <c r="AG195" s="15" t="e">
        <f t="shared" si="103"/>
        <v>#REF!</v>
      </c>
      <c r="AH195" s="15">
        <f t="shared" si="104"/>
        <v>3033.4500000000003</v>
      </c>
      <c r="AI195" s="15">
        <f t="shared" si="105"/>
        <v>0</v>
      </c>
      <c r="AJ195" s="15">
        <f t="shared" si="106"/>
        <v>0</v>
      </c>
      <c r="AK195" s="15">
        <f t="shared" si="107"/>
        <v>0</v>
      </c>
      <c r="AL195" s="15">
        <f t="shared" si="108"/>
        <v>0</v>
      </c>
      <c r="AM195" s="15" t="str">
        <f t="shared" si="109"/>
        <v>$</v>
      </c>
      <c r="AN195" s="15">
        <f t="shared" si="110"/>
        <v>0</v>
      </c>
      <c r="AO195" s="15">
        <f t="shared" si="111"/>
        <v>0</v>
      </c>
      <c r="AP195" s="15">
        <f t="shared" si="112"/>
        <v>0</v>
      </c>
      <c r="AQ195" s="15">
        <f t="shared" si="113"/>
        <v>0</v>
      </c>
      <c r="AR195" s="15">
        <f t="shared" si="114"/>
        <v>0</v>
      </c>
      <c r="AS195" s="141">
        <f t="shared" si="115"/>
        <v>3033</v>
      </c>
      <c r="AT195" s="141">
        <f t="shared" si="116"/>
        <v>1516.5</v>
      </c>
    </row>
    <row r="196" spans="5:46">
      <c r="E196" s="147" t="s">
        <v>1318</v>
      </c>
      <c r="F196" s="15" t="str">
        <f t="shared" ref="F196:F259" si="117">MID($E196,5,4)</f>
        <v>3510</v>
      </c>
      <c r="G196" s="15" t="str">
        <f t="shared" ref="G196:G259" si="118">MID($E196,10,1)</f>
        <v>F</v>
      </c>
      <c r="H196" s="15" t="str">
        <f t="shared" ref="H196:H259" si="119">MID($E196,11,1)</f>
        <v>C</v>
      </c>
      <c r="I196" s="15" t="str">
        <f t="shared" ref="I196:I259" si="120">MID($E196,12,3)</f>
        <v>STD</v>
      </c>
      <c r="J196" s="15" t="str">
        <f t="shared" ref="J196:J259" si="121">MID($E196,16,1)</f>
        <v>X</v>
      </c>
      <c r="K196" s="15" t="str">
        <f t="shared" ref="K196:K259" si="122">MID($E196,17,1)</f>
        <v>C</v>
      </c>
      <c r="L196" s="15" t="str">
        <f t="shared" ref="L196:L259" si="123">MID($E196,18,1)</f>
        <v>X</v>
      </c>
      <c r="M196" s="15" t="str">
        <f t="shared" ref="M196:M259" si="124">MID($E196,19,1)</f>
        <v>M</v>
      </c>
      <c r="N196" s="15" t="str">
        <f t="shared" ref="N196:N259" si="125">MID($E196,20,1)</f>
        <v>C</v>
      </c>
      <c r="O196" s="15" t="str">
        <f t="shared" ref="O196:O259" si="126">MID($E196,21,1)</f>
        <v>C</v>
      </c>
      <c r="P196" s="15" t="str">
        <f t="shared" ref="P196:P259" si="127">MID($E196,22,1)</f>
        <v>X</v>
      </c>
      <c r="Q196" s="15" t="str">
        <f t="shared" ref="Q196:Q259" si="128">MID($E196,24,2)</f>
        <v>S1</v>
      </c>
      <c r="R196" s="15" t="str">
        <f t="shared" ref="R196:R259" si="129">MID($E196,27,1)</f>
        <v>X</v>
      </c>
      <c r="T196" s="15" t="e">
        <f t="shared" ref="T196:T259" si="130">VLOOKUP($F196,$A$2:$B$9,2,FALSE)</f>
        <v>#REF!</v>
      </c>
      <c r="U196" s="15" t="e">
        <f t="shared" ref="U196:U259" si="131">IF($F196="2000",VLOOKUP($G196,$A$11:$B$17,2,FALSE),IF(OR($F196="2500",$F196="2510"),VLOOKUP($G196,$A$19:$B$25,2,FALSE),IF($F196="2520",VLOOKUP($G196,$A$27:$B$33,2,FALSE),IF($F196="3000",VLOOKUP($G196,$A$35:$B$45,2,FALSE),IF(OR($F196="3500",$F196="3510"),VLOOKUP($G196,$A$47:$B$56,2,FALSE),IF($F196="3520",VLOOKUP($G196,$A$58:$B$66,2,FALSE)))))))</f>
        <v>#REF!</v>
      </c>
      <c r="V196" s="15">
        <f t="shared" ref="V196:V259" si="132">VLOOKUP($I196,$A$68:$B$78,2,FALSE)</f>
        <v>0</v>
      </c>
      <c r="W196" s="15">
        <f t="shared" ref="W196:W259" si="133">VLOOKUP($K196,$A$80:$B$83,2,FALSE)</f>
        <v>450</v>
      </c>
      <c r="X196" s="15">
        <f t="shared" ref="X196:X259" si="134">VLOOKUP($L196,$A$85:$B$89,2,FALSE)</f>
        <v>0</v>
      </c>
      <c r="Y196" s="15">
        <f t="shared" ref="Y196:Y259" si="135">VLOOKUP($M196,$A$91:$B$93,2,FALSE)</f>
        <v>263</v>
      </c>
      <c r="Z196" s="15">
        <f t="shared" ref="Z196:Z259" si="136">VLOOKUP($N196,$A$95:$B$99,2,FALSE)</f>
        <v>600</v>
      </c>
      <c r="AA196" s="15">
        <f t="shared" ref="AA196:AA259" si="137">VLOOKUP($O196,$A$101:$B$104,2,FALSE)</f>
        <v>674</v>
      </c>
      <c r="AB196" s="15">
        <f t="shared" ref="AB196:AB259" si="138">VLOOKUP($P196,$A$106:$B$108,2,FALSE)</f>
        <v>0</v>
      </c>
      <c r="AC196" s="15">
        <f t="shared" ref="AC196:AC259" si="139">VLOOKUP($Q196,$A$110:$B$160,2,FALSE)</f>
        <v>15</v>
      </c>
      <c r="AD196" s="15">
        <f t="shared" ref="AD196:AD259" si="140">VLOOKUP($R196,$A$162:$B$164,2,FALSE)</f>
        <v>0</v>
      </c>
      <c r="AE196" s="141" t="e">
        <f t="shared" ref="AE196:AE259" si="141">ROUND(SUM($T196:$AD196),0)</f>
        <v>#REF!</v>
      </c>
      <c r="AG196" s="15" t="e">
        <f t="shared" ref="AG196:AG259" si="142">AE196-AF196</f>
        <v>#REF!</v>
      </c>
      <c r="AH196" s="15">
        <f t="shared" ref="AH196:AH259" si="143">VLOOKUP($F196,$A$2:$C$9,3,FALSE)</f>
        <v>3033.4500000000003</v>
      </c>
      <c r="AI196" s="15">
        <f t="shared" ref="AI196:AI259" si="144">IF($F196="2000",VLOOKUP($G196,$A$11:$C$17,3,FALSE),IF(OR($F196="2500",$F196="2510"),VLOOKUP($G196,$A$19:$C$25,3,FALSE),IF($F196="2520",VLOOKUP($G196,$A$27:$C$33,3,FALSE),IF($F196="3000",VLOOKUP($G196,$A$35:$C$45,3,FALSE),IF(OR($F196="3500",$F196="3510"),VLOOKUP($G196,$A$47:$C$56,3,FALSE),IF($F196="3520",VLOOKUP($G196,$A$58:$C$66,3,FALSE)))))))</f>
        <v>0</v>
      </c>
      <c r="AJ196" s="15">
        <f t="shared" ref="AJ196:AJ259" si="145">VLOOKUP($I196,$A$68:$C$78,3,FALSE)</f>
        <v>0</v>
      </c>
      <c r="AK196" s="15">
        <f t="shared" ref="AK196:AK259" si="146">VLOOKUP($K196,$A$80:$C$83,3,FALSE)</f>
        <v>495.22</v>
      </c>
      <c r="AL196" s="15">
        <f t="shared" ref="AL196:AL259" si="147">VLOOKUP($L196,$A$85:$C$89,3,FALSE)</f>
        <v>0</v>
      </c>
      <c r="AM196" s="15">
        <f t="shared" ref="AM196:AM259" si="148">VLOOKUP($M196,$A$91:$C$93,3,FALSE)</f>
        <v>0</v>
      </c>
      <c r="AN196" s="15">
        <f t="shared" ref="AN196:AN259" si="149">VLOOKUP($N196,$A$95:$C$99,3,FALSE)</f>
        <v>0</v>
      </c>
      <c r="AO196" s="15">
        <f t="shared" ref="AO196:AO259" si="150">VLOOKUP($O196,$A$101:$C$104,3,FALSE)</f>
        <v>0</v>
      </c>
      <c r="AP196" s="15">
        <f t="shared" ref="AP196:AP259" si="151">VLOOKUP($P196,$A$106:$C$108,3,FALSE)</f>
        <v>0</v>
      </c>
      <c r="AQ196" s="15">
        <f t="shared" ref="AQ196:AQ259" si="152">VLOOKUP($Q196,$A$110:$C$160,3,FALSE)</f>
        <v>0</v>
      </c>
      <c r="AR196" s="15">
        <f t="shared" ref="AR196:AR259" si="153">VLOOKUP($R196,$A$162:$C$164,3,FALSE)</f>
        <v>0</v>
      </c>
      <c r="AS196" s="141">
        <f t="shared" ref="AS196:AS259" si="154">ROUND(SUM($AH196:$AR196),0)</f>
        <v>3529</v>
      </c>
      <c r="AT196" s="141">
        <f t="shared" ref="AT196:AT259" si="155">AS196*0.5</f>
        <v>1764.5</v>
      </c>
    </row>
    <row r="197" spans="5:46">
      <c r="E197" s="147" t="s">
        <v>1319</v>
      </c>
      <c r="F197" s="15" t="str">
        <f t="shared" si="117"/>
        <v>3510</v>
      </c>
      <c r="G197" s="15" t="str">
        <f t="shared" si="118"/>
        <v>F</v>
      </c>
      <c r="H197" s="15" t="str">
        <f t="shared" si="119"/>
        <v>C</v>
      </c>
      <c r="I197" s="15" t="str">
        <f t="shared" si="120"/>
        <v>STD</v>
      </c>
      <c r="J197" s="15" t="str">
        <f t="shared" si="121"/>
        <v>X</v>
      </c>
      <c r="K197" s="15" t="str">
        <f t="shared" si="122"/>
        <v>X</v>
      </c>
      <c r="L197" s="15" t="str">
        <f t="shared" si="123"/>
        <v>X</v>
      </c>
      <c r="M197" s="15" t="str">
        <f t="shared" si="124"/>
        <v>X</v>
      </c>
      <c r="N197" s="15" t="str">
        <f t="shared" si="125"/>
        <v>X</v>
      </c>
      <c r="O197" s="15" t="str">
        <f t="shared" si="126"/>
        <v>X</v>
      </c>
      <c r="P197" s="15" t="str">
        <f t="shared" si="127"/>
        <v>X</v>
      </c>
      <c r="Q197" s="15" t="str">
        <f t="shared" si="128"/>
        <v>XX</v>
      </c>
      <c r="R197" s="15" t="str">
        <f t="shared" si="129"/>
        <v>X</v>
      </c>
      <c r="T197" s="15" t="e">
        <f t="shared" si="130"/>
        <v>#REF!</v>
      </c>
      <c r="U197" s="15" t="e">
        <f t="shared" si="131"/>
        <v>#REF!</v>
      </c>
      <c r="V197" s="15">
        <f t="shared" si="132"/>
        <v>0</v>
      </c>
      <c r="W197" s="15">
        <f t="shared" si="133"/>
        <v>0</v>
      </c>
      <c r="X197" s="15">
        <f t="shared" si="134"/>
        <v>0</v>
      </c>
      <c r="Y197" s="15">
        <f t="shared" si="135"/>
        <v>0</v>
      </c>
      <c r="Z197" s="15">
        <f t="shared" si="136"/>
        <v>0</v>
      </c>
      <c r="AA197" s="15">
        <f t="shared" si="137"/>
        <v>0</v>
      </c>
      <c r="AB197" s="15">
        <f t="shared" si="138"/>
        <v>0</v>
      </c>
      <c r="AC197" s="15">
        <f t="shared" si="139"/>
        <v>0</v>
      </c>
      <c r="AD197" s="15">
        <f t="shared" si="140"/>
        <v>0</v>
      </c>
      <c r="AE197" s="141" t="e">
        <f t="shared" si="141"/>
        <v>#REF!</v>
      </c>
      <c r="AG197" s="15" t="e">
        <f t="shared" si="142"/>
        <v>#REF!</v>
      </c>
      <c r="AH197" s="15">
        <f t="shared" si="143"/>
        <v>3033.4500000000003</v>
      </c>
      <c r="AI197" s="15">
        <f t="shared" si="144"/>
        <v>0</v>
      </c>
      <c r="AJ197" s="15">
        <f t="shared" si="145"/>
        <v>0</v>
      </c>
      <c r="AK197" s="15">
        <f t="shared" si="146"/>
        <v>0</v>
      </c>
      <c r="AL197" s="15">
        <f t="shared" si="147"/>
        <v>0</v>
      </c>
      <c r="AM197" s="15" t="str">
        <f t="shared" si="148"/>
        <v>$</v>
      </c>
      <c r="AN197" s="15">
        <f t="shared" si="149"/>
        <v>0</v>
      </c>
      <c r="AO197" s="15">
        <f t="shared" si="150"/>
        <v>0</v>
      </c>
      <c r="AP197" s="15">
        <f t="shared" si="151"/>
        <v>0</v>
      </c>
      <c r="AQ197" s="15">
        <f t="shared" si="152"/>
        <v>0</v>
      </c>
      <c r="AR197" s="15">
        <f t="shared" si="153"/>
        <v>0</v>
      </c>
      <c r="AS197" s="141">
        <f t="shared" si="154"/>
        <v>3033</v>
      </c>
      <c r="AT197" s="141">
        <f t="shared" si="155"/>
        <v>1516.5</v>
      </c>
    </row>
    <row r="198" spans="5:46">
      <c r="E198" s="147" t="s">
        <v>1320</v>
      </c>
      <c r="F198" s="15" t="str">
        <f t="shared" si="117"/>
        <v>3510</v>
      </c>
      <c r="G198" s="15" t="str">
        <f t="shared" si="118"/>
        <v>G</v>
      </c>
      <c r="H198" s="15" t="str">
        <f t="shared" si="119"/>
        <v>C</v>
      </c>
      <c r="I198" s="15" t="str">
        <f t="shared" si="120"/>
        <v>STD</v>
      </c>
      <c r="J198" s="15" t="str">
        <f t="shared" si="121"/>
        <v>X</v>
      </c>
      <c r="K198" s="15" t="str">
        <f t="shared" si="122"/>
        <v>H</v>
      </c>
      <c r="L198" s="15" t="str">
        <f t="shared" si="123"/>
        <v>X</v>
      </c>
      <c r="M198" s="15" t="str">
        <f t="shared" si="124"/>
        <v>M</v>
      </c>
      <c r="N198" s="15" t="str">
        <f t="shared" si="125"/>
        <v>C</v>
      </c>
      <c r="O198" s="15" t="str">
        <f t="shared" si="126"/>
        <v>C</v>
      </c>
      <c r="P198" s="15" t="str">
        <f t="shared" si="127"/>
        <v>X</v>
      </c>
      <c r="Q198" s="15" t="str">
        <f t="shared" si="128"/>
        <v>S1</v>
      </c>
      <c r="R198" s="15" t="str">
        <f t="shared" si="129"/>
        <v>X</v>
      </c>
      <c r="T198" s="15" t="e">
        <f t="shared" si="130"/>
        <v>#REF!</v>
      </c>
      <c r="U198" s="15" t="e">
        <f t="shared" si="131"/>
        <v>#REF!</v>
      </c>
      <c r="V198" s="15">
        <f t="shared" si="132"/>
        <v>0</v>
      </c>
      <c r="W198" s="15">
        <f t="shared" si="133"/>
        <v>525</v>
      </c>
      <c r="X198" s="15">
        <f t="shared" si="134"/>
        <v>0</v>
      </c>
      <c r="Y198" s="15">
        <f t="shared" si="135"/>
        <v>263</v>
      </c>
      <c r="Z198" s="15">
        <f t="shared" si="136"/>
        <v>600</v>
      </c>
      <c r="AA198" s="15">
        <f t="shared" si="137"/>
        <v>674</v>
      </c>
      <c r="AB198" s="15">
        <f t="shared" si="138"/>
        <v>0</v>
      </c>
      <c r="AC198" s="15">
        <f t="shared" si="139"/>
        <v>15</v>
      </c>
      <c r="AD198" s="15">
        <f t="shared" si="140"/>
        <v>0</v>
      </c>
      <c r="AE198" s="141" t="e">
        <f t="shared" si="141"/>
        <v>#REF!</v>
      </c>
      <c r="AG198" s="15" t="e">
        <f t="shared" si="142"/>
        <v>#REF!</v>
      </c>
      <c r="AH198" s="15">
        <f t="shared" si="143"/>
        <v>3033.4500000000003</v>
      </c>
      <c r="AI198" s="15">
        <f t="shared" si="144"/>
        <v>546</v>
      </c>
      <c r="AJ198" s="15">
        <f t="shared" si="145"/>
        <v>0</v>
      </c>
      <c r="AK198" s="15">
        <f t="shared" si="146"/>
        <v>571.30999999999995</v>
      </c>
      <c r="AL198" s="15">
        <f t="shared" si="147"/>
        <v>0</v>
      </c>
      <c r="AM198" s="15">
        <f t="shared" si="148"/>
        <v>0</v>
      </c>
      <c r="AN198" s="15">
        <f t="shared" si="149"/>
        <v>0</v>
      </c>
      <c r="AO198" s="15">
        <f t="shared" si="150"/>
        <v>0</v>
      </c>
      <c r="AP198" s="15">
        <f t="shared" si="151"/>
        <v>0</v>
      </c>
      <c r="AQ198" s="15">
        <f t="shared" si="152"/>
        <v>0</v>
      </c>
      <c r="AR198" s="15">
        <f t="shared" si="153"/>
        <v>0</v>
      </c>
      <c r="AS198" s="141">
        <f t="shared" si="154"/>
        <v>4151</v>
      </c>
      <c r="AT198" s="141">
        <f t="shared" si="155"/>
        <v>2075.5</v>
      </c>
    </row>
    <row r="199" spans="5:46">
      <c r="E199" s="147" t="s">
        <v>1321</v>
      </c>
      <c r="F199" s="15" t="str">
        <f t="shared" si="117"/>
        <v>3510</v>
      </c>
      <c r="G199" s="15" t="str">
        <f t="shared" si="118"/>
        <v>H</v>
      </c>
      <c r="H199" s="15" t="str">
        <f t="shared" si="119"/>
        <v>A</v>
      </c>
      <c r="I199" s="15" t="str">
        <f t="shared" si="120"/>
        <v>NM7</v>
      </c>
      <c r="J199" s="15" t="str">
        <f t="shared" si="121"/>
        <v>X</v>
      </c>
      <c r="K199" s="15" t="str">
        <f t="shared" si="122"/>
        <v>X</v>
      </c>
      <c r="L199" s="15" t="str">
        <f t="shared" si="123"/>
        <v>R</v>
      </c>
      <c r="M199" s="15" t="str">
        <f t="shared" si="124"/>
        <v>M</v>
      </c>
      <c r="N199" s="15" t="str">
        <f t="shared" si="125"/>
        <v>X</v>
      </c>
      <c r="O199" s="15" t="str">
        <f t="shared" si="126"/>
        <v>X</v>
      </c>
      <c r="P199" s="15" t="str">
        <f t="shared" si="127"/>
        <v>X</v>
      </c>
      <c r="Q199" s="15" t="str">
        <f t="shared" si="128"/>
        <v>XX</v>
      </c>
      <c r="R199" s="15" t="str">
        <f t="shared" si="129"/>
        <v>X</v>
      </c>
      <c r="T199" s="15" t="e">
        <f t="shared" si="130"/>
        <v>#REF!</v>
      </c>
      <c r="U199" s="15" t="e">
        <f t="shared" si="131"/>
        <v>#REF!</v>
      </c>
      <c r="V199" s="15">
        <f t="shared" si="132"/>
        <v>2570</v>
      </c>
      <c r="W199" s="15">
        <f t="shared" si="133"/>
        <v>0</v>
      </c>
      <c r="X199" s="15">
        <f t="shared" si="134"/>
        <v>752</v>
      </c>
      <c r="Y199" s="15">
        <f t="shared" si="135"/>
        <v>263</v>
      </c>
      <c r="Z199" s="15">
        <f t="shared" si="136"/>
        <v>0</v>
      </c>
      <c r="AA199" s="15">
        <f t="shared" si="137"/>
        <v>0</v>
      </c>
      <c r="AB199" s="15">
        <f t="shared" si="138"/>
        <v>0</v>
      </c>
      <c r="AC199" s="15">
        <f t="shared" si="139"/>
        <v>0</v>
      </c>
      <c r="AD199" s="15">
        <f t="shared" si="140"/>
        <v>0</v>
      </c>
      <c r="AE199" s="141" t="e">
        <f t="shared" si="141"/>
        <v>#REF!</v>
      </c>
      <c r="AG199" s="15" t="e">
        <f t="shared" si="142"/>
        <v>#REF!</v>
      </c>
      <c r="AH199" s="15">
        <f t="shared" si="143"/>
        <v>3033.4500000000003</v>
      </c>
      <c r="AI199" s="15">
        <f t="shared" si="144"/>
        <v>0</v>
      </c>
      <c r="AJ199" s="15">
        <f t="shared" si="145"/>
        <v>2569.64</v>
      </c>
      <c r="AK199" s="15">
        <f t="shared" si="146"/>
        <v>0</v>
      </c>
      <c r="AL199" s="15">
        <f t="shared" si="147"/>
        <v>0</v>
      </c>
      <c r="AM199" s="15">
        <f t="shared" si="148"/>
        <v>0</v>
      </c>
      <c r="AN199" s="15">
        <f t="shared" si="149"/>
        <v>0</v>
      </c>
      <c r="AO199" s="15">
        <f t="shared" si="150"/>
        <v>0</v>
      </c>
      <c r="AP199" s="15">
        <f t="shared" si="151"/>
        <v>0</v>
      </c>
      <c r="AQ199" s="15">
        <f t="shared" si="152"/>
        <v>0</v>
      </c>
      <c r="AR199" s="15">
        <f t="shared" si="153"/>
        <v>0</v>
      </c>
      <c r="AS199" s="141">
        <f t="shared" si="154"/>
        <v>5603</v>
      </c>
      <c r="AT199" s="141">
        <f t="shared" si="155"/>
        <v>2801.5</v>
      </c>
    </row>
    <row r="200" spans="5:46">
      <c r="E200" s="147" t="s">
        <v>1322</v>
      </c>
      <c r="F200" s="15" t="str">
        <f t="shared" si="117"/>
        <v>3520</v>
      </c>
      <c r="G200" s="15" t="str">
        <f t="shared" si="118"/>
        <v>A</v>
      </c>
      <c r="H200" s="15" t="str">
        <f t="shared" si="119"/>
        <v>U</v>
      </c>
      <c r="I200" s="15" t="str">
        <f t="shared" si="120"/>
        <v>STD</v>
      </c>
      <c r="J200" s="15" t="str">
        <f t="shared" si="121"/>
        <v>X</v>
      </c>
      <c r="K200" s="15" t="str">
        <f t="shared" si="122"/>
        <v>X</v>
      </c>
      <c r="L200" s="15" t="str">
        <f t="shared" si="123"/>
        <v>R</v>
      </c>
      <c r="M200" s="15" t="str">
        <f t="shared" si="124"/>
        <v>M</v>
      </c>
      <c r="N200" s="15" t="str">
        <f t="shared" si="125"/>
        <v>X</v>
      </c>
      <c r="O200" s="15" t="str">
        <f t="shared" si="126"/>
        <v>X</v>
      </c>
      <c r="P200" s="15" t="str">
        <f t="shared" si="127"/>
        <v>C</v>
      </c>
      <c r="Q200" s="15" t="str">
        <f t="shared" si="128"/>
        <v>BB</v>
      </c>
      <c r="R200" s="15" t="str">
        <f t="shared" si="129"/>
        <v>X</v>
      </c>
      <c r="T200" s="15" t="e">
        <f t="shared" si="130"/>
        <v>#REF!</v>
      </c>
      <c r="U200" s="15" t="e">
        <f t="shared" si="131"/>
        <v>#REF!</v>
      </c>
      <c r="V200" s="15">
        <f t="shared" si="132"/>
        <v>0</v>
      </c>
      <c r="W200" s="15">
        <f t="shared" si="133"/>
        <v>0</v>
      </c>
      <c r="X200" s="15">
        <f t="shared" si="134"/>
        <v>752</v>
      </c>
      <c r="Y200" s="15">
        <f t="shared" si="135"/>
        <v>263</v>
      </c>
      <c r="Z200" s="15">
        <f t="shared" si="136"/>
        <v>0</v>
      </c>
      <c r="AA200" s="15">
        <f t="shared" si="137"/>
        <v>0</v>
      </c>
      <c r="AB200" s="15">
        <f t="shared" si="138"/>
        <v>220</v>
      </c>
      <c r="AC200" s="15">
        <f t="shared" si="139"/>
        <v>681</v>
      </c>
      <c r="AD200" s="15">
        <f t="shared" si="140"/>
        <v>0</v>
      </c>
      <c r="AE200" s="141" t="e">
        <f t="shared" si="141"/>
        <v>#REF!</v>
      </c>
      <c r="AG200" s="15" t="e">
        <f t="shared" si="142"/>
        <v>#REF!</v>
      </c>
      <c r="AH200" s="15">
        <f t="shared" si="143"/>
        <v>3445.05</v>
      </c>
      <c r="AI200" s="15">
        <f t="shared" si="144"/>
        <v>546</v>
      </c>
      <c r="AJ200" s="15">
        <f t="shared" si="145"/>
        <v>0</v>
      </c>
      <c r="AK200" s="15">
        <f t="shared" si="146"/>
        <v>0</v>
      </c>
      <c r="AL200" s="15">
        <f t="shared" si="147"/>
        <v>0</v>
      </c>
      <c r="AM200" s="15">
        <f t="shared" si="148"/>
        <v>0</v>
      </c>
      <c r="AN200" s="15">
        <f t="shared" si="149"/>
        <v>0</v>
      </c>
      <c r="AO200" s="15">
        <f t="shared" si="150"/>
        <v>0</v>
      </c>
      <c r="AP200" s="15">
        <f t="shared" si="151"/>
        <v>0</v>
      </c>
      <c r="AQ200" s="15">
        <f t="shared" si="152"/>
        <v>0</v>
      </c>
      <c r="AR200" s="15">
        <f t="shared" si="153"/>
        <v>0</v>
      </c>
      <c r="AS200" s="141">
        <f t="shared" si="154"/>
        <v>3991</v>
      </c>
      <c r="AT200" s="141">
        <f t="shared" si="155"/>
        <v>1995.5</v>
      </c>
    </row>
    <row r="201" spans="5:46">
      <c r="E201" s="147" t="s">
        <v>1323</v>
      </c>
      <c r="F201" s="15" t="str">
        <f t="shared" si="117"/>
        <v>3520</v>
      </c>
      <c r="G201" s="15" t="str">
        <f t="shared" si="118"/>
        <v>A</v>
      </c>
      <c r="H201" s="15" t="str">
        <f t="shared" si="119"/>
        <v>U</v>
      </c>
      <c r="I201" s="15" t="str">
        <f t="shared" si="120"/>
        <v>STD</v>
      </c>
      <c r="J201" s="15" t="str">
        <f t="shared" si="121"/>
        <v>X</v>
      </c>
      <c r="K201" s="15" t="str">
        <f t="shared" si="122"/>
        <v>X</v>
      </c>
      <c r="L201" s="15" t="str">
        <f t="shared" si="123"/>
        <v>X</v>
      </c>
      <c r="M201" s="15" t="str">
        <f t="shared" si="124"/>
        <v>V</v>
      </c>
      <c r="N201" s="15" t="str">
        <f t="shared" si="125"/>
        <v>B</v>
      </c>
      <c r="O201" s="15" t="str">
        <f t="shared" si="126"/>
        <v>X</v>
      </c>
      <c r="P201" s="15" t="str">
        <f t="shared" si="127"/>
        <v>X</v>
      </c>
      <c r="Q201" s="15" t="str">
        <f t="shared" si="128"/>
        <v>XX</v>
      </c>
      <c r="R201" s="15" t="str">
        <f t="shared" si="129"/>
        <v>X</v>
      </c>
      <c r="T201" s="15" t="e">
        <f t="shared" si="130"/>
        <v>#REF!</v>
      </c>
      <c r="U201" s="15" t="e">
        <f t="shared" si="131"/>
        <v>#REF!</v>
      </c>
      <c r="V201" s="15">
        <f t="shared" si="132"/>
        <v>0</v>
      </c>
      <c r="W201" s="15">
        <f t="shared" si="133"/>
        <v>0</v>
      </c>
      <c r="X201" s="15">
        <f t="shared" si="134"/>
        <v>0</v>
      </c>
      <c r="Y201" s="15">
        <f t="shared" si="135"/>
        <v>289</v>
      </c>
      <c r="Z201" s="15">
        <f t="shared" si="136"/>
        <v>600</v>
      </c>
      <c r="AA201" s="15">
        <f t="shared" si="137"/>
        <v>0</v>
      </c>
      <c r="AB201" s="15">
        <f t="shared" si="138"/>
        <v>0</v>
      </c>
      <c r="AC201" s="15">
        <f t="shared" si="139"/>
        <v>0</v>
      </c>
      <c r="AD201" s="15">
        <f t="shared" si="140"/>
        <v>0</v>
      </c>
      <c r="AE201" s="141" t="e">
        <f t="shared" si="141"/>
        <v>#REF!</v>
      </c>
      <c r="AG201" s="15" t="e">
        <f t="shared" si="142"/>
        <v>#REF!</v>
      </c>
      <c r="AH201" s="15">
        <f t="shared" si="143"/>
        <v>3445.05</v>
      </c>
      <c r="AI201" s="15">
        <f t="shared" si="144"/>
        <v>546</v>
      </c>
      <c r="AJ201" s="15">
        <f t="shared" si="145"/>
        <v>0</v>
      </c>
      <c r="AK201" s="15">
        <f t="shared" si="146"/>
        <v>0</v>
      </c>
      <c r="AL201" s="15">
        <f t="shared" si="147"/>
        <v>0</v>
      </c>
      <c r="AM201" s="15">
        <f t="shared" si="148"/>
        <v>0</v>
      </c>
      <c r="AN201" s="15">
        <f t="shared" si="149"/>
        <v>0</v>
      </c>
      <c r="AO201" s="15">
        <f t="shared" si="150"/>
        <v>0</v>
      </c>
      <c r="AP201" s="15">
        <f t="shared" si="151"/>
        <v>0</v>
      </c>
      <c r="AQ201" s="15">
        <f t="shared" si="152"/>
        <v>0</v>
      </c>
      <c r="AR201" s="15">
        <f t="shared" si="153"/>
        <v>0</v>
      </c>
      <c r="AS201" s="141">
        <f t="shared" si="154"/>
        <v>3991</v>
      </c>
      <c r="AT201" s="141">
        <f t="shared" si="155"/>
        <v>1995.5</v>
      </c>
    </row>
    <row r="202" spans="5:46">
      <c r="E202" s="147" t="s">
        <v>1324</v>
      </c>
      <c r="F202" s="15" t="str">
        <f t="shared" si="117"/>
        <v>3520</v>
      </c>
      <c r="G202" s="15" t="str">
        <f t="shared" si="118"/>
        <v>C</v>
      </c>
      <c r="H202" s="15" t="str">
        <f t="shared" si="119"/>
        <v>U</v>
      </c>
      <c r="I202" s="15" t="str">
        <f t="shared" si="120"/>
        <v>STD</v>
      </c>
      <c r="J202" s="15" t="str">
        <f t="shared" si="121"/>
        <v>X</v>
      </c>
      <c r="K202" s="15" t="str">
        <f t="shared" si="122"/>
        <v>X</v>
      </c>
      <c r="L202" s="15" t="str">
        <f t="shared" si="123"/>
        <v>X</v>
      </c>
      <c r="M202" s="15" t="str">
        <f t="shared" si="124"/>
        <v>M</v>
      </c>
      <c r="N202" s="15" t="str">
        <f t="shared" si="125"/>
        <v>X</v>
      </c>
      <c r="O202" s="15" t="str">
        <f t="shared" si="126"/>
        <v>X</v>
      </c>
      <c r="P202" s="15" t="str">
        <f t="shared" si="127"/>
        <v>X</v>
      </c>
      <c r="Q202" s="15" t="str">
        <f t="shared" si="128"/>
        <v>XX</v>
      </c>
      <c r="R202" s="15" t="str">
        <f t="shared" si="129"/>
        <v>X</v>
      </c>
      <c r="T202" s="15" t="e">
        <f t="shared" si="130"/>
        <v>#REF!</v>
      </c>
      <c r="U202" s="15" t="e">
        <f t="shared" si="131"/>
        <v>#REF!</v>
      </c>
      <c r="V202" s="15">
        <f t="shared" si="132"/>
        <v>0</v>
      </c>
      <c r="W202" s="15">
        <f t="shared" si="133"/>
        <v>0</v>
      </c>
      <c r="X202" s="15">
        <f t="shared" si="134"/>
        <v>0</v>
      </c>
      <c r="Y202" s="15">
        <f t="shared" si="135"/>
        <v>263</v>
      </c>
      <c r="Z202" s="15">
        <f t="shared" si="136"/>
        <v>0</v>
      </c>
      <c r="AA202" s="15">
        <f t="shared" si="137"/>
        <v>0</v>
      </c>
      <c r="AB202" s="15">
        <f t="shared" si="138"/>
        <v>0</v>
      </c>
      <c r="AC202" s="15">
        <f t="shared" si="139"/>
        <v>0</v>
      </c>
      <c r="AD202" s="15">
        <f t="shared" si="140"/>
        <v>0</v>
      </c>
      <c r="AE202" s="141" t="e">
        <f t="shared" si="141"/>
        <v>#REF!</v>
      </c>
      <c r="AG202" s="15" t="e">
        <f t="shared" si="142"/>
        <v>#REF!</v>
      </c>
      <c r="AH202" s="15">
        <f t="shared" si="143"/>
        <v>3445.05</v>
      </c>
      <c r="AI202" s="15">
        <f t="shared" si="144"/>
        <v>0</v>
      </c>
      <c r="AJ202" s="15">
        <f t="shared" si="145"/>
        <v>0</v>
      </c>
      <c r="AK202" s="15">
        <f t="shared" si="146"/>
        <v>0</v>
      </c>
      <c r="AL202" s="15">
        <f t="shared" si="147"/>
        <v>0</v>
      </c>
      <c r="AM202" s="15">
        <f t="shared" si="148"/>
        <v>0</v>
      </c>
      <c r="AN202" s="15">
        <f t="shared" si="149"/>
        <v>0</v>
      </c>
      <c r="AO202" s="15">
        <f t="shared" si="150"/>
        <v>0</v>
      </c>
      <c r="AP202" s="15">
        <f t="shared" si="151"/>
        <v>0</v>
      </c>
      <c r="AQ202" s="15">
        <f t="shared" si="152"/>
        <v>0</v>
      </c>
      <c r="AR202" s="15">
        <f t="shared" si="153"/>
        <v>0</v>
      </c>
      <c r="AS202" s="141">
        <f t="shared" si="154"/>
        <v>3445</v>
      </c>
      <c r="AT202" s="141">
        <f t="shared" si="155"/>
        <v>1722.5</v>
      </c>
    </row>
    <row r="203" spans="5:46">
      <c r="E203" s="147" t="s">
        <v>1325</v>
      </c>
      <c r="F203" s="15" t="str">
        <f t="shared" si="117"/>
        <v>3520</v>
      </c>
      <c r="G203" s="15" t="str">
        <f t="shared" si="118"/>
        <v>C</v>
      </c>
      <c r="H203" s="15" t="str">
        <f t="shared" si="119"/>
        <v>U</v>
      </c>
      <c r="I203" s="15" t="str">
        <f t="shared" si="120"/>
        <v>STD</v>
      </c>
      <c r="J203" s="15" t="str">
        <f t="shared" si="121"/>
        <v>X</v>
      </c>
      <c r="K203" s="15" t="str">
        <f t="shared" si="122"/>
        <v>X</v>
      </c>
      <c r="L203" s="15" t="str">
        <f t="shared" si="123"/>
        <v>X</v>
      </c>
      <c r="M203" s="15" t="str">
        <f t="shared" si="124"/>
        <v>X</v>
      </c>
      <c r="N203" s="15" t="str">
        <f t="shared" si="125"/>
        <v>X</v>
      </c>
      <c r="O203" s="15" t="str">
        <f t="shared" si="126"/>
        <v>X</v>
      </c>
      <c r="P203" s="15" t="str">
        <f t="shared" si="127"/>
        <v>X</v>
      </c>
      <c r="Q203" s="15" t="str">
        <f t="shared" si="128"/>
        <v>XX</v>
      </c>
      <c r="R203" s="15" t="str">
        <f t="shared" si="129"/>
        <v>X</v>
      </c>
      <c r="T203" s="15" t="e">
        <f t="shared" si="130"/>
        <v>#REF!</v>
      </c>
      <c r="U203" s="15" t="e">
        <f t="shared" si="131"/>
        <v>#REF!</v>
      </c>
      <c r="V203" s="15">
        <f t="shared" si="132"/>
        <v>0</v>
      </c>
      <c r="W203" s="15">
        <f t="shared" si="133"/>
        <v>0</v>
      </c>
      <c r="X203" s="15">
        <f t="shared" si="134"/>
        <v>0</v>
      </c>
      <c r="Y203" s="15">
        <f t="shared" si="135"/>
        <v>0</v>
      </c>
      <c r="Z203" s="15">
        <f t="shared" si="136"/>
        <v>0</v>
      </c>
      <c r="AA203" s="15">
        <f t="shared" si="137"/>
        <v>0</v>
      </c>
      <c r="AB203" s="15">
        <f t="shared" si="138"/>
        <v>0</v>
      </c>
      <c r="AC203" s="15">
        <f t="shared" si="139"/>
        <v>0</v>
      </c>
      <c r="AD203" s="15">
        <f t="shared" si="140"/>
        <v>0</v>
      </c>
      <c r="AE203" s="141" t="e">
        <f t="shared" si="141"/>
        <v>#REF!</v>
      </c>
      <c r="AG203" s="15" t="e">
        <f t="shared" si="142"/>
        <v>#REF!</v>
      </c>
      <c r="AH203" s="15">
        <f t="shared" si="143"/>
        <v>3445.05</v>
      </c>
      <c r="AI203" s="15">
        <f t="shared" si="144"/>
        <v>0</v>
      </c>
      <c r="AJ203" s="15">
        <f t="shared" si="145"/>
        <v>0</v>
      </c>
      <c r="AK203" s="15">
        <f t="shared" si="146"/>
        <v>0</v>
      </c>
      <c r="AL203" s="15">
        <f t="shared" si="147"/>
        <v>0</v>
      </c>
      <c r="AM203" s="15" t="str">
        <f t="shared" si="148"/>
        <v>$</v>
      </c>
      <c r="AN203" s="15">
        <f t="shared" si="149"/>
        <v>0</v>
      </c>
      <c r="AO203" s="15">
        <f t="shared" si="150"/>
        <v>0</v>
      </c>
      <c r="AP203" s="15">
        <f t="shared" si="151"/>
        <v>0</v>
      </c>
      <c r="AQ203" s="15">
        <f t="shared" si="152"/>
        <v>0</v>
      </c>
      <c r="AR203" s="15">
        <f t="shared" si="153"/>
        <v>0</v>
      </c>
      <c r="AS203" s="141">
        <f t="shared" si="154"/>
        <v>3445</v>
      </c>
      <c r="AT203" s="141">
        <f t="shared" si="155"/>
        <v>1722.5</v>
      </c>
    </row>
    <row r="204" spans="5:46">
      <c r="E204" s="147" t="s">
        <v>1326</v>
      </c>
      <c r="F204" s="15" t="str">
        <f t="shared" si="117"/>
        <v>3520</v>
      </c>
      <c r="G204" s="15" t="str">
        <f t="shared" si="118"/>
        <v>D</v>
      </c>
      <c r="H204" s="15" t="str">
        <f t="shared" si="119"/>
        <v>U</v>
      </c>
      <c r="I204" s="15" t="str">
        <f t="shared" si="120"/>
        <v>STD</v>
      </c>
      <c r="J204" s="15" t="str">
        <f t="shared" si="121"/>
        <v>X</v>
      </c>
      <c r="K204" s="15" t="str">
        <f t="shared" si="122"/>
        <v>H</v>
      </c>
      <c r="L204" s="15" t="str">
        <f t="shared" si="123"/>
        <v>R</v>
      </c>
      <c r="M204" s="15" t="str">
        <f t="shared" si="124"/>
        <v>V</v>
      </c>
      <c r="N204" s="15" t="str">
        <f t="shared" si="125"/>
        <v>B</v>
      </c>
      <c r="O204" s="15" t="str">
        <f t="shared" si="126"/>
        <v>X</v>
      </c>
      <c r="P204" s="15" t="str">
        <f t="shared" si="127"/>
        <v>C</v>
      </c>
      <c r="Q204" s="15" t="str">
        <f t="shared" si="128"/>
        <v>XX</v>
      </c>
      <c r="R204" s="15" t="str">
        <f t="shared" si="129"/>
        <v>X</v>
      </c>
      <c r="T204" s="15" t="e">
        <f t="shared" si="130"/>
        <v>#REF!</v>
      </c>
      <c r="U204" s="15" t="e">
        <f t="shared" si="131"/>
        <v>#REF!</v>
      </c>
      <c r="V204" s="15">
        <f t="shared" si="132"/>
        <v>0</v>
      </c>
      <c r="W204" s="15">
        <f t="shared" si="133"/>
        <v>525</v>
      </c>
      <c r="X204" s="15">
        <f t="shared" si="134"/>
        <v>752</v>
      </c>
      <c r="Y204" s="15">
        <f t="shared" si="135"/>
        <v>289</v>
      </c>
      <c r="Z204" s="15">
        <f t="shared" si="136"/>
        <v>600</v>
      </c>
      <c r="AA204" s="15">
        <f t="shared" si="137"/>
        <v>0</v>
      </c>
      <c r="AB204" s="15">
        <f t="shared" si="138"/>
        <v>220</v>
      </c>
      <c r="AC204" s="15">
        <f t="shared" si="139"/>
        <v>0</v>
      </c>
      <c r="AD204" s="15">
        <f t="shared" si="140"/>
        <v>0</v>
      </c>
      <c r="AE204" s="141" t="e">
        <f t="shared" si="141"/>
        <v>#REF!</v>
      </c>
      <c r="AG204" s="15" t="e">
        <f t="shared" si="142"/>
        <v>#REF!</v>
      </c>
      <c r="AH204" s="15">
        <f t="shared" si="143"/>
        <v>3445.05</v>
      </c>
      <c r="AI204" s="15">
        <f t="shared" si="144"/>
        <v>0</v>
      </c>
      <c r="AJ204" s="15">
        <f t="shared" si="145"/>
        <v>0</v>
      </c>
      <c r="AK204" s="15">
        <f t="shared" si="146"/>
        <v>571.30999999999995</v>
      </c>
      <c r="AL204" s="15">
        <f t="shared" si="147"/>
        <v>0</v>
      </c>
      <c r="AM204" s="15">
        <f t="shared" si="148"/>
        <v>0</v>
      </c>
      <c r="AN204" s="15">
        <f t="shared" si="149"/>
        <v>0</v>
      </c>
      <c r="AO204" s="15">
        <f t="shared" si="150"/>
        <v>0</v>
      </c>
      <c r="AP204" s="15">
        <f t="shared" si="151"/>
        <v>0</v>
      </c>
      <c r="AQ204" s="15">
        <f t="shared" si="152"/>
        <v>0</v>
      </c>
      <c r="AR204" s="15">
        <f t="shared" si="153"/>
        <v>0</v>
      </c>
      <c r="AS204" s="141">
        <f t="shared" si="154"/>
        <v>4016</v>
      </c>
      <c r="AT204" s="141">
        <f t="shared" si="155"/>
        <v>2008</v>
      </c>
    </row>
    <row r="205" spans="5:46">
      <c r="E205" s="147" t="s">
        <v>1327</v>
      </c>
      <c r="F205" s="15" t="str">
        <f t="shared" si="117"/>
        <v>3520</v>
      </c>
      <c r="G205" s="15" t="str">
        <f t="shared" si="118"/>
        <v>D</v>
      </c>
      <c r="H205" s="15" t="str">
        <f t="shared" si="119"/>
        <v>U</v>
      </c>
      <c r="I205" s="15" t="str">
        <f t="shared" si="120"/>
        <v>STD</v>
      </c>
      <c r="J205" s="15" t="str">
        <f t="shared" si="121"/>
        <v>X</v>
      </c>
      <c r="K205" s="15" t="str">
        <f t="shared" si="122"/>
        <v>X</v>
      </c>
      <c r="L205" s="15" t="str">
        <f t="shared" si="123"/>
        <v>R</v>
      </c>
      <c r="M205" s="15" t="str">
        <f t="shared" si="124"/>
        <v>M</v>
      </c>
      <c r="N205" s="15" t="str">
        <f t="shared" si="125"/>
        <v>X</v>
      </c>
      <c r="O205" s="15" t="str">
        <f t="shared" si="126"/>
        <v>X</v>
      </c>
      <c r="P205" s="15" t="str">
        <f t="shared" si="127"/>
        <v>C</v>
      </c>
      <c r="Q205" s="15" t="str">
        <f t="shared" si="128"/>
        <v>XX</v>
      </c>
      <c r="R205" s="15" t="str">
        <f t="shared" si="129"/>
        <v>X</v>
      </c>
      <c r="T205" s="15" t="e">
        <f t="shared" si="130"/>
        <v>#REF!</v>
      </c>
      <c r="U205" s="15" t="e">
        <f t="shared" si="131"/>
        <v>#REF!</v>
      </c>
      <c r="V205" s="15">
        <f t="shared" si="132"/>
        <v>0</v>
      </c>
      <c r="W205" s="15">
        <f t="shared" si="133"/>
        <v>0</v>
      </c>
      <c r="X205" s="15">
        <f t="shared" si="134"/>
        <v>752</v>
      </c>
      <c r="Y205" s="15">
        <f t="shared" si="135"/>
        <v>263</v>
      </c>
      <c r="Z205" s="15">
        <f t="shared" si="136"/>
        <v>0</v>
      </c>
      <c r="AA205" s="15">
        <f t="shared" si="137"/>
        <v>0</v>
      </c>
      <c r="AB205" s="15">
        <f t="shared" si="138"/>
        <v>220</v>
      </c>
      <c r="AC205" s="15">
        <f t="shared" si="139"/>
        <v>0</v>
      </c>
      <c r="AD205" s="15">
        <f t="shared" si="140"/>
        <v>0</v>
      </c>
      <c r="AE205" s="141" t="e">
        <f t="shared" si="141"/>
        <v>#REF!</v>
      </c>
      <c r="AG205" s="15" t="e">
        <f t="shared" si="142"/>
        <v>#REF!</v>
      </c>
      <c r="AH205" s="15">
        <f t="shared" si="143"/>
        <v>3445.05</v>
      </c>
      <c r="AI205" s="15">
        <f t="shared" si="144"/>
        <v>0</v>
      </c>
      <c r="AJ205" s="15">
        <f t="shared" si="145"/>
        <v>0</v>
      </c>
      <c r="AK205" s="15">
        <f t="shared" si="146"/>
        <v>0</v>
      </c>
      <c r="AL205" s="15">
        <f t="shared" si="147"/>
        <v>0</v>
      </c>
      <c r="AM205" s="15">
        <f t="shared" si="148"/>
        <v>0</v>
      </c>
      <c r="AN205" s="15">
        <f t="shared" si="149"/>
        <v>0</v>
      </c>
      <c r="AO205" s="15">
        <f t="shared" si="150"/>
        <v>0</v>
      </c>
      <c r="AP205" s="15">
        <f t="shared" si="151"/>
        <v>0</v>
      </c>
      <c r="AQ205" s="15">
        <f t="shared" si="152"/>
        <v>0</v>
      </c>
      <c r="AR205" s="15">
        <f t="shared" si="153"/>
        <v>0</v>
      </c>
      <c r="AS205" s="141">
        <f t="shared" si="154"/>
        <v>3445</v>
      </c>
      <c r="AT205" s="141">
        <f t="shared" si="155"/>
        <v>1722.5</v>
      </c>
    </row>
    <row r="206" spans="5:46">
      <c r="E206" s="147" t="s">
        <v>1328</v>
      </c>
      <c r="F206" s="15" t="str">
        <f t="shared" si="117"/>
        <v>3520</v>
      </c>
      <c r="G206" s="15" t="str">
        <f t="shared" si="118"/>
        <v>D</v>
      </c>
      <c r="H206" s="15" t="str">
        <f t="shared" si="119"/>
        <v>U</v>
      </c>
      <c r="I206" s="15" t="str">
        <f t="shared" si="120"/>
        <v>STD</v>
      </c>
      <c r="J206" s="15" t="str">
        <f t="shared" si="121"/>
        <v>X</v>
      </c>
      <c r="K206" s="15" t="str">
        <f t="shared" si="122"/>
        <v>X</v>
      </c>
      <c r="L206" s="15" t="str">
        <f t="shared" si="123"/>
        <v>R</v>
      </c>
      <c r="M206" s="15" t="str">
        <f t="shared" si="124"/>
        <v>M</v>
      </c>
      <c r="N206" s="15" t="str">
        <f t="shared" si="125"/>
        <v>X</v>
      </c>
      <c r="O206" s="15" t="str">
        <f t="shared" si="126"/>
        <v>X</v>
      </c>
      <c r="P206" s="15" t="str">
        <f t="shared" si="127"/>
        <v>X</v>
      </c>
      <c r="Q206" s="15" t="str">
        <f t="shared" si="128"/>
        <v>XX</v>
      </c>
      <c r="R206" s="15" t="str">
        <f t="shared" si="129"/>
        <v>X</v>
      </c>
      <c r="T206" s="15" t="e">
        <f t="shared" si="130"/>
        <v>#REF!</v>
      </c>
      <c r="U206" s="15" t="e">
        <f t="shared" si="131"/>
        <v>#REF!</v>
      </c>
      <c r="V206" s="15">
        <f t="shared" si="132"/>
        <v>0</v>
      </c>
      <c r="W206" s="15">
        <f t="shared" si="133"/>
        <v>0</v>
      </c>
      <c r="X206" s="15">
        <f t="shared" si="134"/>
        <v>752</v>
      </c>
      <c r="Y206" s="15">
        <f t="shared" si="135"/>
        <v>263</v>
      </c>
      <c r="Z206" s="15">
        <f t="shared" si="136"/>
        <v>0</v>
      </c>
      <c r="AA206" s="15">
        <f t="shared" si="137"/>
        <v>0</v>
      </c>
      <c r="AB206" s="15">
        <f t="shared" si="138"/>
        <v>0</v>
      </c>
      <c r="AC206" s="15">
        <f t="shared" si="139"/>
        <v>0</v>
      </c>
      <c r="AD206" s="15">
        <f t="shared" si="140"/>
        <v>0</v>
      </c>
      <c r="AE206" s="141" t="e">
        <f t="shared" si="141"/>
        <v>#REF!</v>
      </c>
      <c r="AG206" s="15" t="e">
        <f t="shared" si="142"/>
        <v>#REF!</v>
      </c>
      <c r="AH206" s="15">
        <f t="shared" si="143"/>
        <v>3445.05</v>
      </c>
      <c r="AI206" s="15">
        <f t="shared" si="144"/>
        <v>0</v>
      </c>
      <c r="AJ206" s="15">
        <f t="shared" si="145"/>
        <v>0</v>
      </c>
      <c r="AK206" s="15">
        <f t="shared" si="146"/>
        <v>0</v>
      </c>
      <c r="AL206" s="15">
        <f t="shared" si="147"/>
        <v>0</v>
      </c>
      <c r="AM206" s="15">
        <f t="shared" si="148"/>
        <v>0</v>
      </c>
      <c r="AN206" s="15">
        <f t="shared" si="149"/>
        <v>0</v>
      </c>
      <c r="AO206" s="15">
        <f t="shared" si="150"/>
        <v>0</v>
      </c>
      <c r="AP206" s="15">
        <f t="shared" si="151"/>
        <v>0</v>
      </c>
      <c r="AQ206" s="15">
        <f t="shared" si="152"/>
        <v>0</v>
      </c>
      <c r="AR206" s="15">
        <f t="shared" si="153"/>
        <v>0</v>
      </c>
      <c r="AS206" s="141">
        <f t="shared" si="154"/>
        <v>3445</v>
      </c>
      <c r="AT206" s="141">
        <f t="shared" si="155"/>
        <v>1722.5</v>
      </c>
    </row>
    <row r="207" spans="5:46">
      <c r="E207" s="147" t="s">
        <v>1329</v>
      </c>
      <c r="F207" s="15" t="str">
        <f t="shared" si="117"/>
        <v>3520</v>
      </c>
      <c r="G207" s="15" t="str">
        <f t="shared" si="118"/>
        <v>D</v>
      </c>
      <c r="H207" s="15" t="str">
        <f t="shared" si="119"/>
        <v>U</v>
      </c>
      <c r="I207" s="15" t="str">
        <f t="shared" si="120"/>
        <v>STD</v>
      </c>
      <c r="J207" s="15" t="str">
        <f t="shared" si="121"/>
        <v>X</v>
      </c>
      <c r="K207" s="15" t="str">
        <f t="shared" si="122"/>
        <v>X</v>
      </c>
      <c r="L207" s="15" t="str">
        <f t="shared" si="123"/>
        <v>X</v>
      </c>
      <c r="M207" s="15" t="str">
        <f t="shared" si="124"/>
        <v>V</v>
      </c>
      <c r="N207" s="15" t="str">
        <f t="shared" si="125"/>
        <v>B</v>
      </c>
      <c r="O207" s="15" t="str">
        <f t="shared" si="126"/>
        <v>X</v>
      </c>
      <c r="P207" s="15" t="str">
        <f t="shared" si="127"/>
        <v>X</v>
      </c>
      <c r="Q207" s="15" t="str">
        <f t="shared" si="128"/>
        <v>XX</v>
      </c>
      <c r="R207" s="15" t="str">
        <f t="shared" si="129"/>
        <v>X</v>
      </c>
      <c r="T207" s="15" t="e">
        <f t="shared" si="130"/>
        <v>#REF!</v>
      </c>
      <c r="U207" s="15" t="e">
        <f t="shared" si="131"/>
        <v>#REF!</v>
      </c>
      <c r="V207" s="15">
        <f t="shared" si="132"/>
        <v>0</v>
      </c>
      <c r="W207" s="15">
        <f t="shared" si="133"/>
        <v>0</v>
      </c>
      <c r="X207" s="15">
        <f t="shared" si="134"/>
        <v>0</v>
      </c>
      <c r="Y207" s="15">
        <f t="shared" si="135"/>
        <v>289</v>
      </c>
      <c r="Z207" s="15">
        <f t="shared" si="136"/>
        <v>600</v>
      </c>
      <c r="AA207" s="15">
        <f t="shared" si="137"/>
        <v>0</v>
      </c>
      <c r="AB207" s="15">
        <f t="shared" si="138"/>
        <v>0</v>
      </c>
      <c r="AC207" s="15">
        <f t="shared" si="139"/>
        <v>0</v>
      </c>
      <c r="AD207" s="15">
        <f t="shared" si="140"/>
        <v>0</v>
      </c>
      <c r="AE207" s="141" t="e">
        <f t="shared" si="141"/>
        <v>#REF!</v>
      </c>
      <c r="AG207" s="15" t="e">
        <f t="shared" si="142"/>
        <v>#REF!</v>
      </c>
      <c r="AH207" s="15">
        <f t="shared" si="143"/>
        <v>3445.05</v>
      </c>
      <c r="AI207" s="15">
        <f t="shared" si="144"/>
        <v>0</v>
      </c>
      <c r="AJ207" s="15">
        <f t="shared" si="145"/>
        <v>0</v>
      </c>
      <c r="AK207" s="15">
        <f t="shared" si="146"/>
        <v>0</v>
      </c>
      <c r="AL207" s="15">
        <f t="shared" si="147"/>
        <v>0</v>
      </c>
      <c r="AM207" s="15">
        <f t="shared" si="148"/>
        <v>0</v>
      </c>
      <c r="AN207" s="15">
        <f t="shared" si="149"/>
        <v>0</v>
      </c>
      <c r="AO207" s="15">
        <f t="shared" si="150"/>
        <v>0</v>
      </c>
      <c r="AP207" s="15">
        <f t="shared" si="151"/>
        <v>0</v>
      </c>
      <c r="AQ207" s="15">
        <f t="shared" si="152"/>
        <v>0</v>
      </c>
      <c r="AR207" s="15">
        <f t="shared" si="153"/>
        <v>0</v>
      </c>
      <c r="AS207" s="141">
        <f t="shared" si="154"/>
        <v>3445</v>
      </c>
      <c r="AT207" s="141">
        <f t="shared" si="155"/>
        <v>1722.5</v>
      </c>
    </row>
    <row r="208" spans="5:46">
      <c r="E208" s="147" t="s">
        <v>1330</v>
      </c>
      <c r="F208" s="15" t="str">
        <f t="shared" si="117"/>
        <v>3520</v>
      </c>
      <c r="G208" s="15" t="str">
        <f t="shared" si="118"/>
        <v>E</v>
      </c>
      <c r="H208" s="15" t="str">
        <f t="shared" si="119"/>
        <v>U</v>
      </c>
      <c r="I208" s="15" t="str">
        <f t="shared" si="120"/>
        <v>STD</v>
      </c>
      <c r="J208" s="15" t="str">
        <f t="shared" si="121"/>
        <v>1</v>
      </c>
      <c r="K208" s="15" t="str">
        <f t="shared" si="122"/>
        <v>X</v>
      </c>
      <c r="L208" s="15" t="str">
        <f t="shared" si="123"/>
        <v>X</v>
      </c>
      <c r="M208" s="15" t="str">
        <f t="shared" si="124"/>
        <v>V</v>
      </c>
      <c r="N208" s="15" t="str">
        <f t="shared" si="125"/>
        <v>B</v>
      </c>
      <c r="O208" s="15" t="str">
        <f t="shared" si="126"/>
        <v>X</v>
      </c>
      <c r="P208" s="15" t="str">
        <f t="shared" si="127"/>
        <v>X</v>
      </c>
      <c r="Q208" s="15" t="str">
        <f t="shared" si="128"/>
        <v>XX</v>
      </c>
      <c r="R208" s="15" t="str">
        <f t="shared" si="129"/>
        <v>X</v>
      </c>
      <c r="T208" s="15" t="e">
        <f t="shared" si="130"/>
        <v>#REF!</v>
      </c>
      <c r="U208" s="15" t="e">
        <f t="shared" si="131"/>
        <v>#REF!</v>
      </c>
      <c r="V208" s="15">
        <f t="shared" si="132"/>
        <v>0</v>
      </c>
      <c r="W208" s="15">
        <f t="shared" si="133"/>
        <v>0</v>
      </c>
      <c r="X208" s="15">
        <f t="shared" si="134"/>
        <v>0</v>
      </c>
      <c r="Y208" s="15">
        <f t="shared" si="135"/>
        <v>289</v>
      </c>
      <c r="Z208" s="15">
        <f t="shared" si="136"/>
        <v>600</v>
      </c>
      <c r="AA208" s="15">
        <f t="shared" si="137"/>
        <v>0</v>
      </c>
      <c r="AB208" s="15">
        <f t="shared" si="138"/>
        <v>0</v>
      </c>
      <c r="AC208" s="15">
        <f t="shared" si="139"/>
        <v>0</v>
      </c>
      <c r="AD208" s="15">
        <f t="shared" si="140"/>
        <v>0</v>
      </c>
      <c r="AE208" s="141" t="e">
        <f t="shared" si="141"/>
        <v>#REF!</v>
      </c>
      <c r="AG208" s="15" t="e">
        <f t="shared" si="142"/>
        <v>#REF!</v>
      </c>
      <c r="AH208" s="15">
        <f t="shared" si="143"/>
        <v>3445.05</v>
      </c>
      <c r="AI208" s="15">
        <f t="shared" si="144"/>
        <v>0</v>
      </c>
      <c r="AJ208" s="15">
        <f t="shared" si="145"/>
        <v>0</v>
      </c>
      <c r="AK208" s="15">
        <f t="shared" si="146"/>
        <v>0</v>
      </c>
      <c r="AL208" s="15">
        <f t="shared" si="147"/>
        <v>0</v>
      </c>
      <c r="AM208" s="15">
        <f t="shared" si="148"/>
        <v>0</v>
      </c>
      <c r="AN208" s="15">
        <f t="shared" si="149"/>
        <v>0</v>
      </c>
      <c r="AO208" s="15">
        <f t="shared" si="150"/>
        <v>0</v>
      </c>
      <c r="AP208" s="15">
        <f t="shared" si="151"/>
        <v>0</v>
      </c>
      <c r="AQ208" s="15">
        <f t="shared" si="152"/>
        <v>0</v>
      </c>
      <c r="AR208" s="15">
        <f t="shared" si="153"/>
        <v>0</v>
      </c>
      <c r="AS208" s="141">
        <f t="shared" si="154"/>
        <v>3445</v>
      </c>
      <c r="AT208" s="141">
        <f t="shared" si="155"/>
        <v>1722.5</v>
      </c>
    </row>
    <row r="209" spans="5:46">
      <c r="E209" s="147" t="s">
        <v>1331</v>
      </c>
      <c r="F209" s="15" t="str">
        <f t="shared" si="117"/>
        <v>3520</v>
      </c>
      <c r="G209" s="15" t="str">
        <f t="shared" si="118"/>
        <v>E</v>
      </c>
      <c r="H209" s="15" t="str">
        <f t="shared" si="119"/>
        <v>U</v>
      </c>
      <c r="I209" s="15" t="str">
        <f t="shared" si="120"/>
        <v>STD</v>
      </c>
      <c r="J209" s="15" t="str">
        <f t="shared" si="121"/>
        <v>1</v>
      </c>
      <c r="K209" s="15" t="str">
        <f t="shared" si="122"/>
        <v>X</v>
      </c>
      <c r="L209" s="15" t="str">
        <f t="shared" si="123"/>
        <v>X</v>
      </c>
      <c r="M209" s="15" t="str">
        <f t="shared" si="124"/>
        <v>X</v>
      </c>
      <c r="N209" s="15" t="str">
        <f t="shared" si="125"/>
        <v>X</v>
      </c>
      <c r="O209" s="15" t="str">
        <f t="shared" si="126"/>
        <v>X</v>
      </c>
      <c r="P209" s="15" t="str">
        <f t="shared" si="127"/>
        <v>C</v>
      </c>
      <c r="Q209" s="15" t="str">
        <f t="shared" si="128"/>
        <v>XX</v>
      </c>
      <c r="R209" s="15" t="str">
        <f t="shared" si="129"/>
        <v>X</v>
      </c>
      <c r="T209" s="15" t="e">
        <f t="shared" si="130"/>
        <v>#REF!</v>
      </c>
      <c r="U209" s="15" t="e">
        <f t="shared" si="131"/>
        <v>#REF!</v>
      </c>
      <c r="V209" s="15">
        <f t="shared" si="132"/>
        <v>0</v>
      </c>
      <c r="W209" s="15">
        <f t="shared" si="133"/>
        <v>0</v>
      </c>
      <c r="X209" s="15">
        <f t="shared" si="134"/>
        <v>0</v>
      </c>
      <c r="Y209" s="15">
        <f t="shared" si="135"/>
        <v>0</v>
      </c>
      <c r="Z209" s="15">
        <f t="shared" si="136"/>
        <v>0</v>
      </c>
      <c r="AA209" s="15">
        <f t="shared" si="137"/>
        <v>0</v>
      </c>
      <c r="AB209" s="15">
        <f t="shared" si="138"/>
        <v>220</v>
      </c>
      <c r="AC209" s="15">
        <f t="shared" si="139"/>
        <v>0</v>
      </c>
      <c r="AD209" s="15">
        <f t="shared" si="140"/>
        <v>0</v>
      </c>
      <c r="AE209" s="141" t="e">
        <f t="shared" si="141"/>
        <v>#REF!</v>
      </c>
      <c r="AG209" s="15" t="e">
        <f t="shared" si="142"/>
        <v>#REF!</v>
      </c>
      <c r="AH209" s="15">
        <f t="shared" si="143"/>
        <v>3445.05</v>
      </c>
      <c r="AI209" s="15">
        <f t="shared" si="144"/>
        <v>0</v>
      </c>
      <c r="AJ209" s="15">
        <f t="shared" si="145"/>
        <v>0</v>
      </c>
      <c r="AK209" s="15">
        <f t="shared" si="146"/>
        <v>0</v>
      </c>
      <c r="AL209" s="15">
        <f t="shared" si="147"/>
        <v>0</v>
      </c>
      <c r="AM209" s="15" t="str">
        <f t="shared" si="148"/>
        <v>$</v>
      </c>
      <c r="AN209" s="15">
        <f t="shared" si="149"/>
        <v>0</v>
      </c>
      <c r="AO209" s="15">
        <f t="shared" si="150"/>
        <v>0</v>
      </c>
      <c r="AP209" s="15">
        <f t="shared" si="151"/>
        <v>0</v>
      </c>
      <c r="AQ209" s="15">
        <f t="shared" si="152"/>
        <v>0</v>
      </c>
      <c r="AR209" s="15">
        <f t="shared" si="153"/>
        <v>0</v>
      </c>
      <c r="AS209" s="141">
        <f t="shared" si="154"/>
        <v>3445</v>
      </c>
      <c r="AT209" s="141">
        <f t="shared" si="155"/>
        <v>1722.5</v>
      </c>
    </row>
    <row r="210" spans="5:46">
      <c r="E210" s="147" t="s">
        <v>1332</v>
      </c>
      <c r="F210" s="15" t="str">
        <f t="shared" si="117"/>
        <v>3520</v>
      </c>
      <c r="G210" s="15" t="str">
        <f t="shared" si="118"/>
        <v>E</v>
      </c>
      <c r="H210" s="15" t="str">
        <f t="shared" si="119"/>
        <v>U</v>
      </c>
      <c r="I210" s="15" t="str">
        <f t="shared" si="120"/>
        <v>STD</v>
      </c>
      <c r="J210" s="15" t="str">
        <f t="shared" si="121"/>
        <v>X</v>
      </c>
      <c r="K210" s="15" t="str">
        <f t="shared" si="122"/>
        <v>H</v>
      </c>
      <c r="L210" s="15" t="str">
        <f t="shared" si="123"/>
        <v>X</v>
      </c>
      <c r="M210" s="15" t="str">
        <f t="shared" si="124"/>
        <v>V</v>
      </c>
      <c r="N210" s="15" t="str">
        <f t="shared" si="125"/>
        <v>B</v>
      </c>
      <c r="O210" s="15" t="str">
        <f t="shared" si="126"/>
        <v>X</v>
      </c>
      <c r="P210" s="15" t="str">
        <f t="shared" si="127"/>
        <v>X</v>
      </c>
      <c r="Q210" s="15" t="str">
        <f t="shared" si="128"/>
        <v>XX</v>
      </c>
      <c r="R210" s="15" t="str">
        <f t="shared" si="129"/>
        <v>X</v>
      </c>
      <c r="T210" s="15" t="e">
        <f t="shared" si="130"/>
        <v>#REF!</v>
      </c>
      <c r="U210" s="15" t="e">
        <f t="shared" si="131"/>
        <v>#REF!</v>
      </c>
      <c r="V210" s="15">
        <f t="shared" si="132"/>
        <v>0</v>
      </c>
      <c r="W210" s="15">
        <f t="shared" si="133"/>
        <v>525</v>
      </c>
      <c r="X210" s="15">
        <f t="shared" si="134"/>
        <v>0</v>
      </c>
      <c r="Y210" s="15">
        <f t="shared" si="135"/>
        <v>289</v>
      </c>
      <c r="Z210" s="15">
        <f t="shared" si="136"/>
        <v>600</v>
      </c>
      <c r="AA210" s="15">
        <f t="shared" si="137"/>
        <v>0</v>
      </c>
      <c r="AB210" s="15">
        <f t="shared" si="138"/>
        <v>0</v>
      </c>
      <c r="AC210" s="15">
        <f t="shared" si="139"/>
        <v>0</v>
      </c>
      <c r="AD210" s="15">
        <f t="shared" si="140"/>
        <v>0</v>
      </c>
      <c r="AE210" s="141" t="e">
        <f t="shared" si="141"/>
        <v>#REF!</v>
      </c>
      <c r="AG210" s="15" t="e">
        <f t="shared" si="142"/>
        <v>#REF!</v>
      </c>
      <c r="AH210" s="15">
        <f t="shared" si="143"/>
        <v>3445.05</v>
      </c>
      <c r="AI210" s="15">
        <f t="shared" si="144"/>
        <v>0</v>
      </c>
      <c r="AJ210" s="15">
        <f t="shared" si="145"/>
        <v>0</v>
      </c>
      <c r="AK210" s="15">
        <f t="shared" si="146"/>
        <v>571.30999999999995</v>
      </c>
      <c r="AL210" s="15">
        <f t="shared" si="147"/>
        <v>0</v>
      </c>
      <c r="AM210" s="15">
        <f t="shared" si="148"/>
        <v>0</v>
      </c>
      <c r="AN210" s="15">
        <f t="shared" si="149"/>
        <v>0</v>
      </c>
      <c r="AO210" s="15">
        <f t="shared" si="150"/>
        <v>0</v>
      </c>
      <c r="AP210" s="15">
        <f t="shared" si="151"/>
        <v>0</v>
      </c>
      <c r="AQ210" s="15">
        <f t="shared" si="152"/>
        <v>0</v>
      </c>
      <c r="AR210" s="15">
        <f t="shared" si="153"/>
        <v>0</v>
      </c>
      <c r="AS210" s="141">
        <f t="shared" si="154"/>
        <v>4016</v>
      </c>
      <c r="AT210" s="141">
        <f t="shared" si="155"/>
        <v>2008</v>
      </c>
    </row>
    <row r="211" spans="5:46">
      <c r="E211" s="147" t="s">
        <v>1333</v>
      </c>
      <c r="F211" s="15" t="str">
        <f t="shared" si="117"/>
        <v>3520</v>
      </c>
      <c r="G211" s="15" t="str">
        <f t="shared" si="118"/>
        <v>E</v>
      </c>
      <c r="H211" s="15" t="str">
        <f t="shared" si="119"/>
        <v>U</v>
      </c>
      <c r="I211" s="15" t="str">
        <f t="shared" si="120"/>
        <v>STD</v>
      </c>
      <c r="J211" s="15" t="str">
        <f t="shared" si="121"/>
        <v>X</v>
      </c>
      <c r="K211" s="15" t="str">
        <f t="shared" si="122"/>
        <v>X</v>
      </c>
      <c r="L211" s="15" t="str">
        <f t="shared" si="123"/>
        <v>X</v>
      </c>
      <c r="M211" s="15" t="str">
        <f t="shared" si="124"/>
        <v>V</v>
      </c>
      <c r="N211" s="15" t="str">
        <f t="shared" si="125"/>
        <v>B</v>
      </c>
      <c r="O211" s="15" t="str">
        <f t="shared" si="126"/>
        <v>X</v>
      </c>
      <c r="P211" s="15" t="str">
        <f t="shared" si="127"/>
        <v>C</v>
      </c>
      <c r="Q211" s="15" t="str">
        <f t="shared" si="128"/>
        <v>XX</v>
      </c>
      <c r="R211" s="15" t="str">
        <f t="shared" si="129"/>
        <v>X</v>
      </c>
      <c r="T211" s="15" t="e">
        <f t="shared" si="130"/>
        <v>#REF!</v>
      </c>
      <c r="U211" s="15" t="e">
        <f t="shared" si="131"/>
        <v>#REF!</v>
      </c>
      <c r="V211" s="15">
        <f t="shared" si="132"/>
        <v>0</v>
      </c>
      <c r="W211" s="15">
        <f t="shared" si="133"/>
        <v>0</v>
      </c>
      <c r="X211" s="15">
        <f t="shared" si="134"/>
        <v>0</v>
      </c>
      <c r="Y211" s="15">
        <f t="shared" si="135"/>
        <v>289</v>
      </c>
      <c r="Z211" s="15">
        <f t="shared" si="136"/>
        <v>600</v>
      </c>
      <c r="AA211" s="15">
        <f t="shared" si="137"/>
        <v>0</v>
      </c>
      <c r="AB211" s="15">
        <f t="shared" si="138"/>
        <v>220</v>
      </c>
      <c r="AC211" s="15">
        <f t="shared" si="139"/>
        <v>0</v>
      </c>
      <c r="AD211" s="15">
        <f t="shared" si="140"/>
        <v>0</v>
      </c>
      <c r="AE211" s="141" t="e">
        <f t="shared" si="141"/>
        <v>#REF!</v>
      </c>
      <c r="AG211" s="15" t="e">
        <f t="shared" si="142"/>
        <v>#REF!</v>
      </c>
      <c r="AH211" s="15">
        <f t="shared" si="143"/>
        <v>3445.05</v>
      </c>
      <c r="AI211" s="15">
        <f t="shared" si="144"/>
        <v>0</v>
      </c>
      <c r="AJ211" s="15">
        <f t="shared" si="145"/>
        <v>0</v>
      </c>
      <c r="AK211" s="15">
        <f t="shared" si="146"/>
        <v>0</v>
      </c>
      <c r="AL211" s="15">
        <f t="shared" si="147"/>
        <v>0</v>
      </c>
      <c r="AM211" s="15">
        <f t="shared" si="148"/>
        <v>0</v>
      </c>
      <c r="AN211" s="15">
        <f t="shared" si="149"/>
        <v>0</v>
      </c>
      <c r="AO211" s="15">
        <f t="shared" si="150"/>
        <v>0</v>
      </c>
      <c r="AP211" s="15">
        <f t="shared" si="151"/>
        <v>0</v>
      </c>
      <c r="AQ211" s="15">
        <f t="shared" si="152"/>
        <v>0</v>
      </c>
      <c r="AR211" s="15">
        <f t="shared" si="153"/>
        <v>0</v>
      </c>
      <c r="AS211" s="141">
        <f t="shared" si="154"/>
        <v>3445</v>
      </c>
      <c r="AT211" s="141">
        <f t="shared" si="155"/>
        <v>1722.5</v>
      </c>
    </row>
    <row r="212" spans="5:46">
      <c r="E212" s="147" t="s">
        <v>1334</v>
      </c>
      <c r="F212" s="15" t="str">
        <f t="shared" si="117"/>
        <v>3520</v>
      </c>
      <c r="G212" s="15" t="str">
        <f t="shared" si="118"/>
        <v>E</v>
      </c>
      <c r="H212" s="15" t="str">
        <f t="shared" si="119"/>
        <v>U</v>
      </c>
      <c r="I212" s="15" t="str">
        <f t="shared" si="120"/>
        <v>STD</v>
      </c>
      <c r="J212" s="15" t="str">
        <f t="shared" si="121"/>
        <v>X</v>
      </c>
      <c r="K212" s="15" t="str">
        <f t="shared" si="122"/>
        <v>X</v>
      </c>
      <c r="L212" s="15" t="str">
        <f t="shared" si="123"/>
        <v>X</v>
      </c>
      <c r="M212" s="15" t="str">
        <f t="shared" si="124"/>
        <v>V</v>
      </c>
      <c r="N212" s="15" t="str">
        <f t="shared" si="125"/>
        <v>B</v>
      </c>
      <c r="O212" s="15" t="str">
        <f t="shared" si="126"/>
        <v>X</v>
      </c>
      <c r="P212" s="15" t="str">
        <f t="shared" si="127"/>
        <v>X</v>
      </c>
      <c r="Q212" s="15" t="str">
        <f t="shared" si="128"/>
        <v>XX</v>
      </c>
      <c r="R212" s="15" t="str">
        <f t="shared" si="129"/>
        <v>X</v>
      </c>
      <c r="T212" s="15" t="e">
        <f t="shared" si="130"/>
        <v>#REF!</v>
      </c>
      <c r="U212" s="15" t="e">
        <f t="shared" si="131"/>
        <v>#REF!</v>
      </c>
      <c r="V212" s="15">
        <f t="shared" si="132"/>
        <v>0</v>
      </c>
      <c r="W212" s="15">
        <f t="shared" si="133"/>
        <v>0</v>
      </c>
      <c r="X212" s="15">
        <f t="shared" si="134"/>
        <v>0</v>
      </c>
      <c r="Y212" s="15">
        <f t="shared" si="135"/>
        <v>289</v>
      </c>
      <c r="Z212" s="15">
        <f t="shared" si="136"/>
        <v>600</v>
      </c>
      <c r="AA212" s="15">
        <f t="shared" si="137"/>
        <v>0</v>
      </c>
      <c r="AB212" s="15">
        <f t="shared" si="138"/>
        <v>0</v>
      </c>
      <c r="AC212" s="15">
        <f t="shared" si="139"/>
        <v>0</v>
      </c>
      <c r="AD212" s="15">
        <f t="shared" si="140"/>
        <v>0</v>
      </c>
      <c r="AE212" s="141" t="e">
        <f t="shared" si="141"/>
        <v>#REF!</v>
      </c>
      <c r="AG212" s="15" t="e">
        <f t="shared" si="142"/>
        <v>#REF!</v>
      </c>
      <c r="AH212" s="15">
        <f t="shared" si="143"/>
        <v>3445.05</v>
      </c>
      <c r="AI212" s="15">
        <f t="shared" si="144"/>
        <v>0</v>
      </c>
      <c r="AJ212" s="15">
        <f t="shared" si="145"/>
        <v>0</v>
      </c>
      <c r="AK212" s="15">
        <f t="shared" si="146"/>
        <v>0</v>
      </c>
      <c r="AL212" s="15">
        <f t="shared" si="147"/>
        <v>0</v>
      </c>
      <c r="AM212" s="15">
        <f t="shared" si="148"/>
        <v>0</v>
      </c>
      <c r="AN212" s="15">
        <f t="shared" si="149"/>
        <v>0</v>
      </c>
      <c r="AO212" s="15">
        <f t="shared" si="150"/>
        <v>0</v>
      </c>
      <c r="AP212" s="15">
        <f t="shared" si="151"/>
        <v>0</v>
      </c>
      <c r="AQ212" s="15">
        <f t="shared" si="152"/>
        <v>0</v>
      </c>
      <c r="AR212" s="15">
        <f t="shared" si="153"/>
        <v>0</v>
      </c>
      <c r="AS212" s="141">
        <f t="shared" si="154"/>
        <v>3445</v>
      </c>
      <c r="AT212" s="141">
        <f t="shared" si="155"/>
        <v>1722.5</v>
      </c>
    </row>
    <row r="213" spans="5:46">
      <c r="E213" s="147" t="s">
        <v>1335</v>
      </c>
      <c r="F213" s="15" t="str">
        <f t="shared" si="117"/>
        <v>3520</v>
      </c>
      <c r="G213" s="15" t="str">
        <f t="shared" si="118"/>
        <v>E</v>
      </c>
      <c r="H213" s="15" t="str">
        <f t="shared" si="119"/>
        <v>U</v>
      </c>
      <c r="I213" s="15" t="str">
        <f t="shared" si="120"/>
        <v>STD</v>
      </c>
      <c r="J213" s="15" t="str">
        <f t="shared" si="121"/>
        <v>X</v>
      </c>
      <c r="K213" s="15" t="str">
        <f t="shared" si="122"/>
        <v>X</v>
      </c>
      <c r="L213" s="15" t="str">
        <f t="shared" si="123"/>
        <v>X</v>
      </c>
      <c r="M213" s="15" t="str">
        <f t="shared" si="124"/>
        <v>X</v>
      </c>
      <c r="N213" s="15" t="str">
        <f t="shared" si="125"/>
        <v>B</v>
      </c>
      <c r="O213" s="15" t="str">
        <f t="shared" si="126"/>
        <v>X</v>
      </c>
      <c r="P213" s="15" t="str">
        <f t="shared" si="127"/>
        <v>X</v>
      </c>
      <c r="Q213" s="15" t="str">
        <f t="shared" si="128"/>
        <v>SC</v>
      </c>
      <c r="R213" s="15" t="str">
        <f t="shared" si="129"/>
        <v>X</v>
      </c>
      <c r="T213" s="15" t="e">
        <f t="shared" si="130"/>
        <v>#REF!</v>
      </c>
      <c r="U213" s="15" t="e">
        <f t="shared" si="131"/>
        <v>#REF!</v>
      </c>
      <c r="V213" s="15">
        <f t="shared" si="132"/>
        <v>0</v>
      </c>
      <c r="W213" s="15">
        <f t="shared" si="133"/>
        <v>0</v>
      </c>
      <c r="X213" s="15">
        <f t="shared" si="134"/>
        <v>0</v>
      </c>
      <c r="Y213" s="15">
        <f t="shared" si="135"/>
        <v>0</v>
      </c>
      <c r="Z213" s="15">
        <f t="shared" si="136"/>
        <v>600</v>
      </c>
      <c r="AA213" s="15">
        <f t="shared" si="137"/>
        <v>0</v>
      </c>
      <c r="AB213" s="15">
        <f t="shared" si="138"/>
        <v>0</v>
      </c>
      <c r="AC213" s="15">
        <f t="shared" si="139"/>
        <v>289</v>
      </c>
      <c r="AD213" s="15">
        <f t="shared" si="140"/>
        <v>0</v>
      </c>
      <c r="AE213" s="141" t="e">
        <f t="shared" si="141"/>
        <v>#REF!</v>
      </c>
      <c r="AG213" s="15" t="e">
        <f t="shared" si="142"/>
        <v>#REF!</v>
      </c>
      <c r="AH213" s="15">
        <f t="shared" si="143"/>
        <v>3445.05</v>
      </c>
      <c r="AI213" s="15">
        <f t="shared" si="144"/>
        <v>0</v>
      </c>
      <c r="AJ213" s="15">
        <f t="shared" si="145"/>
        <v>0</v>
      </c>
      <c r="AK213" s="15">
        <f t="shared" si="146"/>
        <v>0</v>
      </c>
      <c r="AL213" s="15">
        <f t="shared" si="147"/>
        <v>0</v>
      </c>
      <c r="AM213" s="15" t="str">
        <f t="shared" si="148"/>
        <v>$</v>
      </c>
      <c r="AN213" s="15">
        <f t="shared" si="149"/>
        <v>0</v>
      </c>
      <c r="AO213" s="15">
        <f t="shared" si="150"/>
        <v>0</v>
      </c>
      <c r="AP213" s="15">
        <f t="shared" si="151"/>
        <v>0</v>
      </c>
      <c r="AQ213" s="15">
        <f t="shared" si="152"/>
        <v>0</v>
      </c>
      <c r="AR213" s="15">
        <f t="shared" si="153"/>
        <v>0</v>
      </c>
      <c r="AS213" s="141">
        <f t="shared" si="154"/>
        <v>3445</v>
      </c>
      <c r="AT213" s="141">
        <f t="shared" si="155"/>
        <v>1722.5</v>
      </c>
    </row>
    <row r="214" spans="5:46">
      <c r="E214" s="147" t="s">
        <v>1336</v>
      </c>
      <c r="F214" s="15" t="str">
        <f t="shared" si="117"/>
        <v>3520</v>
      </c>
      <c r="G214" s="15" t="str">
        <f t="shared" si="118"/>
        <v>E</v>
      </c>
      <c r="H214" s="15" t="str">
        <f t="shared" si="119"/>
        <v>U</v>
      </c>
      <c r="I214" s="15" t="str">
        <f t="shared" si="120"/>
        <v>STD</v>
      </c>
      <c r="J214" s="15" t="str">
        <f t="shared" si="121"/>
        <v>X</v>
      </c>
      <c r="K214" s="15" t="str">
        <f t="shared" si="122"/>
        <v>X</v>
      </c>
      <c r="L214" s="15" t="str">
        <f t="shared" si="123"/>
        <v>X</v>
      </c>
      <c r="M214" s="15" t="str">
        <f t="shared" si="124"/>
        <v>X</v>
      </c>
      <c r="N214" s="15" t="str">
        <f t="shared" si="125"/>
        <v>B</v>
      </c>
      <c r="O214" s="15" t="str">
        <f t="shared" si="126"/>
        <v>X</v>
      </c>
      <c r="P214" s="15" t="str">
        <f t="shared" si="127"/>
        <v>X</v>
      </c>
      <c r="Q214" s="15" t="str">
        <f t="shared" si="128"/>
        <v>XX</v>
      </c>
      <c r="R214" s="15" t="str">
        <f t="shared" si="129"/>
        <v>X</v>
      </c>
      <c r="T214" s="15" t="e">
        <f t="shared" si="130"/>
        <v>#REF!</v>
      </c>
      <c r="U214" s="15" t="e">
        <f t="shared" si="131"/>
        <v>#REF!</v>
      </c>
      <c r="V214" s="15">
        <f t="shared" si="132"/>
        <v>0</v>
      </c>
      <c r="W214" s="15">
        <f t="shared" si="133"/>
        <v>0</v>
      </c>
      <c r="X214" s="15">
        <f t="shared" si="134"/>
        <v>0</v>
      </c>
      <c r="Y214" s="15">
        <f t="shared" si="135"/>
        <v>0</v>
      </c>
      <c r="Z214" s="15">
        <f t="shared" si="136"/>
        <v>600</v>
      </c>
      <c r="AA214" s="15">
        <f t="shared" si="137"/>
        <v>0</v>
      </c>
      <c r="AB214" s="15">
        <f t="shared" si="138"/>
        <v>0</v>
      </c>
      <c r="AC214" s="15">
        <f t="shared" si="139"/>
        <v>0</v>
      </c>
      <c r="AD214" s="15">
        <f t="shared" si="140"/>
        <v>0</v>
      </c>
      <c r="AE214" s="141" t="e">
        <f t="shared" si="141"/>
        <v>#REF!</v>
      </c>
      <c r="AG214" s="15" t="e">
        <f t="shared" si="142"/>
        <v>#REF!</v>
      </c>
      <c r="AH214" s="15">
        <f t="shared" si="143"/>
        <v>3445.05</v>
      </c>
      <c r="AI214" s="15">
        <f t="shared" si="144"/>
        <v>0</v>
      </c>
      <c r="AJ214" s="15">
        <f t="shared" si="145"/>
        <v>0</v>
      </c>
      <c r="AK214" s="15">
        <f t="shared" si="146"/>
        <v>0</v>
      </c>
      <c r="AL214" s="15">
        <f t="shared" si="147"/>
        <v>0</v>
      </c>
      <c r="AM214" s="15" t="str">
        <f t="shared" si="148"/>
        <v>$</v>
      </c>
      <c r="AN214" s="15">
        <f t="shared" si="149"/>
        <v>0</v>
      </c>
      <c r="AO214" s="15">
        <f t="shared" si="150"/>
        <v>0</v>
      </c>
      <c r="AP214" s="15">
        <f t="shared" si="151"/>
        <v>0</v>
      </c>
      <c r="AQ214" s="15">
        <f t="shared" si="152"/>
        <v>0</v>
      </c>
      <c r="AR214" s="15">
        <f t="shared" si="153"/>
        <v>0</v>
      </c>
      <c r="AS214" s="141">
        <f t="shared" si="154"/>
        <v>3445</v>
      </c>
      <c r="AT214" s="141">
        <f t="shared" si="155"/>
        <v>1722.5</v>
      </c>
    </row>
    <row r="215" spans="5:46">
      <c r="E215" s="147" t="s">
        <v>1337</v>
      </c>
      <c r="F215" s="15" t="str">
        <f t="shared" si="117"/>
        <v>3520</v>
      </c>
      <c r="G215" s="15" t="str">
        <f t="shared" si="118"/>
        <v>E</v>
      </c>
      <c r="H215" s="15" t="str">
        <f t="shared" si="119"/>
        <v>U</v>
      </c>
      <c r="I215" s="15" t="str">
        <f t="shared" si="120"/>
        <v>STD</v>
      </c>
      <c r="J215" s="15" t="str">
        <f t="shared" si="121"/>
        <v>X</v>
      </c>
      <c r="K215" s="15" t="str">
        <f t="shared" si="122"/>
        <v>X</v>
      </c>
      <c r="L215" s="15" t="str">
        <f t="shared" si="123"/>
        <v>X</v>
      </c>
      <c r="M215" s="15" t="str">
        <f t="shared" si="124"/>
        <v>X</v>
      </c>
      <c r="N215" s="15" t="str">
        <f t="shared" si="125"/>
        <v>X</v>
      </c>
      <c r="O215" s="15" t="str">
        <f t="shared" si="126"/>
        <v>X</v>
      </c>
      <c r="P215" s="15" t="str">
        <f t="shared" si="127"/>
        <v>X</v>
      </c>
      <c r="Q215" s="15" t="str">
        <f t="shared" si="128"/>
        <v>XX</v>
      </c>
      <c r="R215" s="15" t="str">
        <f t="shared" si="129"/>
        <v>X</v>
      </c>
      <c r="T215" s="15" t="e">
        <f t="shared" si="130"/>
        <v>#REF!</v>
      </c>
      <c r="U215" s="15" t="e">
        <f t="shared" si="131"/>
        <v>#REF!</v>
      </c>
      <c r="V215" s="15">
        <f t="shared" si="132"/>
        <v>0</v>
      </c>
      <c r="W215" s="15">
        <f t="shared" si="133"/>
        <v>0</v>
      </c>
      <c r="X215" s="15">
        <f t="shared" si="134"/>
        <v>0</v>
      </c>
      <c r="Y215" s="15">
        <f t="shared" si="135"/>
        <v>0</v>
      </c>
      <c r="Z215" s="15">
        <f t="shared" si="136"/>
        <v>0</v>
      </c>
      <c r="AA215" s="15">
        <f t="shared" si="137"/>
        <v>0</v>
      </c>
      <c r="AB215" s="15">
        <f t="shared" si="138"/>
        <v>0</v>
      </c>
      <c r="AC215" s="15">
        <f t="shared" si="139"/>
        <v>0</v>
      </c>
      <c r="AD215" s="15">
        <f t="shared" si="140"/>
        <v>0</v>
      </c>
      <c r="AE215" s="141" t="e">
        <f t="shared" si="141"/>
        <v>#REF!</v>
      </c>
      <c r="AG215" s="15" t="e">
        <f t="shared" si="142"/>
        <v>#REF!</v>
      </c>
      <c r="AH215" s="15">
        <f t="shared" si="143"/>
        <v>3445.05</v>
      </c>
      <c r="AI215" s="15">
        <f t="shared" si="144"/>
        <v>0</v>
      </c>
      <c r="AJ215" s="15">
        <f t="shared" si="145"/>
        <v>0</v>
      </c>
      <c r="AK215" s="15">
        <f t="shared" si="146"/>
        <v>0</v>
      </c>
      <c r="AL215" s="15">
        <f t="shared" si="147"/>
        <v>0</v>
      </c>
      <c r="AM215" s="15" t="str">
        <f t="shared" si="148"/>
        <v>$</v>
      </c>
      <c r="AN215" s="15">
        <f t="shared" si="149"/>
        <v>0</v>
      </c>
      <c r="AO215" s="15">
        <f t="shared" si="150"/>
        <v>0</v>
      </c>
      <c r="AP215" s="15">
        <f t="shared" si="151"/>
        <v>0</v>
      </c>
      <c r="AQ215" s="15">
        <f t="shared" si="152"/>
        <v>0</v>
      </c>
      <c r="AR215" s="15">
        <f t="shared" si="153"/>
        <v>0</v>
      </c>
      <c r="AS215" s="141">
        <f t="shared" si="154"/>
        <v>3445</v>
      </c>
      <c r="AT215" s="141">
        <f t="shared" si="155"/>
        <v>1722.5</v>
      </c>
    </row>
    <row r="216" spans="5:46">
      <c r="E216" s="147" t="s">
        <v>1338</v>
      </c>
      <c r="F216" s="15" t="str">
        <f t="shared" si="117"/>
        <v>3520</v>
      </c>
      <c r="G216" s="15" t="str">
        <f t="shared" si="118"/>
        <v>F</v>
      </c>
      <c r="H216" s="15" t="str">
        <f t="shared" si="119"/>
        <v>U</v>
      </c>
      <c r="I216" s="15" t="str">
        <f t="shared" si="120"/>
        <v>STD</v>
      </c>
      <c r="J216" s="15" t="str">
        <f t="shared" si="121"/>
        <v>X</v>
      </c>
      <c r="K216" s="15" t="str">
        <f t="shared" si="122"/>
        <v>X</v>
      </c>
      <c r="L216" s="15" t="str">
        <f t="shared" si="123"/>
        <v>X</v>
      </c>
      <c r="M216" s="15" t="str">
        <f t="shared" si="124"/>
        <v>V</v>
      </c>
      <c r="N216" s="15" t="str">
        <f t="shared" si="125"/>
        <v>B</v>
      </c>
      <c r="O216" s="15" t="str">
        <f t="shared" si="126"/>
        <v>X</v>
      </c>
      <c r="P216" s="15" t="str">
        <f t="shared" si="127"/>
        <v>X</v>
      </c>
      <c r="Q216" s="15" t="str">
        <f t="shared" si="128"/>
        <v>XX</v>
      </c>
      <c r="R216" s="15" t="str">
        <f t="shared" si="129"/>
        <v>X</v>
      </c>
      <c r="T216" s="15" t="e">
        <f t="shared" si="130"/>
        <v>#REF!</v>
      </c>
      <c r="U216" s="15" t="e">
        <f t="shared" si="131"/>
        <v>#REF!</v>
      </c>
      <c r="V216" s="15">
        <f t="shared" si="132"/>
        <v>0</v>
      </c>
      <c r="W216" s="15">
        <f t="shared" si="133"/>
        <v>0</v>
      </c>
      <c r="X216" s="15">
        <f t="shared" si="134"/>
        <v>0</v>
      </c>
      <c r="Y216" s="15">
        <f t="shared" si="135"/>
        <v>289</v>
      </c>
      <c r="Z216" s="15">
        <f t="shared" si="136"/>
        <v>600</v>
      </c>
      <c r="AA216" s="15">
        <f t="shared" si="137"/>
        <v>0</v>
      </c>
      <c r="AB216" s="15">
        <f t="shared" si="138"/>
        <v>0</v>
      </c>
      <c r="AC216" s="15">
        <f t="shared" si="139"/>
        <v>0</v>
      </c>
      <c r="AD216" s="15">
        <f t="shared" si="140"/>
        <v>0</v>
      </c>
      <c r="AE216" s="141" t="e">
        <f t="shared" si="141"/>
        <v>#REF!</v>
      </c>
      <c r="AG216" s="15" t="e">
        <f t="shared" si="142"/>
        <v>#REF!</v>
      </c>
      <c r="AH216" s="15">
        <f t="shared" si="143"/>
        <v>3445.05</v>
      </c>
      <c r="AI216" s="15">
        <f t="shared" si="144"/>
        <v>0</v>
      </c>
      <c r="AJ216" s="15">
        <f t="shared" si="145"/>
        <v>0</v>
      </c>
      <c r="AK216" s="15">
        <f t="shared" si="146"/>
        <v>0</v>
      </c>
      <c r="AL216" s="15">
        <f t="shared" si="147"/>
        <v>0</v>
      </c>
      <c r="AM216" s="15">
        <f t="shared" si="148"/>
        <v>0</v>
      </c>
      <c r="AN216" s="15">
        <f t="shared" si="149"/>
        <v>0</v>
      </c>
      <c r="AO216" s="15">
        <f t="shared" si="150"/>
        <v>0</v>
      </c>
      <c r="AP216" s="15">
        <f t="shared" si="151"/>
        <v>0</v>
      </c>
      <c r="AQ216" s="15">
        <f t="shared" si="152"/>
        <v>0</v>
      </c>
      <c r="AR216" s="15">
        <f t="shared" si="153"/>
        <v>0</v>
      </c>
      <c r="AS216" s="141">
        <f t="shared" si="154"/>
        <v>3445</v>
      </c>
      <c r="AT216" s="141">
        <f t="shared" si="155"/>
        <v>1722.5</v>
      </c>
    </row>
    <row r="217" spans="5:46">
      <c r="E217" s="147" t="s">
        <v>1339</v>
      </c>
      <c r="F217" s="15" t="str">
        <f t="shared" si="117"/>
        <v>3520</v>
      </c>
      <c r="G217" s="15" t="str">
        <f t="shared" si="118"/>
        <v>G</v>
      </c>
      <c r="H217" s="15" t="str">
        <f t="shared" si="119"/>
        <v>U</v>
      </c>
      <c r="I217" s="15" t="str">
        <f t="shared" si="120"/>
        <v>STD</v>
      </c>
      <c r="J217" s="15" t="str">
        <f t="shared" si="121"/>
        <v>X</v>
      </c>
      <c r="K217" s="15" t="str">
        <f t="shared" si="122"/>
        <v>X</v>
      </c>
      <c r="L217" s="15" t="str">
        <f t="shared" si="123"/>
        <v>R</v>
      </c>
      <c r="M217" s="15" t="str">
        <f t="shared" si="124"/>
        <v>M</v>
      </c>
      <c r="N217" s="15" t="str">
        <f t="shared" si="125"/>
        <v>X</v>
      </c>
      <c r="O217" s="15" t="str">
        <f t="shared" si="126"/>
        <v>X</v>
      </c>
      <c r="P217" s="15" t="str">
        <f t="shared" si="127"/>
        <v>C</v>
      </c>
      <c r="Q217" s="15" t="str">
        <f t="shared" si="128"/>
        <v>XX</v>
      </c>
      <c r="R217" s="15" t="str">
        <f t="shared" si="129"/>
        <v>X</v>
      </c>
      <c r="T217" s="15" t="e">
        <f t="shared" si="130"/>
        <v>#REF!</v>
      </c>
      <c r="U217" s="15" t="e">
        <f t="shared" si="131"/>
        <v>#REF!</v>
      </c>
      <c r="V217" s="15">
        <f t="shared" si="132"/>
        <v>0</v>
      </c>
      <c r="W217" s="15">
        <f t="shared" si="133"/>
        <v>0</v>
      </c>
      <c r="X217" s="15">
        <f t="shared" si="134"/>
        <v>752</v>
      </c>
      <c r="Y217" s="15">
        <f t="shared" si="135"/>
        <v>263</v>
      </c>
      <c r="Z217" s="15">
        <f t="shared" si="136"/>
        <v>0</v>
      </c>
      <c r="AA217" s="15">
        <f t="shared" si="137"/>
        <v>0</v>
      </c>
      <c r="AB217" s="15">
        <f t="shared" si="138"/>
        <v>220</v>
      </c>
      <c r="AC217" s="15">
        <f t="shared" si="139"/>
        <v>0</v>
      </c>
      <c r="AD217" s="15">
        <f t="shared" si="140"/>
        <v>0</v>
      </c>
      <c r="AE217" s="141" t="e">
        <f t="shared" si="141"/>
        <v>#REF!</v>
      </c>
      <c r="AG217" s="15" t="e">
        <f t="shared" si="142"/>
        <v>#REF!</v>
      </c>
      <c r="AH217" s="15">
        <f t="shared" si="143"/>
        <v>3445.05</v>
      </c>
      <c r="AI217" s="15">
        <f t="shared" si="144"/>
        <v>0</v>
      </c>
      <c r="AJ217" s="15">
        <f t="shared" si="145"/>
        <v>0</v>
      </c>
      <c r="AK217" s="15">
        <f t="shared" si="146"/>
        <v>0</v>
      </c>
      <c r="AL217" s="15">
        <f t="shared" si="147"/>
        <v>0</v>
      </c>
      <c r="AM217" s="15">
        <f t="shared" si="148"/>
        <v>0</v>
      </c>
      <c r="AN217" s="15">
        <f t="shared" si="149"/>
        <v>0</v>
      </c>
      <c r="AO217" s="15">
        <f t="shared" si="150"/>
        <v>0</v>
      </c>
      <c r="AP217" s="15">
        <f t="shared" si="151"/>
        <v>0</v>
      </c>
      <c r="AQ217" s="15">
        <f t="shared" si="152"/>
        <v>0</v>
      </c>
      <c r="AR217" s="15">
        <f t="shared" si="153"/>
        <v>0</v>
      </c>
      <c r="AS217" s="141">
        <f t="shared" si="154"/>
        <v>3445</v>
      </c>
      <c r="AT217" s="141">
        <f t="shared" si="155"/>
        <v>1722.5</v>
      </c>
    </row>
    <row r="218" spans="5:46">
      <c r="E218" s="147" t="s">
        <v>1340</v>
      </c>
      <c r="F218" s="15" t="str">
        <f t="shared" si="117"/>
        <v>3520</v>
      </c>
      <c r="G218" s="15" t="str">
        <f t="shared" si="118"/>
        <v>G</v>
      </c>
      <c r="H218" s="15" t="str">
        <f t="shared" si="119"/>
        <v>U</v>
      </c>
      <c r="I218" s="15" t="str">
        <f t="shared" si="120"/>
        <v>STD</v>
      </c>
      <c r="J218" s="15" t="str">
        <f t="shared" si="121"/>
        <v>X</v>
      </c>
      <c r="K218" s="15" t="str">
        <f t="shared" si="122"/>
        <v>X</v>
      </c>
      <c r="L218" s="15" t="str">
        <f t="shared" si="123"/>
        <v>X</v>
      </c>
      <c r="M218" s="15" t="str">
        <f t="shared" si="124"/>
        <v>M</v>
      </c>
      <c r="N218" s="15" t="str">
        <f t="shared" si="125"/>
        <v>X</v>
      </c>
      <c r="O218" s="15" t="str">
        <f t="shared" si="126"/>
        <v>X</v>
      </c>
      <c r="P218" s="15" t="str">
        <f t="shared" si="127"/>
        <v>X</v>
      </c>
      <c r="Q218" s="15" t="str">
        <f t="shared" si="128"/>
        <v>XX</v>
      </c>
      <c r="R218" s="15" t="str">
        <f t="shared" si="129"/>
        <v>X</v>
      </c>
      <c r="T218" s="15" t="e">
        <f t="shared" si="130"/>
        <v>#REF!</v>
      </c>
      <c r="U218" s="15" t="e">
        <f t="shared" si="131"/>
        <v>#REF!</v>
      </c>
      <c r="V218" s="15">
        <f t="shared" si="132"/>
        <v>0</v>
      </c>
      <c r="W218" s="15">
        <f t="shared" si="133"/>
        <v>0</v>
      </c>
      <c r="X218" s="15">
        <f t="shared" si="134"/>
        <v>0</v>
      </c>
      <c r="Y218" s="15">
        <f t="shared" si="135"/>
        <v>263</v>
      </c>
      <c r="Z218" s="15">
        <f t="shared" si="136"/>
        <v>0</v>
      </c>
      <c r="AA218" s="15">
        <f t="shared" si="137"/>
        <v>0</v>
      </c>
      <c r="AB218" s="15">
        <f t="shared" si="138"/>
        <v>0</v>
      </c>
      <c r="AC218" s="15">
        <f t="shared" si="139"/>
        <v>0</v>
      </c>
      <c r="AD218" s="15">
        <f t="shared" si="140"/>
        <v>0</v>
      </c>
      <c r="AE218" s="141" t="e">
        <f t="shared" si="141"/>
        <v>#REF!</v>
      </c>
      <c r="AG218" s="15" t="e">
        <f t="shared" si="142"/>
        <v>#REF!</v>
      </c>
      <c r="AH218" s="15">
        <f t="shared" si="143"/>
        <v>3445.05</v>
      </c>
      <c r="AI218" s="15">
        <f t="shared" si="144"/>
        <v>0</v>
      </c>
      <c r="AJ218" s="15">
        <f t="shared" si="145"/>
        <v>0</v>
      </c>
      <c r="AK218" s="15">
        <f t="shared" si="146"/>
        <v>0</v>
      </c>
      <c r="AL218" s="15">
        <f t="shared" si="147"/>
        <v>0</v>
      </c>
      <c r="AM218" s="15">
        <f t="shared" si="148"/>
        <v>0</v>
      </c>
      <c r="AN218" s="15">
        <f t="shared" si="149"/>
        <v>0</v>
      </c>
      <c r="AO218" s="15">
        <f t="shared" si="150"/>
        <v>0</v>
      </c>
      <c r="AP218" s="15">
        <f t="shared" si="151"/>
        <v>0</v>
      </c>
      <c r="AQ218" s="15">
        <f t="shared" si="152"/>
        <v>0</v>
      </c>
      <c r="AR218" s="15">
        <f t="shared" si="153"/>
        <v>0</v>
      </c>
      <c r="AS218" s="141">
        <f t="shared" si="154"/>
        <v>3445</v>
      </c>
      <c r="AT218" s="141">
        <f t="shared" si="155"/>
        <v>1722.5</v>
      </c>
    </row>
    <row r="219" spans="5:46">
      <c r="E219" s="147" t="s">
        <v>1341</v>
      </c>
      <c r="F219" s="15" t="str">
        <f t="shared" si="117"/>
        <v>3520</v>
      </c>
      <c r="G219" s="15" t="str">
        <f t="shared" si="118"/>
        <v>G</v>
      </c>
      <c r="H219" s="15" t="str">
        <f t="shared" si="119"/>
        <v>U</v>
      </c>
      <c r="I219" s="15" t="str">
        <f t="shared" si="120"/>
        <v>STD</v>
      </c>
      <c r="J219" s="15" t="str">
        <f t="shared" si="121"/>
        <v>X</v>
      </c>
      <c r="K219" s="15" t="str">
        <f t="shared" si="122"/>
        <v>X</v>
      </c>
      <c r="L219" s="15" t="str">
        <f t="shared" si="123"/>
        <v>X</v>
      </c>
      <c r="M219" s="15" t="str">
        <f t="shared" si="124"/>
        <v>V</v>
      </c>
      <c r="N219" s="15" t="str">
        <f t="shared" si="125"/>
        <v>B</v>
      </c>
      <c r="O219" s="15" t="str">
        <f t="shared" si="126"/>
        <v>X</v>
      </c>
      <c r="P219" s="15" t="str">
        <f t="shared" si="127"/>
        <v>X</v>
      </c>
      <c r="Q219" s="15" t="str">
        <f t="shared" si="128"/>
        <v>XX</v>
      </c>
      <c r="R219" s="15" t="str">
        <f t="shared" si="129"/>
        <v>X</v>
      </c>
      <c r="T219" s="15" t="e">
        <f t="shared" si="130"/>
        <v>#REF!</v>
      </c>
      <c r="U219" s="15" t="e">
        <f t="shared" si="131"/>
        <v>#REF!</v>
      </c>
      <c r="V219" s="15">
        <f t="shared" si="132"/>
        <v>0</v>
      </c>
      <c r="W219" s="15">
        <f t="shared" si="133"/>
        <v>0</v>
      </c>
      <c r="X219" s="15">
        <f t="shared" si="134"/>
        <v>0</v>
      </c>
      <c r="Y219" s="15">
        <f t="shared" si="135"/>
        <v>289</v>
      </c>
      <c r="Z219" s="15">
        <f t="shared" si="136"/>
        <v>600</v>
      </c>
      <c r="AA219" s="15">
        <f t="shared" si="137"/>
        <v>0</v>
      </c>
      <c r="AB219" s="15">
        <f t="shared" si="138"/>
        <v>0</v>
      </c>
      <c r="AC219" s="15">
        <f t="shared" si="139"/>
        <v>0</v>
      </c>
      <c r="AD219" s="15">
        <f t="shared" si="140"/>
        <v>0</v>
      </c>
      <c r="AE219" s="141" t="e">
        <f t="shared" si="141"/>
        <v>#REF!</v>
      </c>
      <c r="AG219" s="15" t="e">
        <f t="shared" si="142"/>
        <v>#REF!</v>
      </c>
      <c r="AH219" s="15">
        <f t="shared" si="143"/>
        <v>3445.05</v>
      </c>
      <c r="AI219" s="15">
        <f t="shared" si="144"/>
        <v>0</v>
      </c>
      <c r="AJ219" s="15">
        <f t="shared" si="145"/>
        <v>0</v>
      </c>
      <c r="AK219" s="15">
        <f t="shared" si="146"/>
        <v>0</v>
      </c>
      <c r="AL219" s="15">
        <f t="shared" si="147"/>
        <v>0</v>
      </c>
      <c r="AM219" s="15">
        <f t="shared" si="148"/>
        <v>0</v>
      </c>
      <c r="AN219" s="15">
        <f t="shared" si="149"/>
        <v>0</v>
      </c>
      <c r="AO219" s="15">
        <f t="shared" si="150"/>
        <v>0</v>
      </c>
      <c r="AP219" s="15">
        <f t="shared" si="151"/>
        <v>0</v>
      </c>
      <c r="AQ219" s="15">
        <f t="shared" si="152"/>
        <v>0</v>
      </c>
      <c r="AR219" s="15">
        <f t="shared" si="153"/>
        <v>0</v>
      </c>
      <c r="AS219" s="141">
        <f t="shared" si="154"/>
        <v>3445</v>
      </c>
      <c r="AT219" s="141">
        <f t="shared" si="155"/>
        <v>1722.5</v>
      </c>
    </row>
    <row r="220" spans="5:46">
      <c r="E220" s="147" t="s">
        <v>1342</v>
      </c>
      <c r="F220" s="15" t="str">
        <f t="shared" si="117"/>
        <v>3520</v>
      </c>
      <c r="G220" s="15" t="str">
        <f t="shared" si="118"/>
        <v>H</v>
      </c>
      <c r="H220" s="15" t="str">
        <f t="shared" si="119"/>
        <v>U</v>
      </c>
      <c r="I220" s="15" t="str">
        <f t="shared" si="120"/>
        <v>STD</v>
      </c>
      <c r="J220" s="15" t="str">
        <f t="shared" si="121"/>
        <v>X</v>
      </c>
      <c r="K220" s="15" t="str">
        <f t="shared" si="122"/>
        <v>H</v>
      </c>
      <c r="L220" s="15" t="str">
        <f t="shared" si="123"/>
        <v>R</v>
      </c>
      <c r="M220" s="15" t="str">
        <f t="shared" si="124"/>
        <v>M</v>
      </c>
      <c r="N220" s="15" t="str">
        <f t="shared" si="125"/>
        <v>X</v>
      </c>
      <c r="O220" s="15" t="str">
        <f t="shared" si="126"/>
        <v>X</v>
      </c>
      <c r="P220" s="15" t="str">
        <f t="shared" si="127"/>
        <v>X</v>
      </c>
      <c r="Q220" s="15" t="str">
        <f t="shared" si="128"/>
        <v>XX</v>
      </c>
      <c r="R220" s="15" t="str">
        <f t="shared" si="129"/>
        <v>X</v>
      </c>
      <c r="T220" s="15" t="e">
        <f t="shared" si="130"/>
        <v>#REF!</v>
      </c>
      <c r="U220" s="15" t="e">
        <f t="shared" si="131"/>
        <v>#REF!</v>
      </c>
      <c r="V220" s="15">
        <f t="shared" si="132"/>
        <v>0</v>
      </c>
      <c r="W220" s="15">
        <f t="shared" si="133"/>
        <v>525</v>
      </c>
      <c r="X220" s="15">
        <f t="shared" si="134"/>
        <v>752</v>
      </c>
      <c r="Y220" s="15">
        <f t="shared" si="135"/>
        <v>263</v>
      </c>
      <c r="Z220" s="15">
        <f t="shared" si="136"/>
        <v>0</v>
      </c>
      <c r="AA220" s="15">
        <f t="shared" si="137"/>
        <v>0</v>
      </c>
      <c r="AB220" s="15">
        <f t="shared" si="138"/>
        <v>0</v>
      </c>
      <c r="AC220" s="15">
        <f t="shared" si="139"/>
        <v>0</v>
      </c>
      <c r="AD220" s="15">
        <f t="shared" si="140"/>
        <v>0</v>
      </c>
      <c r="AE220" s="141" t="e">
        <f t="shared" si="141"/>
        <v>#REF!</v>
      </c>
      <c r="AG220" s="15" t="e">
        <f t="shared" si="142"/>
        <v>#REF!</v>
      </c>
      <c r="AH220" s="15">
        <f t="shared" si="143"/>
        <v>3445.05</v>
      </c>
      <c r="AI220" s="15">
        <f t="shared" si="144"/>
        <v>0</v>
      </c>
      <c r="AJ220" s="15">
        <f t="shared" si="145"/>
        <v>0</v>
      </c>
      <c r="AK220" s="15">
        <f t="shared" si="146"/>
        <v>571.30999999999995</v>
      </c>
      <c r="AL220" s="15">
        <f t="shared" si="147"/>
        <v>0</v>
      </c>
      <c r="AM220" s="15">
        <f t="shared" si="148"/>
        <v>0</v>
      </c>
      <c r="AN220" s="15">
        <f t="shared" si="149"/>
        <v>0</v>
      </c>
      <c r="AO220" s="15">
        <f t="shared" si="150"/>
        <v>0</v>
      </c>
      <c r="AP220" s="15">
        <f t="shared" si="151"/>
        <v>0</v>
      </c>
      <c r="AQ220" s="15">
        <f t="shared" si="152"/>
        <v>0</v>
      </c>
      <c r="AR220" s="15">
        <f t="shared" si="153"/>
        <v>0</v>
      </c>
      <c r="AS220" s="141">
        <f t="shared" si="154"/>
        <v>4016</v>
      </c>
      <c r="AT220" s="141">
        <f t="shared" si="155"/>
        <v>2008</v>
      </c>
    </row>
    <row r="221" spans="5:46">
      <c r="E221" s="147" t="s">
        <v>1343</v>
      </c>
      <c r="F221" s="15" t="str">
        <f t="shared" si="117"/>
        <v>3520</v>
      </c>
      <c r="G221" s="15" t="str">
        <f t="shared" si="118"/>
        <v>H</v>
      </c>
      <c r="H221" s="15" t="str">
        <f t="shared" si="119"/>
        <v>U</v>
      </c>
      <c r="I221" s="15" t="str">
        <f t="shared" si="120"/>
        <v>STD</v>
      </c>
      <c r="J221" s="15" t="str">
        <f t="shared" si="121"/>
        <v>X</v>
      </c>
      <c r="K221" s="15" t="str">
        <f t="shared" si="122"/>
        <v>H</v>
      </c>
      <c r="L221" s="15" t="str">
        <f t="shared" si="123"/>
        <v>X</v>
      </c>
      <c r="M221" s="15" t="str">
        <f t="shared" si="124"/>
        <v>V</v>
      </c>
      <c r="N221" s="15" t="str">
        <f t="shared" si="125"/>
        <v>B</v>
      </c>
      <c r="O221" s="15" t="str">
        <f t="shared" si="126"/>
        <v>X</v>
      </c>
      <c r="P221" s="15" t="str">
        <f t="shared" si="127"/>
        <v>X</v>
      </c>
      <c r="Q221" s="15" t="str">
        <f t="shared" si="128"/>
        <v>XX</v>
      </c>
      <c r="R221" s="15" t="str">
        <f t="shared" si="129"/>
        <v>X</v>
      </c>
      <c r="T221" s="15" t="e">
        <f t="shared" si="130"/>
        <v>#REF!</v>
      </c>
      <c r="U221" s="15" t="e">
        <f t="shared" si="131"/>
        <v>#REF!</v>
      </c>
      <c r="V221" s="15">
        <f t="shared" si="132"/>
        <v>0</v>
      </c>
      <c r="W221" s="15">
        <f t="shared" si="133"/>
        <v>525</v>
      </c>
      <c r="X221" s="15">
        <f t="shared" si="134"/>
        <v>0</v>
      </c>
      <c r="Y221" s="15">
        <f t="shared" si="135"/>
        <v>289</v>
      </c>
      <c r="Z221" s="15">
        <f t="shared" si="136"/>
        <v>600</v>
      </c>
      <c r="AA221" s="15">
        <f t="shared" si="137"/>
        <v>0</v>
      </c>
      <c r="AB221" s="15">
        <f t="shared" si="138"/>
        <v>0</v>
      </c>
      <c r="AC221" s="15">
        <f t="shared" si="139"/>
        <v>0</v>
      </c>
      <c r="AD221" s="15">
        <f t="shared" si="140"/>
        <v>0</v>
      </c>
      <c r="AE221" s="141" t="e">
        <f t="shared" si="141"/>
        <v>#REF!</v>
      </c>
      <c r="AG221" s="15" t="e">
        <f t="shared" si="142"/>
        <v>#REF!</v>
      </c>
      <c r="AH221" s="15">
        <f t="shared" si="143"/>
        <v>3445.05</v>
      </c>
      <c r="AI221" s="15">
        <f t="shared" si="144"/>
        <v>0</v>
      </c>
      <c r="AJ221" s="15">
        <f t="shared" si="145"/>
        <v>0</v>
      </c>
      <c r="AK221" s="15">
        <f t="shared" si="146"/>
        <v>571.30999999999995</v>
      </c>
      <c r="AL221" s="15">
        <f t="shared" si="147"/>
        <v>0</v>
      </c>
      <c r="AM221" s="15">
        <f t="shared" si="148"/>
        <v>0</v>
      </c>
      <c r="AN221" s="15">
        <f t="shared" si="149"/>
        <v>0</v>
      </c>
      <c r="AO221" s="15">
        <f t="shared" si="150"/>
        <v>0</v>
      </c>
      <c r="AP221" s="15">
        <f t="shared" si="151"/>
        <v>0</v>
      </c>
      <c r="AQ221" s="15">
        <f t="shared" si="152"/>
        <v>0</v>
      </c>
      <c r="AR221" s="15">
        <f t="shared" si="153"/>
        <v>0</v>
      </c>
      <c r="AS221" s="141">
        <f t="shared" si="154"/>
        <v>4016</v>
      </c>
      <c r="AT221" s="141">
        <f t="shared" si="155"/>
        <v>2008</v>
      </c>
    </row>
    <row r="222" spans="5:46">
      <c r="E222" s="147" t="s">
        <v>1344</v>
      </c>
      <c r="F222" s="15" t="str">
        <f t="shared" si="117"/>
        <v>3520</v>
      </c>
      <c r="G222" s="15" t="str">
        <f t="shared" si="118"/>
        <v>H</v>
      </c>
      <c r="H222" s="15" t="str">
        <f t="shared" si="119"/>
        <v>U</v>
      </c>
      <c r="I222" s="15" t="str">
        <f t="shared" si="120"/>
        <v>STD</v>
      </c>
      <c r="J222" s="15" t="str">
        <f t="shared" si="121"/>
        <v>X</v>
      </c>
      <c r="K222" s="15" t="str">
        <f t="shared" si="122"/>
        <v>X</v>
      </c>
      <c r="L222" s="15" t="str">
        <f t="shared" si="123"/>
        <v>R</v>
      </c>
      <c r="M222" s="15" t="str">
        <f t="shared" si="124"/>
        <v>V</v>
      </c>
      <c r="N222" s="15" t="str">
        <f t="shared" si="125"/>
        <v>B</v>
      </c>
      <c r="O222" s="15" t="str">
        <f t="shared" si="126"/>
        <v>X</v>
      </c>
      <c r="P222" s="15" t="str">
        <f t="shared" si="127"/>
        <v>X</v>
      </c>
      <c r="Q222" s="15" t="str">
        <f t="shared" si="128"/>
        <v>BB</v>
      </c>
      <c r="R222" s="15" t="str">
        <f t="shared" si="129"/>
        <v>X</v>
      </c>
      <c r="T222" s="15" t="e">
        <f t="shared" si="130"/>
        <v>#REF!</v>
      </c>
      <c r="U222" s="15" t="e">
        <f t="shared" si="131"/>
        <v>#REF!</v>
      </c>
      <c r="V222" s="15">
        <f t="shared" si="132"/>
        <v>0</v>
      </c>
      <c r="W222" s="15">
        <f t="shared" si="133"/>
        <v>0</v>
      </c>
      <c r="X222" s="15">
        <f t="shared" si="134"/>
        <v>752</v>
      </c>
      <c r="Y222" s="15">
        <f t="shared" si="135"/>
        <v>289</v>
      </c>
      <c r="Z222" s="15">
        <f t="shared" si="136"/>
        <v>600</v>
      </c>
      <c r="AA222" s="15">
        <f t="shared" si="137"/>
        <v>0</v>
      </c>
      <c r="AB222" s="15">
        <f t="shared" si="138"/>
        <v>0</v>
      </c>
      <c r="AC222" s="15">
        <f t="shared" si="139"/>
        <v>681</v>
      </c>
      <c r="AD222" s="15">
        <f t="shared" si="140"/>
        <v>0</v>
      </c>
      <c r="AE222" s="141" t="e">
        <f t="shared" si="141"/>
        <v>#REF!</v>
      </c>
      <c r="AG222" s="15" t="e">
        <f t="shared" si="142"/>
        <v>#REF!</v>
      </c>
      <c r="AH222" s="15">
        <f t="shared" si="143"/>
        <v>3445.05</v>
      </c>
      <c r="AI222" s="15">
        <f t="shared" si="144"/>
        <v>0</v>
      </c>
      <c r="AJ222" s="15">
        <f t="shared" si="145"/>
        <v>0</v>
      </c>
      <c r="AK222" s="15">
        <f t="shared" si="146"/>
        <v>0</v>
      </c>
      <c r="AL222" s="15">
        <f t="shared" si="147"/>
        <v>0</v>
      </c>
      <c r="AM222" s="15">
        <f t="shared" si="148"/>
        <v>0</v>
      </c>
      <c r="AN222" s="15">
        <f t="shared" si="149"/>
        <v>0</v>
      </c>
      <c r="AO222" s="15">
        <f t="shared" si="150"/>
        <v>0</v>
      </c>
      <c r="AP222" s="15">
        <f t="shared" si="151"/>
        <v>0</v>
      </c>
      <c r="AQ222" s="15">
        <f t="shared" si="152"/>
        <v>0</v>
      </c>
      <c r="AR222" s="15">
        <f t="shared" si="153"/>
        <v>0</v>
      </c>
      <c r="AS222" s="141">
        <f t="shared" si="154"/>
        <v>3445</v>
      </c>
      <c r="AT222" s="141">
        <f t="shared" si="155"/>
        <v>1722.5</v>
      </c>
    </row>
    <row r="223" spans="5:46">
      <c r="E223" s="147" t="s">
        <v>1345</v>
      </c>
      <c r="F223" s="15" t="str">
        <f t="shared" si="117"/>
        <v>3520</v>
      </c>
      <c r="G223" s="15" t="str">
        <f t="shared" si="118"/>
        <v>H</v>
      </c>
      <c r="H223" s="15" t="str">
        <f t="shared" si="119"/>
        <v>U</v>
      </c>
      <c r="I223" s="15" t="str">
        <f t="shared" si="120"/>
        <v>STD</v>
      </c>
      <c r="J223" s="15" t="str">
        <f t="shared" si="121"/>
        <v>X</v>
      </c>
      <c r="K223" s="15" t="str">
        <f t="shared" si="122"/>
        <v>X</v>
      </c>
      <c r="L223" s="15" t="str">
        <f t="shared" si="123"/>
        <v>X</v>
      </c>
      <c r="M223" s="15" t="str">
        <f t="shared" si="124"/>
        <v>V</v>
      </c>
      <c r="N223" s="15" t="str">
        <f t="shared" si="125"/>
        <v>B</v>
      </c>
      <c r="O223" s="15" t="str">
        <f t="shared" si="126"/>
        <v>X</v>
      </c>
      <c r="P223" s="15" t="str">
        <f t="shared" si="127"/>
        <v>X</v>
      </c>
      <c r="Q223" s="15" t="str">
        <f t="shared" si="128"/>
        <v>XX</v>
      </c>
      <c r="R223" s="15" t="str">
        <f t="shared" si="129"/>
        <v>X</v>
      </c>
      <c r="T223" s="15" t="e">
        <f t="shared" si="130"/>
        <v>#REF!</v>
      </c>
      <c r="U223" s="15" t="e">
        <f t="shared" si="131"/>
        <v>#REF!</v>
      </c>
      <c r="V223" s="15">
        <f t="shared" si="132"/>
        <v>0</v>
      </c>
      <c r="W223" s="15">
        <f t="shared" si="133"/>
        <v>0</v>
      </c>
      <c r="X223" s="15">
        <f t="shared" si="134"/>
        <v>0</v>
      </c>
      <c r="Y223" s="15">
        <f t="shared" si="135"/>
        <v>289</v>
      </c>
      <c r="Z223" s="15">
        <f t="shared" si="136"/>
        <v>600</v>
      </c>
      <c r="AA223" s="15">
        <f t="shared" si="137"/>
        <v>0</v>
      </c>
      <c r="AB223" s="15">
        <f t="shared" si="138"/>
        <v>0</v>
      </c>
      <c r="AC223" s="15">
        <f t="shared" si="139"/>
        <v>0</v>
      </c>
      <c r="AD223" s="15">
        <f t="shared" si="140"/>
        <v>0</v>
      </c>
      <c r="AE223" s="141" t="e">
        <f t="shared" si="141"/>
        <v>#REF!</v>
      </c>
      <c r="AG223" s="15" t="e">
        <f t="shared" si="142"/>
        <v>#REF!</v>
      </c>
      <c r="AH223" s="15">
        <f t="shared" si="143"/>
        <v>3445.05</v>
      </c>
      <c r="AI223" s="15">
        <f t="shared" si="144"/>
        <v>0</v>
      </c>
      <c r="AJ223" s="15">
        <f t="shared" si="145"/>
        <v>0</v>
      </c>
      <c r="AK223" s="15">
        <f t="shared" si="146"/>
        <v>0</v>
      </c>
      <c r="AL223" s="15">
        <f t="shared" si="147"/>
        <v>0</v>
      </c>
      <c r="AM223" s="15">
        <f t="shared" si="148"/>
        <v>0</v>
      </c>
      <c r="AN223" s="15">
        <f t="shared" si="149"/>
        <v>0</v>
      </c>
      <c r="AO223" s="15">
        <f t="shared" si="150"/>
        <v>0</v>
      </c>
      <c r="AP223" s="15">
        <f t="shared" si="151"/>
        <v>0</v>
      </c>
      <c r="AQ223" s="15">
        <f t="shared" si="152"/>
        <v>0</v>
      </c>
      <c r="AR223" s="15">
        <f t="shared" si="153"/>
        <v>0</v>
      </c>
      <c r="AS223" s="141">
        <f t="shared" si="154"/>
        <v>3445</v>
      </c>
      <c r="AT223" s="141">
        <f t="shared" si="155"/>
        <v>1722.5</v>
      </c>
    </row>
    <row r="224" spans="5:46">
      <c r="E224" s="147" t="s">
        <v>1346</v>
      </c>
      <c r="F224" s="15" t="str">
        <f t="shared" si="117"/>
        <v>3520</v>
      </c>
      <c r="G224" s="15" t="str">
        <f t="shared" si="118"/>
        <v>I</v>
      </c>
      <c r="H224" s="15" t="str">
        <f t="shared" si="119"/>
        <v>U</v>
      </c>
      <c r="I224" s="15" t="str">
        <f t="shared" si="120"/>
        <v>STD</v>
      </c>
      <c r="J224" s="15" t="str">
        <f t="shared" si="121"/>
        <v>X</v>
      </c>
      <c r="K224" s="15" t="str">
        <f t="shared" si="122"/>
        <v>C</v>
      </c>
      <c r="L224" s="15" t="str">
        <f t="shared" si="123"/>
        <v>M</v>
      </c>
      <c r="M224" s="15" t="str">
        <f t="shared" si="124"/>
        <v>M</v>
      </c>
      <c r="N224" s="15" t="str">
        <f t="shared" si="125"/>
        <v>X</v>
      </c>
      <c r="O224" s="15" t="str">
        <f t="shared" si="126"/>
        <v>X</v>
      </c>
      <c r="P224" s="15" t="str">
        <f t="shared" si="127"/>
        <v>X</v>
      </c>
      <c r="Q224" s="15" t="str">
        <f t="shared" si="128"/>
        <v>XX</v>
      </c>
      <c r="R224" s="15" t="str">
        <f t="shared" si="129"/>
        <v>X</v>
      </c>
      <c r="T224" s="15" t="e">
        <f t="shared" si="130"/>
        <v>#REF!</v>
      </c>
      <c r="U224" s="15" t="e">
        <f t="shared" si="131"/>
        <v>#REF!</v>
      </c>
      <c r="V224" s="15">
        <f t="shared" si="132"/>
        <v>0</v>
      </c>
      <c r="W224" s="15">
        <f t="shared" si="133"/>
        <v>450</v>
      </c>
      <c r="X224" s="15">
        <f t="shared" si="134"/>
        <v>1093</v>
      </c>
      <c r="Y224" s="15">
        <f t="shared" si="135"/>
        <v>263</v>
      </c>
      <c r="Z224" s="15">
        <f t="shared" si="136"/>
        <v>0</v>
      </c>
      <c r="AA224" s="15">
        <f t="shared" si="137"/>
        <v>0</v>
      </c>
      <c r="AB224" s="15">
        <f t="shared" si="138"/>
        <v>0</v>
      </c>
      <c r="AC224" s="15">
        <f t="shared" si="139"/>
        <v>0</v>
      </c>
      <c r="AD224" s="15">
        <f t="shared" si="140"/>
        <v>0</v>
      </c>
      <c r="AE224" s="141" t="e">
        <f t="shared" si="141"/>
        <v>#REF!</v>
      </c>
      <c r="AG224" s="15" t="e">
        <f t="shared" si="142"/>
        <v>#REF!</v>
      </c>
      <c r="AH224" s="15">
        <f t="shared" si="143"/>
        <v>3445.05</v>
      </c>
      <c r="AI224" s="15">
        <f t="shared" si="144"/>
        <v>0</v>
      </c>
      <c r="AJ224" s="15">
        <f t="shared" si="145"/>
        <v>0</v>
      </c>
      <c r="AK224" s="15">
        <f t="shared" si="146"/>
        <v>495.22</v>
      </c>
      <c r="AL224" s="15">
        <f t="shared" si="147"/>
        <v>0</v>
      </c>
      <c r="AM224" s="15">
        <f t="shared" si="148"/>
        <v>0</v>
      </c>
      <c r="AN224" s="15">
        <f t="shared" si="149"/>
        <v>0</v>
      </c>
      <c r="AO224" s="15">
        <f t="shared" si="150"/>
        <v>0</v>
      </c>
      <c r="AP224" s="15">
        <f t="shared" si="151"/>
        <v>0</v>
      </c>
      <c r="AQ224" s="15">
        <f t="shared" si="152"/>
        <v>0</v>
      </c>
      <c r="AR224" s="15">
        <f t="shared" si="153"/>
        <v>0</v>
      </c>
      <c r="AS224" s="141">
        <f t="shared" si="154"/>
        <v>3940</v>
      </c>
      <c r="AT224" s="141">
        <f t="shared" si="155"/>
        <v>1970</v>
      </c>
    </row>
    <row r="225" spans="5:46">
      <c r="E225" s="147" t="s">
        <v>1347</v>
      </c>
      <c r="F225" s="15" t="str">
        <f t="shared" si="117"/>
        <v>3520</v>
      </c>
      <c r="G225" s="15" t="str">
        <f t="shared" si="118"/>
        <v>I</v>
      </c>
      <c r="H225" s="15" t="str">
        <f t="shared" si="119"/>
        <v>U</v>
      </c>
      <c r="I225" s="15" t="str">
        <f t="shared" si="120"/>
        <v>STD</v>
      </c>
      <c r="J225" s="15" t="str">
        <f t="shared" si="121"/>
        <v>X</v>
      </c>
      <c r="K225" s="15" t="str">
        <f t="shared" si="122"/>
        <v>H</v>
      </c>
      <c r="L225" s="15" t="str">
        <f t="shared" si="123"/>
        <v>R</v>
      </c>
      <c r="M225" s="15" t="str">
        <f t="shared" si="124"/>
        <v>V</v>
      </c>
      <c r="N225" s="15" t="str">
        <f t="shared" si="125"/>
        <v>B</v>
      </c>
      <c r="O225" s="15" t="str">
        <f t="shared" si="126"/>
        <v>X</v>
      </c>
      <c r="P225" s="15" t="str">
        <f t="shared" si="127"/>
        <v>X</v>
      </c>
      <c r="Q225" s="15" t="str">
        <f t="shared" si="128"/>
        <v>BB</v>
      </c>
      <c r="R225" s="15" t="str">
        <f t="shared" si="129"/>
        <v>X</v>
      </c>
      <c r="T225" s="15" t="e">
        <f t="shared" si="130"/>
        <v>#REF!</v>
      </c>
      <c r="U225" s="15" t="e">
        <f t="shared" si="131"/>
        <v>#REF!</v>
      </c>
      <c r="V225" s="15">
        <f t="shared" si="132"/>
        <v>0</v>
      </c>
      <c r="W225" s="15">
        <f t="shared" si="133"/>
        <v>525</v>
      </c>
      <c r="X225" s="15">
        <f t="shared" si="134"/>
        <v>752</v>
      </c>
      <c r="Y225" s="15">
        <f t="shared" si="135"/>
        <v>289</v>
      </c>
      <c r="Z225" s="15">
        <f t="shared" si="136"/>
        <v>600</v>
      </c>
      <c r="AA225" s="15">
        <f t="shared" si="137"/>
        <v>0</v>
      </c>
      <c r="AB225" s="15">
        <f t="shared" si="138"/>
        <v>0</v>
      </c>
      <c r="AC225" s="15">
        <f t="shared" si="139"/>
        <v>681</v>
      </c>
      <c r="AD225" s="15">
        <f t="shared" si="140"/>
        <v>0</v>
      </c>
      <c r="AE225" s="141" t="e">
        <f t="shared" si="141"/>
        <v>#REF!</v>
      </c>
      <c r="AG225" s="15" t="e">
        <f t="shared" si="142"/>
        <v>#REF!</v>
      </c>
      <c r="AH225" s="15">
        <f t="shared" si="143"/>
        <v>3445.05</v>
      </c>
      <c r="AI225" s="15">
        <f t="shared" si="144"/>
        <v>0</v>
      </c>
      <c r="AJ225" s="15">
        <f t="shared" si="145"/>
        <v>0</v>
      </c>
      <c r="AK225" s="15">
        <f t="shared" si="146"/>
        <v>571.30999999999995</v>
      </c>
      <c r="AL225" s="15">
        <f t="shared" si="147"/>
        <v>0</v>
      </c>
      <c r="AM225" s="15">
        <f t="shared" si="148"/>
        <v>0</v>
      </c>
      <c r="AN225" s="15">
        <f t="shared" si="149"/>
        <v>0</v>
      </c>
      <c r="AO225" s="15">
        <f t="shared" si="150"/>
        <v>0</v>
      </c>
      <c r="AP225" s="15">
        <f t="shared" si="151"/>
        <v>0</v>
      </c>
      <c r="AQ225" s="15">
        <f t="shared" si="152"/>
        <v>0</v>
      </c>
      <c r="AR225" s="15">
        <f t="shared" si="153"/>
        <v>0</v>
      </c>
      <c r="AS225" s="141">
        <f t="shared" si="154"/>
        <v>4016</v>
      </c>
      <c r="AT225" s="141">
        <f t="shared" si="155"/>
        <v>2008</v>
      </c>
    </row>
    <row r="226" spans="5:46">
      <c r="E226" s="147" t="s">
        <v>1348</v>
      </c>
      <c r="F226" s="15" t="str">
        <f t="shared" si="117"/>
        <v>3520</v>
      </c>
      <c r="G226" s="15" t="str">
        <f t="shared" si="118"/>
        <v>I</v>
      </c>
      <c r="H226" s="15" t="str">
        <f t="shared" si="119"/>
        <v>U</v>
      </c>
      <c r="I226" s="15" t="str">
        <f t="shared" si="120"/>
        <v>STD</v>
      </c>
      <c r="J226" s="15" t="str">
        <f t="shared" si="121"/>
        <v>X</v>
      </c>
      <c r="K226" s="15" t="str">
        <f t="shared" si="122"/>
        <v>H</v>
      </c>
      <c r="L226" s="15" t="str">
        <f t="shared" si="123"/>
        <v>X</v>
      </c>
      <c r="M226" s="15" t="str">
        <f t="shared" si="124"/>
        <v>M</v>
      </c>
      <c r="N226" s="15" t="str">
        <f t="shared" si="125"/>
        <v>X</v>
      </c>
      <c r="O226" s="15" t="str">
        <f t="shared" si="126"/>
        <v>X</v>
      </c>
      <c r="P226" s="15" t="str">
        <f t="shared" si="127"/>
        <v>X</v>
      </c>
      <c r="Q226" s="15" t="str">
        <f t="shared" si="128"/>
        <v>XX</v>
      </c>
      <c r="R226" s="15" t="str">
        <f t="shared" si="129"/>
        <v>X</v>
      </c>
      <c r="T226" s="15" t="e">
        <f t="shared" si="130"/>
        <v>#REF!</v>
      </c>
      <c r="U226" s="15" t="e">
        <f t="shared" si="131"/>
        <v>#REF!</v>
      </c>
      <c r="V226" s="15">
        <f t="shared" si="132"/>
        <v>0</v>
      </c>
      <c r="W226" s="15">
        <f t="shared" si="133"/>
        <v>525</v>
      </c>
      <c r="X226" s="15">
        <f t="shared" si="134"/>
        <v>0</v>
      </c>
      <c r="Y226" s="15">
        <f t="shared" si="135"/>
        <v>263</v>
      </c>
      <c r="Z226" s="15">
        <f t="shared" si="136"/>
        <v>0</v>
      </c>
      <c r="AA226" s="15">
        <f t="shared" si="137"/>
        <v>0</v>
      </c>
      <c r="AB226" s="15">
        <f t="shared" si="138"/>
        <v>0</v>
      </c>
      <c r="AC226" s="15">
        <f t="shared" si="139"/>
        <v>0</v>
      </c>
      <c r="AD226" s="15">
        <f t="shared" si="140"/>
        <v>0</v>
      </c>
      <c r="AE226" s="141" t="e">
        <f t="shared" si="141"/>
        <v>#REF!</v>
      </c>
      <c r="AG226" s="15" t="e">
        <f t="shared" si="142"/>
        <v>#REF!</v>
      </c>
      <c r="AH226" s="15">
        <f t="shared" si="143"/>
        <v>3445.05</v>
      </c>
      <c r="AI226" s="15">
        <f t="shared" si="144"/>
        <v>0</v>
      </c>
      <c r="AJ226" s="15">
        <f t="shared" si="145"/>
        <v>0</v>
      </c>
      <c r="AK226" s="15">
        <f t="shared" si="146"/>
        <v>571.30999999999995</v>
      </c>
      <c r="AL226" s="15">
        <f t="shared" si="147"/>
        <v>0</v>
      </c>
      <c r="AM226" s="15">
        <f t="shared" si="148"/>
        <v>0</v>
      </c>
      <c r="AN226" s="15">
        <f t="shared" si="149"/>
        <v>0</v>
      </c>
      <c r="AO226" s="15">
        <f t="shared" si="150"/>
        <v>0</v>
      </c>
      <c r="AP226" s="15">
        <f t="shared" si="151"/>
        <v>0</v>
      </c>
      <c r="AQ226" s="15">
        <f t="shared" si="152"/>
        <v>0</v>
      </c>
      <c r="AR226" s="15">
        <f t="shared" si="153"/>
        <v>0</v>
      </c>
      <c r="AS226" s="141">
        <f t="shared" si="154"/>
        <v>4016</v>
      </c>
      <c r="AT226" s="141">
        <f t="shared" si="155"/>
        <v>2008</v>
      </c>
    </row>
    <row r="227" spans="5:46">
      <c r="E227" s="147" t="s">
        <v>1349</v>
      </c>
      <c r="F227" s="15" t="str">
        <f t="shared" si="117"/>
        <v>3520</v>
      </c>
      <c r="G227" s="15" t="str">
        <f t="shared" si="118"/>
        <v>I</v>
      </c>
      <c r="H227" s="15" t="str">
        <f t="shared" si="119"/>
        <v>U</v>
      </c>
      <c r="I227" s="15" t="str">
        <f t="shared" si="120"/>
        <v>STD</v>
      </c>
      <c r="J227" s="15" t="str">
        <f t="shared" si="121"/>
        <v>X</v>
      </c>
      <c r="K227" s="15" t="str">
        <f t="shared" si="122"/>
        <v>X</v>
      </c>
      <c r="L227" s="15" t="str">
        <f t="shared" si="123"/>
        <v>R</v>
      </c>
      <c r="M227" s="15" t="str">
        <f t="shared" si="124"/>
        <v>M</v>
      </c>
      <c r="N227" s="15" t="str">
        <f t="shared" si="125"/>
        <v>X</v>
      </c>
      <c r="O227" s="15" t="str">
        <f t="shared" si="126"/>
        <v>X</v>
      </c>
      <c r="P227" s="15" t="str">
        <f t="shared" si="127"/>
        <v>X</v>
      </c>
      <c r="Q227" s="15" t="str">
        <f t="shared" si="128"/>
        <v>BB</v>
      </c>
      <c r="R227" s="15" t="str">
        <f t="shared" si="129"/>
        <v>X</v>
      </c>
      <c r="T227" s="15" t="e">
        <f t="shared" si="130"/>
        <v>#REF!</v>
      </c>
      <c r="U227" s="15" t="e">
        <f t="shared" si="131"/>
        <v>#REF!</v>
      </c>
      <c r="V227" s="15">
        <f t="shared" si="132"/>
        <v>0</v>
      </c>
      <c r="W227" s="15">
        <f t="shared" si="133"/>
        <v>0</v>
      </c>
      <c r="X227" s="15">
        <f t="shared" si="134"/>
        <v>752</v>
      </c>
      <c r="Y227" s="15">
        <f t="shared" si="135"/>
        <v>263</v>
      </c>
      <c r="Z227" s="15">
        <f t="shared" si="136"/>
        <v>0</v>
      </c>
      <c r="AA227" s="15">
        <f t="shared" si="137"/>
        <v>0</v>
      </c>
      <c r="AB227" s="15">
        <f t="shared" si="138"/>
        <v>0</v>
      </c>
      <c r="AC227" s="15">
        <f t="shared" si="139"/>
        <v>681</v>
      </c>
      <c r="AD227" s="15">
        <f t="shared" si="140"/>
        <v>0</v>
      </c>
      <c r="AE227" s="141" t="e">
        <f t="shared" si="141"/>
        <v>#REF!</v>
      </c>
      <c r="AG227" s="15" t="e">
        <f t="shared" si="142"/>
        <v>#REF!</v>
      </c>
      <c r="AH227" s="15">
        <f t="shared" si="143"/>
        <v>3445.05</v>
      </c>
      <c r="AI227" s="15">
        <f t="shared" si="144"/>
        <v>0</v>
      </c>
      <c r="AJ227" s="15">
        <f t="shared" si="145"/>
        <v>0</v>
      </c>
      <c r="AK227" s="15">
        <f t="shared" si="146"/>
        <v>0</v>
      </c>
      <c r="AL227" s="15">
        <f t="shared" si="147"/>
        <v>0</v>
      </c>
      <c r="AM227" s="15">
        <f t="shared" si="148"/>
        <v>0</v>
      </c>
      <c r="AN227" s="15">
        <f t="shared" si="149"/>
        <v>0</v>
      </c>
      <c r="AO227" s="15">
        <f t="shared" si="150"/>
        <v>0</v>
      </c>
      <c r="AP227" s="15">
        <f t="shared" si="151"/>
        <v>0</v>
      </c>
      <c r="AQ227" s="15">
        <f t="shared" si="152"/>
        <v>0</v>
      </c>
      <c r="AR227" s="15">
        <f t="shared" si="153"/>
        <v>0</v>
      </c>
      <c r="AS227" s="141">
        <f t="shared" si="154"/>
        <v>3445</v>
      </c>
      <c r="AT227" s="141">
        <f t="shared" si="155"/>
        <v>1722.5</v>
      </c>
    </row>
    <row r="228" spans="5:46">
      <c r="E228" s="147" t="s">
        <v>1350</v>
      </c>
      <c r="F228" s="15" t="str">
        <f t="shared" si="117"/>
        <v>3520</v>
      </c>
      <c r="G228" s="15" t="str">
        <f t="shared" si="118"/>
        <v>I</v>
      </c>
      <c r="H228" s="15" t="str">
        <f t="shared" si="119"/>
        <v>U</v>
      </c>
      <c r="I228" s="15" t="str">
        <f t="shared" si="120"/>
        <v>STD</v>
      </c>
      <c r="J228" s="15" t="str">
        <f t="shared" si="121"/>
        <v>X</v>
      </c>
      <c r="K228" s="15" t="str">
        <f t="shared" si="122"/>
        <v>X</v>
      </c>
      <c r="L228" s="15" t="str">
        <f t="shared" si="123"/>
        <v>R</v>
      </c>
      <c r="M228" s="15" t="str">
        <f t="shared" si="124"/>
        <v>V</v>
      </c>
      <c r="N228" s="15" t="str">
        <f t="shared" si="125"/>
        <v>B</v>
      </c>
      <c r="O228" s="15" t="str">
        <f t="shared" si="126"/>
        <v>X</v>
      </c>
      <c r="P228" s="15" t="str">
        <f t="shared" si="127"/>
        <v>X</v>
      </c>
      <c r="Q228" s="15" t="str">
        <f t="shared" si="128"/>
        <v>XX</v>
      </c>
      <c r="R228" s="15" t="str">
        <f t="shared" si="129"/>
        <v>X</v>
      </c>
      <c r="T228" s="15" t="e">
        <f t="shared" si="130"/>
        <v>#REF!</v>
      </c>
      <c r="U228" s="15" t="e">
        <f t="shared" si="131"/>
        <v>#REF!</v>
      </c>
      <c r="V228" s="15">
        <f t="shared" si="132"/>
        <v>0</v>
      </c>
      <c r="W228" s="15">
        <f t="shared" si="133"/>
        <v>0</v>
      </c>
      <c r="X228" s="15">
        <f t="shared" si="134"/>
        <v>752</v>
      </c>
      <c r="Y228" s="15">
        <f t="shared" si="135"/>
        <v>289</v>
      </c>
      <c r="Z228" s="15">
        <f t="shared" si="136"/>
        <v>600</v>
      </c>
      <c r="AA228" s="15">
        <f t="shared" si="137"/>
        <v>0</v>
      </c>
      <c r="AB228" s="15">
        <f t="shared" si="138"/>
        <v>0</v>
      </c>
      <c r="AC228" s="15">
        <f t="shared" si="139"/>
        <v>0</v>
      </c>
      <c r="AD228" s="15">
        <f t="shared" si="140"/>
        <v>0</v>
      </c>
      <c r="AE228" s="141" t="e">
        <f t="shared" si="141"/>
        <v>#REF!</v>
      </c>
      <c r="AG228" s="15" t="e">
        <f t="shared" si="142"/>
        <v>#REF!</v>
      </c>
      <c r="AH228" s="15">
        <f t="shared" si="143"/>
        <v>3445.05</v>
      </c>
      <c r="AI228" s="15">
        <f t="shared" si="144"/>
        <v>0</v>
      </c>
      <c r="AJ228" s="15">
        <f t="shared" si="145"/>
        <v>0</v>
      </c>
      <c r="AK228" s="15">
        <f t="shared" si="146"/>
        <v>0</v>
      </c>
      <c r="AL228" s="15">
        <f t="shared" si="147"/>
        <v>0</v>
      </c>
      <c r="AM228" s="15">
        <f t="shared" si="148"/>
        <v>0</v>
      </c>
      <c r="AN228" s="15">
        <f t="shared" si="149"/>
        <v>0</v>
      </c>
      <c r="AO228" s="15">
        <f t="shared" si="150"/>
        <v>0</v>
      </c>
      <c r="AP228" s="15">
        <f t="shared" si="151"/>
        <v>0</v>
      </c>
      <c r="AQ228" s="15">
        <f t="shared" si="152"/>
        <v>0</v>
      </c>
      <c r="AR228" s="15">
        <f t="shared" si="153"/>
        <v>0</v>
      </c>
      <c r="AS228" s="141">
        <f t="shared" si="154"/>
        <v>3445</v>
      </c>
      <c r="AT228" s="141">
        <f t="shared" si="155"/>
        <v>1722.5</v>
      </c>
    </row>
    <row r="229" spans="5:46">
      <c r="E229" s="147" t="s">
        <v>1351</v>
      </c>
      <c r="F229" s="15" t="str">
        <f t="shared" si="117"/>
        <v>3520</v>
      </c>
      <c r="G229" s="15" t="str">
        <f t="shared" si="118"/>
        <v>I</v>
      </c>
      <c r="H229" s="15" t="str">
        <f t="shared" si="119"/>
        <v>U</v>
      </c>
      <c r="I229" s="15" t="str">
        <f t="shared" si="120"/>
        <v>STD</v>
      </c>
      <c r="J229" s="15" t="str">
        <f t="shared" si="121"/>
        <v>X</v>
      </c>
      <c r="K229" s="15" t="str">
        <f t="shared" si="122"/>
        <v>X</v>
      </c>
      <c r="L229" s="15" t="str">
        <f t="shared" si="123"/>
        <v>X</v>
      </c>
      <c r="M229" s="15" t="str">
        <f t="shared" si="124"/>
        <v>V</v>
      </c>
      <c r="N229" s="15" t="str">
        <f t="shared" si="125"/>
        <v>B</v>
      </c>
      <c r="O229" s="15" t="str">
        <f t="shared" si="126"/>
        <v>X</v>
      </c>
      <c r="P229" s="15" t="str">
        <f t="shared" si="127"/>
        <v>X</v>
      </c>
      <c r="Q229" s="15" t="str">
        <f t="shared" si="128"/>
        <v>XX</v>
      </c>
      <c r="R229" s="15" t="str">
        <f t="shared" si="129"/>
        <v>X</v>
      </c>
      <c r="T229" s="15" t="e">
        <f t="shared" si="130"/>
        <v>#REF!</v>
      </c>
      <c r="U229" s="15" t="e">
        <f t="shared" si="131"/>
        <v>#REF!</v>
      </c>
      <c r="V229" s="15">
        <f t="shared" si="132"/>
        <v>0</v>
      </c>
      <c r="W229" s="15">
        <f t="shared" si="133"/>
        <v>0</v>
      </c>
      <c r="X229" s="15">
        <f t="shared" si="134"/>
        <v>0</v>
      </c>
      <c r="Y229" s="15">
        <f t="shared" si="135"/>
        <v>289</v>
      </c>
      <c r="Z229" s="15">
        <f t="shared" si="136"/>
        <v>600</v>
      </c>
      <c r="AA229" s="15">
        <f t="shared" si="137"/>
        <v>0</v>
      </c>
      <c r="AB229" s="15">
        <f t="shared" si="138"/>
        <v>0</v>
      </c>
      <c r="AC229" s="15">
        <f t="shared" si="139"/>
        <v>0</v>
      </c>
      <c r="AD229" s="15">
        <f t="shared" si="140"/>
        <v>0</v>
      </c>
      <c r="AE229" s="141" t="e">
        <f t="shared" si="141"/>
        <v>#REF!</v>
      </c>
      <c r="AG229" s="15" t="e">
        <f t="shared" si="142"/>
        <v>#REF!</v>
      </c>
      <c r="AH229" s="15">
        <f t="shared" si="143"/>
        <v>3445.05</v>
      </c>
      <c r="AI229" s="15">
        <f t="shared" si="144"/>
        <v>0</v>
      </c>
      <c r="AJ229" s="15">
        <f t="shared" si="145"/>
        <v>0</v>
      </c>
      <c r="AK229" s="15">
        <f t="shared" si="146"/>
        <v>0</v>
      </c>
      <c r="AL229" s="15">
        <f t="shared" si="147"/>
        <v>0</v>
      </c>
      <c r="AM229" s="15">
        <f t="shared" si="148"/>
        <v>0</v>
      </c>
      <c r="AN229" s="15">
        <f t="shared" si="149"/>
        <v>0</v>
      </c>
      <c r="AO229" s="15">
        <f t="shared" si="150"/>
        <v>0</v>
      </c>
      <c r="AP229" s="15">
        <f t="shared" si="151"/>
        <v>0</v>
      </c>
      <c r="AQ229" s="15">
        <f t="shared" si="152"/>
        <v>0</v>
      </c>
      <c r="AR229" s="15">
        <f t="shared" si="153"/>
        <v>0</v>
      </c>
      <c r="AS229" s="141">
        <f t="shared" si="154"/>
        <v>3445</v>
      </c>
      <c r="AT229" s="141">
        <f t="shared" si="155"/>
        <v>1722.5</v>
      </c>
    </row>
    <row r="230" spans="5:46">
      <c r="E230" s="147" t="s">
        <v>1351</v>
      </c>
      <c r="F230" s="15" t="str">
        <f t="shared" si="117"/>
        <v>3520</v>
      </c>
      <c r="G230" s="15" t="str">
        <f t="shared" si="118"/>
        <v>I</v>
      </c>
      <c r="H230" s="15" t="str">
        <f t="shared" si="119"/>
        <v>U</v>
      </c>
      <c r="I230" s="15" t="str">
        <f t="shared" si="120"/>
        <v>STD</v>
      </c>
      <c r="J230" s="15" t="str">
        <f t="shared" si="121"/>
        <v>X</v>
      </c>
      <c r="K230" s="15" t="str">
        <f t="shared" si="122"/>
        <v>X</v>
      </c>
      <c r="L230" s="15" t="str">
        <f t="shared" si="123"/>
        <v>X</v>
      </c>
      <c r="M230" s="15" t="str">
        <f t="shared" si="124"/>
        <v>V</v>
      </c>
      <c r="N230" s="15" t="str">
        <f t="shared" si="125"/>
        <v>B</v>
      </c>
      <c r="O230" s="15" t="str">
        <f t="shared" si="126"/>
        <v>X</v>
      </c>
      <c r="P230" s="15" t="str">
        <f t="shared" si="127"/>
        <v>X</v>
      </c>
      <c r="Q230" s="15" t="str">
        <f t="shared" si="128"/>
        <v>XX</v>
      </c>
      <c r="R230" s="15" t="str">
        <f t="shared" si="129"/>
        <v>X</v>
      </c>
      <c r="T230" s="15" t="e">
        <f t="shared" si="130"/>
        <v>#REF!</v>
      </c>
      <c r="U230" s="15" t="e">
        <f t="shared" si="131"/>
        <v>#REF!</v>
      </c>
      <c r="V230" s="15">
        <f t="shared" si="132"/>
        <v>0</v>
      </c>
      <c r="W230" s="15">
        <f t="shared" si="133"/>
        <v>0</v>
      </c>
      <c r="X230" s="15">
        <f t="shared" si="134"/>
        <v>0</v>
      </c>
      <c r="Y230" s="15">
        <f t="shared" si="135"/>
        <v>289</v>
      </c>
      <c r="Z230" s="15">
        <f t="shared" si="136"/>
        <v>600</v>
      </c>
      <c r="AA230" s="15">
        <f t="shared" si="137"/>
        <v>0</v>
      </c>
      <c r="AB230" s="15">
        <f t="shared" si="138"/>
        <v>0</v>
      </c>
      <c r="AC230" s="15">
        <f t="shared" si="139"/>
        <v>0</v>
      </c>
      <c r="AD230" s="15">
        <f t="shared" si="140"/>
        <v>0</v>
      </c>
      <c r="AE230" s="141" t="e">
        <f t="shared" si="141"/>
        <v>#REF!</v>
      </c>
      <c r="AG230" s="15" t="e">
        <f t="shared" si="142"/>
        <v>#REF!</v>
      </c>
      <c r="AH230" s="15">
        <f t="shared" si="143"/>
        <v>3445.05</v>
      </c>
      <c r="AI230" s="15">
        <f t="shared" si="144"/>
        <v>0</v>
      </c>
      <c r="AJ230" s="15">
        <f t="shared" si="145"/>
        <v>0</v>
      </c>
      <c r="AK230" s="15">
        <f t="shared" si="146"/>
        <v>0</v>
      </c>
      <c r="AL230" s="15">
        <f t="shared" si="147"/>
        <v>0</v>
      </c>
      <c r="AM230" s="15">
        <f t="shared" si="148"/>
        <v>0</v>
      </c>
      <c r="AN230" s="15">
        <f t="shared" si="149"/>
        <v>0</v>
      </c>
      <c r="AO230" s="15">
        <f t="shared" si="150"/>
        <v>0</v>
      </c>
      <c r="AP230" s="15">
        <f t="shared" si="151"/>
        <v>0</v>
      </c>
      <c r="AQ230" s="15">
        <f t="shared" si="152"/>
        <v>0</v>
      </c>
      <c r="AR230" s="15">
        <f t="shared" si="153"/>
        <v>0</v>
      </c>
      <c r="AS230" s="141">
        <f t="shared" si="154"/>
        <v>3445</v>
      </c>
      <c r="AT230" s="141">
        <f t="shared" si="155"/>
        <v>1722.5</v>
      </c>
    </row>
    <row r="231" spans="5:46">
      <c r="E231" s="147"/>
      <c r="F231" s="15" t="str">
        <f t="shared" si="117"/>
        <v/>
      </c>
      <c r="G231" s="15" t="str">
        <f t="shared" si="118"/>
        <v/>
      </c>
      <c r="H231" s="15" t="str">
        <f t="shared" si="119"/>
        <v/>
      </c>
      <c r="I231" s="15" t="str">
        <f t="shared" si="120"/>
        <v/>
      </c>
      <c r="J231" s="15" t="str">
        <f t="shared" si="121"/>
        <v/>
      </c>
      <c r="K231" s="15" t="str">
        <f t="shared" si="122"/>
        <v/>
      </c>
      <c r="L231" s="15" t="str">
        <f t="shared" si="123"/>
        <v/>
      </c>
      <c r="M231" s="15" t="str">
        <f t="shared" si="124"/>
        <v/>
      </c>
      <c r="N231" s="15" t="str">
        <f t="shared" si="125"/>
        <v/>
      </c>
      <c r="O231" s="15" t="str">
        <f t="shared" si="126"/>
        <v/>
      </c>
      <c r="P231" s="15" t="str">
        <f t="shared" si="127"/>
        <v/>
      </c>
      <c r="Q231" s="15" t="str">
        <f t="shared" si="128"/>
        <v/>
      </c>
      <c r="R231" s="15" t="str">
        <f t="shared" si="129"/>
        <v/>
      </c>
      <c r="T231" s="15" t="e">
        <f t="shared" si="130"/>
        <v>#N/A</v>
      </c>
      <c r="U231" s="15" t="b">
        <f t="shared" si="131"/>
        <v>0</v>
      </c>
      <c r="V231" s="15" t="e">
        <f t="shared" si="132"/>
        <v>#N/A</v>
      </c>
      <c r="W231" s="15" t="e">
        <f t="shared" si="133"/>
        <v>#N/A</v>
      </c>
      <c r="X231" s="15" t="e">
        <f t="shared" si="134"/>
        <v>#N/A</v>
      </c>
      <c r="Y231" s="15" t="e">
        <f t="shared" si="135"/>
        <v>#N/A</v>
      </c>
      <c r="Z231" s="15" t="e">
        <f t="shared" si="136"/>
        <v>#N/A</v>
      </c>
      <c r="AA231" s="15" t="e">
        <f t="shared" si="137"/>
        <v>#N/A</v>
      </c>
      <c r="AB231" s="15" t="e">
        <f t="shared" si="138"/>
        <v>#N/A</v>
      </c>
      <c r="AC231" s="15" t="e">
        <f t="shared" si="139"/>
        <v>#N/A</v>
      </c>
      <c r="AD231" s="15" t="e">
        <f t="shared" si="140"/>
        <v>#N/A</v>
      </c>
      <c r="AE231" s="141" t="e">
        <f t="shared" si="141"/>
        <v>#N/A</v>
      </c>
      <c r="AG231" s="15" t="e">
        <f t="shared" si="142"/>
        <v>#N/A</v>
      </c>
      <c r="AH231" s="15" t="e">
        <f t="shared" si="143"/>
        <v>#N/A</v>
      </c>
      <c r="AI231" s="15" t="b">
        <f t="shared" si="144"/>
        <v>0</v>
      </c>
      <c r="AJ231" s="15" t="e">
        <f t="shared" si="145"/>
        <v>#N/A</v>
      </c>
      <c r="AK231" s="15" t="e">
        <f t="shared" si="146"/>
        <v>#N/A</v>
      </c>
      <c r="AL231" s="15" t="e">
        <f t="shared" si="147"/>
        <v>#N/A</v>
      </c>
      <c r="AM231" s="15" t="e">
        <f t="shared" si="148"/>
        <v>#N/A</v>
      </c>
      <c r="AN231" s="15" t="e">
        <f t="shared" si="149"/>
        <v>#N/A</v>
      </c>
      <c r="AO231" s="15" t="e">
        <f t="shared" si="150"/>
        <v>#N/A</v>
      </c>
      <c r="AP231" s="15" t="e">
        <f t="shared" si="151"/>
        <v>#N/A</v>
      </c>
      <c r="AQ231" s="15" t="e">
        <f t="shared" si="152"/>
        <v>#N/A</v>
      </c>
      <c r="AR231" s="15" t="e">
        <f t="shared" si="153"/>
        <v>#N/A</v>
      </c>
      <c r="AS231" s="141" t="e">
        <f t="shared" si="154"/>
        <v>#N/A</v>
      </c>
      <c r="AT231" s="141" t="e">
        <f t="shared" si="155"/>
        <v>#N/A</v>
      </c>
    </row>
    <row r="232" spans="5:46">
      <c r="E232" s="147"/>
      <c r="F232" s="15" t="str">
        <f t="shared" si="117"/>
        <v/>
      </c>
      <c r="G232" s="15" t="str">
        <f t="shared" si="118"/>
        <v/>
      </c>
      <c r="H232" s="15" t="str">
        <f t="shared" si="119"/>
        <v/>
      </c>
      <c r="I232" s="15" t="str">
        <f t="shared" si="120"/>
        <v/>
      </c>
      <c r="J232" s="15" t="str">
        <f t="shared" si="121"/>
        <v/>
      </c>
      <c r="K232" s="15" t="str">
        <f t="shared" si="122"/>
        <v/>
      </c>
      <c r="L232" s="15" t="str">
        <f t="shared" si="123"/>
        <v/>
      </c>
      <c r="M232" s="15" t="str">
        <f t="shared" si="124"/>
        <v/>
      </c>
      <c r="N232" s="15" t="str">
        <f t="shared" si="125"/>
        <v/>
      </c>
      <c r="O232" s="15" t="str">
        <f t="shared" si="126"/>
        <v/>
      </c>
      <c r="P232" s="15" t="str">
        <f t="shared" si="127"/>
        <v/>
      </c>
      <c r="Q232" s="15" t="str">
        <f t="shared" si="128"/>
        <v/>
      </c>
      <c r="R232" s="15" t="str">
        <f t="shared" si="129"/>
        <v/>
      </c>
      <c r="T232" s="15" t="e">
        <f t="shared" si="130"/>
        <v>#N/A</v>
      </c>
      <c r="U232" s="15" t="b">
        <f t="shared" si="131"/>
        <v>0</v>
      </c>
      <c r="V232" s="15" t="e">
        <f t="shared" si="132"/>
        <v>#N/A</v>
      </c>
      <c r="W232" s="15" t="e">
        <f t="shared" si="133"/>
        <v>#N/A</v>
      </c>
      <c r="X232" s="15" t="e">
        <f t="shared" si="134"/>
        <v>#N/A</v>
      </c>
      <c r="Y232" s="15" t="e">
        <f t="shared" si="135"/>
        <v>#N/A</v>
      </c>
      <c r="Z232" s="15" t="e">
        <f t="shared" si="136"/>
        <v>#N/A</v>
      </c>
      <c r="AA232" s="15" t="e">
        <f t="shared" si="137"/>
        <v>#N/A</v>
      </c>
      <c r="AB232" s="15" t="e">
        <f t="shared" si="138"/>
        <v>#N/A</v>
      </c>
      <c r="AC232" s="15" t="e">
        <f t="shared" si="139"/>
        <v>#N/A</v>
      </c>
      <c r="AD232" s="15" t="e">
        <f t="shared" si="140"/>
        <v>#N/A</v>
      </c>
      <c r="AE232" s="141" t="e">
        <f t="shared" si="141"/>
        <v>#N/A</v>
      </c>
      <c r="AG232" s="15" t="e">
        <f t="shared" si="142"/>
        <v>#N/A</v>
      </c>
      <c r="AH232" s="15" t="e">
        <f t="shared" si="143"/>
        <v>#N/A</v>
      </c>
      <c r="AI232" s="15" t="b">
        <f t="shared" si="144"/>
        <v>0</v>
      </c>
      <c r="AJ232" s="15" t="e">
        <f t="shared" si="145"/>
        <v>#N/A</v>
      </c>
      <c r="AK232" s="15" t="e">
        <f t="shared" si="146"/>
        <v>#N/A</v>
      </c>
      <c r="AL232" s="15" t="e">
        <f t="shared" si="147"/>
        <v>#N/A</v>
      </c>
      <c r="AM232" s="15" t="e">
        <f t="shared" si="148"/>
        <v>#N/A</v>
      </c>
      <c r="AN232" s="15" t="e">
        <f t="shared" si="149"/>
        <v>#N/A</v>
      </c>
      <c r="AO232" s="15" t="e">
        <f t="shared" si="150"/>
        <v>#N/A</v>
      </c>
      <c r="AP232" s="15" t="e">
        <f t="shared" si="151"/>
        <v>#N/A</v>
      </c>
      <c r="AQ232" s="15" t="e">
        <f t="shared" si="152"/>
        <v>#N/A</v>
      </c>
      <c r="AR232" s="15" t="e">
        <f t="shared" si="153"/>
        <v>#N/A</v>
      </c>
      <c r="AS232" s="141" t="e">
        <f t="shared" si="154"/>
        <v>#N/A</v>
      </c>
      <c r="AT232" s="141" t="e">
        <f t="shared" si="155"/>
        <v>#N/A</v>
      </c>
    </row>
    <row r="233" spans="5:46">
      <c r="E233" s="147"/>
      <c r="F233" s="15" t="str">
        <f t="shared" si="117"/>
        <v/>
      </c>
      <c r="G233" s="15" t="str">
        <f t="shared" si="118"/>
        <v/>
      </c>
      <c r="H233" s="15" t="str">
        <f t="shared" si="119"/>
        <v/>
      </c>
      <c r="I233" s="15" t="str">
        <f t="shared" si="120"/>
        <v/>
      </c>
      <c r="J233" s="15" t="str">
        <f t="shared" si="121"/>
        <v/>
      </c>
      <c r="K233" s="15" t="str">
        <f t="shared" si="122"/>
        <v/>
      </c>
      <c r="L233" s="15" t="str">
        <f t="shared" si="123"/>
        <v/>
      </c>
      <c r="M233" s="15" t="str">
        <f t="shared" si="124"/>
        <v/>
      </c>
      <c r="N233" s="15" t="str">
        <f t="shared" si="125"/>
        <v/>
      </c>
      <c r="O233" s="15" t="str">
        <f t="shared" si="126"/>
        <v/>
      </c>
      <c r="P233" s="15" t="str">
        <f t="shared" si="127"/>
        <v/>
      </c>
      <c r="Q233" s="15" t="str">
        <f t="shared" si="128"/>
        <v/>
      </c>
      <c r="R233" s="15" t="str">
        <f t="shared" si="129"/>
        <v/>
      </c>
      <c r="T233" s="15" t="e">
        <f t="shared" si="130"/>
        <v>#N/A</v>
      </c>
      <c r="U233" s="15" t="b">
        <f t="shared" si="131"/>
        <v>0</v>
      </c>
      <c r="V233" s="15" t="e">
        <f t="shared" si="132"/>
        <v>#N/A</v>
      </c>
      <c r="W233" s="15" t="e">
        <f t="shared" si="133"/>
        <v>#N/A</v>
      </c>
      <c r="X233" s="15" t="e">
        <f t="shared" si="134"/>
        <v>#N/A</v>
      </c>
      <c r="Y233" s="15" t="e">
        <f t="shared" si="135"/>
        <v>#N/A</v>
      </c>
      <c r="Z233" s="15" t="e">
        <f t="shared" si="136"/>
        <v>#N/A</v>
      </c>
      <c r="AA233" s="15" t="e">
        <f t="shared" si="137"/>
        <v>#N/A</v>
      </c>
      <c r="AB233" s="15" t="e">
        <f t="shared" si="138"/>
        <v>#N/A</v>
      </c>
      <c r="AC233" s="15" t="e">
        <f t="shared" si="139"/>
        <v>#N/A</v>
      </c>
      <c r="AD233" s="15" t="e">
        <f t="shared" si="140"/>
        <v>#N/A</v>
      </c>
      <c r="AE233" s="141" t="e">
        <f t="shared" si="141"/>
        <v>#N/A</v>
      </c>
      <c r="AG233" s="15" t="e">
        <f t="shared" si="142"/>
        <v>#N/A</v>
      </c>
      <c r="AH233" s="15" t="e">
        <f t="shared" si="143"/>
        <v>#N/A</v>
      </c>
      <c r="AI233" s="15" t="b">
        <f t="shared" si="144"/>
        <v>0</v>
      </c>
      <c r="AJ233" s="15" t="e">
        <f t="shared" si="145"/>
        <v>#N/A</v>
      </c>
      <c r="AK233" s="15" t="e">
        <f t="shared" si="146"/>
        <v>#N/A</v>
      </c>
      <c r="AL233" s="15" t="e">
        <f t="shared" si="147"/>
        <v>#N/A</v>
      </c>
      <c r="AM233" s="15" t="e">
        <f t="shared" si="148"/>
        <v>#N/A</v>
      </c>
      <c r="AN233" s="15" t="e">
        <f t="shared" si="149"/>
        <v>#N/A</v>
      </c>
      <c r="AO233" s="15" t="e">
        <f t="shared" si="150"/>
        <v>#N/A</v>
      </c>
      <c r="AP233" s="15" t="e">
        <f t="shared" si="151"/>
        <v>#N/A</v>
      </c>
      <c r="AQ233" s="15" t="e">
        <f t="shared" si="152"/>
        <v>#N/A</v>
      </c>
      <c r="AR233" s="15" t="e">
        <f t="shared" si="153"/>
        <v>#N/A</v>
      </c>
      <c r="AS233" s="141" t="e">
        <f t="shared" si="154"/>
        <v>#N/A</v>
      </c>
      <c r="AT233" s="141" t="e">
        <f t="shared" si="155"/>
        <v>#N/A</v>
      </c>
    </row>
    <row r="234" spans="5:46">
      <c r="E234" s="147"/>
      <c r="F234" s="15" t="str">
        <f t="shared" si="117"/>
        <v/>
      </c>
      <c r="G234" s="15" t="str">
        <f t="shared" si="118"/>
        <v/>
      </c>
      <c r="H234" s="15" t="str">
        <f t="shared" si="119"/>
        <v/>
      </c>
      <c r="I234" s="15" t="str">
        <f t="shared" si="120"/>
        <v/>
      </c>
      <c r="J234" s="15" t="str">
        <f t="shared" si="121"/>
        <v/>
      </c>
      <c r="K234" s="15" t="str">
        <f t="shared" si="122"/>
        <v/>
      </c>
      <c r="L234" s="15" t="str">
        <f t="shared" si="123"/>
        <v/>
      </c>
      <c r="M234" s="15" t="str">
        <f t="shared" si="124"/>
        <v/>
      </c>
      <c r="N234" s="15" t="str">
        <f t="shared" si="125"/>
        <v/>
      </c>
      <c r="O234" s="15" t="str">
        <f t="shared" si="126"/>
        <v/>
      </c>
      <c r="P234" s="15" t="str">
        <f t="shared" si="127"/>
        <v/>
      </c>
      <c r="Q234" s="15" t="str">
        <f t="shared" si="128"/>
        <v/>
      </c>
      <c r="R234" s="15" t="str">
        <f t="shared" si="129"/>
        <v/>
      </c>
      <c r="T234" s="15" t="e">
        <f t="shared" si="130"/>
        <v>#N/A</v>
      </c>
      <c r="U234" s="15" t="b">
        <f t="shared" si="131"/>
        <v>0</v>
      </c>
      <c r="V234" s="15" t="e">
        <f t="shared" si="132"/>
        <v>#N/A</v>
      </c>
      <c r="W234" s="15" t="e">
        <f t="shared" si="133"/>
        <v>#N/A</v>
      </c>
      <c r="X234" s="15" t="e">
        <f t="shared" si="134"/>
        <v>#N/A</v>
      </c>
      <c r="Y234" s="15" t="e">
        <f t="shared" si="135"/>
        <v>#N/A</v>
      </c>
      <c r="Z234" s="15" t="e">
        <f t="shared" si="136"/>
        <v>#N/A</v>
      </c>
      <c r="AA234" s="15" t="e">
        <f t="shared" si="137"/>
        <v>#N/A</v>
      </c>
      <c r="AB234" s="15" t="e">
        <f t="shared" si="138"/>
        <v>#N/A</v>
      </c>
      <c r="AC234" s="15" t="e">
        <f t="shared" si="139"/>
        <v>#N/A</v>
      </c>
      <c r="AD234" s="15" t="e">
        <f t="shared" si="140"/>
        <v>#N/A</v>
      </c>
      <c r="AE234" s="141" t="e">
        <f t="shared" si="141"/>
        <v>#N/A</v>
      </c>
      <c r="AG234" s="15" t="e">
        <f t="shared" si="142"/>
        <v>#N/A</v>
      </c>
      <c r="AH234" s="15" t="e">
        <f t="shared" si="143"/>
        <v>#N/A</v>
      </c>
      <c r="AI234" s="15" t="b">
        <f t="shared" si="144"/>
        <v>0</v>
      </c>
      <c r="AJ234" s="15" t="e">
        <f t="shared" si="145"/>
        <v>#N/A</v>
      </c>
      <c r="AK234" s="15" t="e">
        <f t="shared" si="146"/>
        <v>#N/A</v>
      </c>
      <c r="AL234" s="15" t="e">
        <f t="shared" si="147"/>
        <v>#N/A</v>
      </c>
      <c r="AM234" s="15" t="e">
        <f t="shared" si="148"/>
        <v>#N/A</v>
      </c>
      <c r="AN234" s="15" t="e">
        <f t="shared" si="149"/>
        <v>#N/A</v>
      </c>
      <c r="AO234" s="15" t="e">
        <f t="shared" si="150"/>
        <v>#N/A</v>
      </c>
      <c r="AP234" s="15" t="e">
        <f t="shared" si="151"/>
        <v>#N/A</v>
      </c>
      <c r="AQ234" s="15" t="e">
        <f t="shared" si="152"/>
        <v>#N/A</v>
      </c>
      <c r="AR234" s="15" t="e">
        <f t="shared" si="153"/>
        <v>#N/A</v>
      </c>
      <c r="AS234" s="141" t="e">
        <f t="shared" si="154"/>
        <v>#N/A</v>
      </c>
      <c r="AT234" s="141" t="e">
        <f t="shared" si="155"/>
        <v>#N/A</v>
      </c>
    </row>
    <row r="235" spans="5:46">
      <c r="E235" s="147"/>
      <c r="F235" s="15" t="str">
        <f t="shared" si="117"/>
        <v/>
      </c>
      <c r="G235" s="15" t="str">
        <f t="shared" si="118"/>
        <v/>
      </c>
      <c r="H235" s="15" t="str">
        <f t="shared" si="119"/>
        <v/>
      </c>
      <c r="I235" s="15" t="str">
        <f t="shared" si="120"/>
        <v/>
      </c>
      <c r="J235" s="15" t="str">
        <f t="shared" si="121"/>
        <v/>
      </c>
      <c r="K235" s="15" t="str">
        <f t="shared" si="122"/>
        <v/>
      </c>
      <c r="L235" s="15" t="str">
        <f t="shared" si="123"/>
        <v/>
      </c>
      <c r="M235" s="15" t="str">
        <f t="shared" si="124"/>
        <v/>
      </c>
      <c r="N235" s="15" t="str">
        <f t="shared" si="125"/>
        <v/>
      </c>
      <c r="O235" s="15" t="str">
        <f t="shared" si="126"/>
        <v/>
      </c>
      <c r="P235" s="15" t="str">
        <f t="shared" si="127"/>
        <v/>
      </c>
      <c r="Q235" s="15" t="str">
        <f t="shared" si="128"/>
        <v/>
      </c>
      <c r="R235" s="15" t="str">
        <f t="shared" si="129"/>
        <v/>
      </c>
      <c r="T235" s="15" t="e">
        <f t="shared" si="130"/>
        <v>#N/A</v>
      </c>
      <c r="U235" s="15" t="b">
        <f t="shared" si="131"/>
        <v>0</v>
      </c>
      <c r="V235" s="15" t="e">
        <f t="shared" si="132"/>
        <v>#N/A</v>
      </c>
      <c r="W235" s="15" t="e">
        <f t="shared" si="133"/>
        <v>#N/A</v>
      </c>
      <c r="X235" s="15" t="e">
        <f t="shared" si="134"/>
        <v>#N/A</v>
      </c>
      <c r="Y235" s="15" t="e">
        <f t="shared" si="135"/>
        <v>#N/A</v>
      </c>
      <c r="Z235" s="15" t="e">
        <f t="shared" si="136"/>
        <v>#N/A</v>
      </c>
      <c r="AA235" s="15" t="e">
        <f t="shared" si="137"/>
        <v>#N/A</v>
      </c>
      <c r="AB235" s="15" t="e">
        <f t="shared" si="138"/>
        <v>#N/A</v>
      </c>
      <c r="AC235" s="15" t="e">
        <f t="shared" si="139"/>
        <v>#N/A</v>
      </c>
      <c r="AD235" s="15" t="e">
        <f t="shared" si="140"/>
        <v>#N/A</v>
      </c>
      <c r="AE235" s="141" t="e">
        <f t="shared" si="141"/>
        <v>#N/A</v>
      </c>
      <c r="AG235" s="15" t="e">
        <f t="shared" si="142"/>
        <v>#N/A</v>
      </c>
      <c r="AH235" s="15" t="e">
        <f t="shared" si="143"/>
        <v>#N/A</v>
      </c>
      <c r="AI235" s="15" t="b">
        <f t="shared" si="144"/>
        <v>0</v>
      </c>
      <c r="AJ235" s="15" t="e">
        <f t="shared" si="145"/>
        <v>#N/A</v>
      </c>
      <c r="AK235" s="15" t="e">
        <f t="shared" si="146"/>
        <v>#N/A</v>
      </c>
      <c r="AL235" s="15" t="e">
        <f t="shared" si="147"/>
        <v>#N/A</v>
      </c>
      <c r="AM235" s="15" t="e">
        <f t="shared" si="148"/>
        <v>#N/A</v>
      </c>
      <c r="AN235" s="15" t="e">
        <f t="shared" si="149"/>
        <v>#N/A</v>
      </c>
      <c r="AO235" s="15" t="e">
        <f t="shared" si="150"/>
        <v>#N/A</v>
      </c>
      <c r="AP235" s="15" t="e">
        <f t="shared" si="151"/>
        <v>#N/A</v>
      </c>
      <c r="AQ235" s="15" t="e">
        <f t="shared" si="152"/>
        <v>#N/A</v>
      </c>
      <c r="AR235" s="15" t="e">
        <f t="shared" si="153"/>
        <v>#N/A</v>
      </c>
      <c r="AS235" s="141" t="e">
        <f t="shared" si="154"/>
        <v>#N/A</v>
      </c>
      <c r="AT235" s="141" t="e">
        <f t="shared" si="155"/>
        <v>#N/A</v>
      </c>
    </row>
    <row r="236" spans="5:46">
      <c r="E236" s="147"/>
      <c r="F236" s="15" t="str">
        <f t="shared" si="117"/>
        <v/>
      </c>
      <c r="G236" s="15" t="str">
        <f t="shared" si="118"/>
        <v/>
      </c>
      <c r="H236" s="15" t="str">
        <f t="shared" si="119"/>
        <v/>
      </c>
      <c r="I236" s="15" t="str">
        <f t="shared" si="120"/>
        <v/>
      </c>
      <c r="J236" s="15" t="str">
        <f t="shared" si="121"/>
        <v/>
      </c>
      <c r="K236" s="15" t="str">
        <f t="shared" si="122"/>
        <v/>
      </c>
      <c r="L236" s="15" t="str">
        <f t="shared" si="123"/>
        <v/>
      </c>
      <c r="M236" s="15" t="str">
        <f t="shared" si="124"/>
        <v/>
      </c>
      <c r="N236" s="15" t="str">
        <f t="shared" si="125"/>
        <v/>
      </c>
      <c r="O236" s="15" t="str">
        <f t="shared" si="126"/>
        <v/>
      </c>
      <c r="P236" s="15" t="str">
        <f t="shared" si="127"/>
        <v/>
      </c>
      <c r="Q236" s="15" t="str">
        <f t="shared" si="128"/>
        <v/>
      </c>
      <c r="R236" s="15" t="str">
        <f t="shared" si="129"/>
        <v/>
      </c>
      <c r="T236" s="15" t="e">
        <f t="shared" si="130"/>
        <v>#N/A</v>
      </c>
      <c r="U236" s="15" t="b">
        <f t="shared" si="131"/>
        <v>0</v>
      </c>
      <c r="V236" s="15" t="e">
        <f t="shared" si="132"/>
        <v>#N/A</v>
      </c>
      <c r="W236" s="15" t="e">
        <f t="shared" si="133"/>
        <v>#N/A</v>
      </c>
      <c r="X236" s="15" t="e">
        <f t="shared" si="134"/>
        <v>#N/A</v>
      </c>
      <c r="Y236" s="15" t="e">
        <f t="shared" si="135"/>
        <v>#N/A</v>
      </c>
      <c r="Z236" s="15" t="e">
        <f t="shared" si="136"/>
        <v>#N/A</v>
      </c>
      <c r="AA236" s="15" t="e">
        <f t="shared" si="137"/>
        <v>#N/A</v>
      </c>
      <c r="AB236" s="15" t="e">
        <f t="shared" si="138"/>
        <v>#N/A</v>
      </c>
      <c r="AC236" s="15" t="e">
        <f t="shared" si="139"/>
        <v>#N/A</v>
      </c>
      <c r="AD236" s="15" t="e">
        <f t="shared" si="140"/>
        <v>#N/A</v>
      </c>
      <c r="AE236" s="141" t="e">
        <f t="shared" si="141"/>
        <v>#N/A</v>
      </c>
      <c r="AG236" s="15" t="e">
        <f t="shared" si="142"/>
        <v>#N/A</v>
      </c>
      <c r="AH236" s="15" t="e">
        <f t="shared" si="143"/>
        <v>#N/A</v>
      </c>
      <c r="AI236" s="15" t="b">
        <f t="shared" si="144"/>
        <v>0</v>
      </c>
      <c r="AJ236" s="15" t="e">
        <f t="shared" si="145"/>
        <v>#N/A</v>
      </c>
      <c r="AK236" s="15" t="e">
        <f t="shared" si="146"/>
        <v>#N/A</v>
      </c>
      <c r="AL236" s="15" t="e">
        <f t="shared" si="147"/>
        <v>#N/A</v>
      </c>
      <c r="AM236" s="15" t="e">
        <f t="shared" si="148"/>
        <v>#N/A</v>
      </c>
      <c r="AN236" s="15" t="e">
        <f t="shared" si="149"/>
        <v>#N/A</v>
      </c>
      <c r="AO236" s="15" t="e">
        <f t="shared" si="150"/>
        <v>#N/A</v>
      </c>
      <c r="AP236" s="15" t="e">
        <f t="shared" si="151"/>
        <v>#N/A</v>
      </c>
      <c r="AQ236" s="15" t="e">
        <f t="shared" si="152"/>
        <v>#N/A</v>
      </c>
      <c r="AR236" s="15" t="e">
        <f t="shared" si="153"/>
        <v>#N/A</v>
      </c>
      <c r="AS236" s="141" t="e">
        <f t="shared" si="154"/>
        <v>#N/A</v>
      </c>
      <c r="AT236" s="141" t="e">
        <f t="shared" si="155"/>
        <v>#N/A</v>
      </c>
    </row>
    <row r="237" spans="5:46">
      <c r="E237" s="147"/>
      <c r="F237" s="15" t="str">
        <f t="shared" si="117"/>
        <v/>
      </c>
      <c r="G237" s="15" t="str">
        <f t="shared" si="118"/>
        <v/>
      </c>
      <c r="H237" s="15" t="str">
        <f t="shared" si="119"/>
        <v/>
      </c>
      <c r="I237" s="15" t="str">
        <f t="shared" si="120"/>
        <v/>
      </c>
      <c r="J237" s="15" t="str">
        <f t="shared" si="121"/>
        <v/>
      </c>
      <c r="K237" s="15" t="str">
        <f t="shared" si="122"/>
        <v/>
      </c>
      <c r="L237" s="15" t="str">
        <f t="shared" si="123"/>
        <v/>
      </c>
      <c r="M237" s="15" t="str">
        <f t="shared" si="124"/>
        <v/>
      </c>
      <c r="N237" s="15" t="str">
        <f t="shared" si="125"/>
        <v/>
      </c>
      <c r="O237" s="15" t="str">
        <f t="shared" si="126"/>
        <v/>
      </c>
      <c r="P237" s="15" t="str">
        <f t="shared" si="127"/>
        <v/>
      </c>
      <c r="Q237" s="15" t="str">
        <f t="shared" si="128"/>
        <v/>
      </c>
      <c r="R237" s="15" t="str">
        <f t="shared" si="129"/>
        <v/>
      </c>
      <c r="T237" s="15" t="e">
        <f t="shared" si="130"/>
        <v>#N/A</v>
      </c>
      <c r="U237" s="15" t="b">
        <f t="shared" si="131"/>
        <v>0</v>
      </c>
      <c r="V237" s="15" t="e">
        <f t="shared" si="132"/>
        <v>#N/A</v>
      </c>
      <c r="W237" s="15" t="e">
        <f t="shared" si="133"/>
        <v>#N/A</v>
      </c>
      <c r="X237" s="15" t="e">
        <f t="shared" si="134"/>
        <v>#N/A</v>
      </c>
      <c r="Y237" s="15" t="e">
        <f t="shared" si="135"/>
        <v>#N/A</v>
      </c>
      <c r="Z237" s="15" t="e">
        <f t="shared" si="136"/>
        <v>#N/A</v>
      </c>
      <c r="AA237" s="15" t="e">
        <f t="shared" si="137"/>
        <v>#N/A</v>
      </c>
      <c r="AB237" s="15" t="e">
        <f t="shared" si="138"/>
        <v>#N/A</v>
      </c>
      <c r="AC237" s="15" t="e">
        <f t="shared" si="139"/>
        <v>#N/A</v>
      </c>
      <c r="AD237" s="15" t="e">
        <f t="shared" si="140"/>
        <v>#N/A</v>
      </c>
      <c r="AE237" s="141" t="e">
        <f t="shared" si="141"/>
        <v>#N/A</v>
      </c>
      <c r="AG237" s="15" t="e">
        <f t="shared" si="142"/>
        <v>#N/A</v>
      </c>
      <c r="AH237" s="15" t="e">
        <f t="shared" si="143"/>
        <v>#N/A</v>
      </c>
      <c r="AI237" s="15" t="b">
        <f t="shared" si="144"/>
        <v>0</v>
      </c>
      <c r="AJ237" s="15" t="e">
        <f t="shared" si="145"/>
        <v>#N/A</v>
      </c>
      <c r="AK237" s="15" t="e">
        <f t="shared" si="146"/>
        <v>#N/A</v>
      </c>
      <c r="AL237" s="15" t="e">
        <f t="shared" si="147"/>
        <v>#N/A</v>
      </c>
      <c r="AM237" s="15" t="e">
        <f t="shared" si="148"/>
        <v>#N/A</v>
      </c>
      <c r="AN237" s="15" t="e">
        <f t="shared" si="149"/>
        <v>#N/A</v>
      </c>
      <c r="AO237" s="15" t="e">
        <f t="shared" si="150"/>
        <v>#N/A</v>
      </c>
      <c r="AP237" s="15" t="e">
        <f t="shared" si="151"/>
        <v>#N/A</v>
      </c>
      <c r="AQ237" s="15" t="e">
        <f t="shared" si="152"/>
        <v>#N/A</v>
      </c>
      <c r="AR237" s="15" t="e">
        <f t="shared" si="153"/>
        <v>#N/A</v>
      </c>
      <c r="AS237" s="141" t="e">
        <f t="shared" si="154"/>
        <v>#N/A</v>
      </c>
      <c r="AT237" s="141" t="e">
        <f t="shared" si="155"/>
        <v>#N/A</v>
      </c>
    </row>
    <row r="238" spans="5:46">
      <c r="E238" s="147"/>
      <c r="F238" s="15" t="str">
        <f t="shared" si="117"/>
        <v/>
      </c>
      <c r="G238" s="15" t="str">
        <f t="shared" si="118"/>
        <v/>
      </c>
      <c r="H238" s="15" t="str">
        <f t="shared" si="119"/>
        <v/>
      </c>
      <c r="I238" s="15" t="str">
        <f t="shared" si="120"/>
        <v/>
      </c>
      <c r="J238" s="15" t="str">
        <f t="shared" si="121"/>
        <v/>
      </c>
      <c r="K238" s="15" t="str">
        <f t="shared" si="122"/>
        <v/>
      </c>
      <c r="L238" s="15" t="str">
        <f t="shared" si="123"/>
        <v/>
      </c>
      <c r="M238" s="15" t="str">
        <f t="shared" si="124"/>
        <v/>
      </c>
      <c r="N238" s="15" t="str">
        <f t="shared" si="125"/>
        <v/>
      </c>
      <c r="O238" s="15" t="str">
        <f t="shared" si="126"/>
        <v/>
      </c>
      <c r="P238" s="15" t="str">
        <f t="shared" si="127"/>
        <v/>
      </c>
      <c r="Q238" s="15" t="str">
        <f t="shared" si="128"/>
        <v/>
      </c>
      <c r="R238" s="15" t="str">
        <f t="shared" si="129"/>
        <v/>
      </c>
      <c r="T238" s="15" t="e">
        <f t="shared" si="130"/>
        <v>#N/A</v>
      </c>
      <c r="U238" s="15" t="b">
        <f t="shared" si="131"/>
        <v>0</v>
      </c>
      <c r="V238" s="15" t="e">
        <f t="shared" si="132"/>
        <v>#N/A</v>
      </c>
      <c r="W238" s="15" t="e">
        <f t="shared" si="133"/>
        <v>#N/A</v>
      </c>
      <c r="X238" s="15" t="e">
        <f t="shared" si="134"/>
        <v>#N/A</v>
      </c>
      <c r="Y238" s="15" t="e">
        <f t="shared" si="135"/>
        <v>#N/A</v>
      </c>
      <c r="Z238" s="15" t="e">
        <f t="shared" si="136"/>
        <v>#N/A</v>
      </c>
      <c r="AA238" s="15" t="e">
        <f t="shared" si="137"/>
        <v>#N/A</v>
      </c>
      <c r="AB238" s="15" t="e">
        <f t="shared" si="138"/>
        <v>#N/A</v>
      </c>
      <c r="AC238" s="15" t="e">
        <f t="shared" si="139"/>
        <v>#N/A</v>
      </c>
      <c r="AD238" s="15" t="e">
        <f t="shared" si="140"/>
        <v>#N/A</v>
      </c>
      <c r="AE238" s="141" t="e">
        <f t="shared" si="141"/>
        <v>#N/A</v>
      </c>
      <c r="AG238" s="15" t="e">
        <f t="shared" si="142"/>
        <v>#N/A</v>
      </c>
      <c r="AH238" s="15" t="e">
        <f t="shared" si="143"/>
        <v>#N/A</v>
      </c>
      <c r="AI238" s="15" t="b">
        <f t="shared" si="144"/>
        <v>0</v>
      </c>
      <c r="AJ238" s="15" t="e">
        <f t="shared" si="145"/>
        <v>#N/A</v>
      </c>
      <c r="AK238" s="15" t="e">
        <f t="shared" si="146"/>
        <v>#N/A</v>
      </c>
      <c r="AL238" s="15" t="e">
        <f t="shared" si="147"/>
        <v>#N/A</v>
      </c>
      <c r="AM238" s="15" t="e">
        <f t="shared" si="148"/>
        <v>#N/A</v>
      </c>
      <c r="AN238" s="15" t="e">
        <f t="shared" si="149"/>
        <v>#N/A</v>
      </c>
      <c r="AO238" s="15" t="e">
        <f t="shared" si="150"/>
        <v>#N/A</v>
      </c>
      <c r="AP238" s="15" t="e">
        <f t="shared" si="151"/>
        <v>#N/A</v>
      </c>
      <c r="AQ238" s="15" t="e">
        <f t="shared" si="152"/>
        <v>#N/A</v>
      </c>
      <c r="AR238" s="15" t="e">
        <f t="shared" si="153"/>
        <v>#N/A</v>
      </c>
      <c r="AS238" s="141" t="e">
        <f t="shared" si="154"/>
        <v>#N/A</v>
      </c>
      <c r="AT238" s="141" t="e">
        <f t="shared" si="155"/>
        <v>#N/A</v>
      </c>
    </row>
    <row r="239" spans="5:46">
      <c r="E239" s="147"/>
      <c r="F239" s="15" t="str">
        <f t="shared" si="117"/>
        <v/>
      </c>
      <c r="G239" s="15" t="str">
        <f t="shared" si="118"/>
        <v/>
      </c>
      <c r="H239" s="15" t="str">
        <f t="shared" si="119"/>
        <v/>
      </c>
      <c r="I239" s="15" t="str">
        <f t="shared" si="120"/>
        <v/>
      </c>
      <c r="J239" s="15" t="str">
        <f t="shared" si="121"/>
        <v/>
      </c>
      <c r="K239" s="15" t="str">
        <f t="shared" si="122"/>
        <v/>
      </c>
      <c r="L239" s="15" t="str">
        <f t="shared" si="123"/>
        <v/>
      </c>
      <c r="M239" s="15" t="str">
        <f t="shared" si="124"/>
        <v/>
      </c>
      <c r="N239" s="15" t="str">
        <f t="shared" si="125"/>
        <v/>
      </c>
      <c r="O239" s="15" t="str">
        <f t="shared" si="126"/>
        <v/>
      </c>
      <c r="P239" s="15" t="str">
        <f t="shared" si="127"/>
        <v/>
      </c>
      <c r="Q239" s="15" t="str">
        <f t="shared" si="128"/>
        <v/>
      </c>
      <c r="R239" s="15" t="str">
        <f t="shared" si="129"/>
        <v/>
      </c>
      <c r="T239" s="15" t="e">
        <f t="shared" si="130"/>
        <v>#N/A</v>
      </c>
      <c r="U239" s="15" t="b">
        <f t="shared" si="131"/>
        <v>0</v>
      </c>
      <c r="V239" s="15" t="e">
        <f t="shared" si="132"/>
        <v>#N/A</v>
      </c>
      <c r="W239" s="15" t="e">
        <f t="shared" si="133"/>
        <v>#N/A</v>
      </c>
      <c r="X239" s="15" t="e">
        <f t="shared" si="134"/>
        <v>#N/A</v>
      </c>
      <c r="Y239" s="15" t="e">
        <f t="shared" si="135"/>
        <v>#N/A</v>
      </c>
      <c r="Z239" s="15" t="e">
        <f t="shared" si="136"/>
        <v>#N/A</v>
      </c>
      <c r="AA239" s="15" t="e">
        <f t="shared" si="137"/>
        <v>#N/A</v>
      </c>
      <c r="AB239" s="15" t="e">
        <f t="shared" si="138"/>
        <v>#N/A</v>
      </c>
      <c r="AC239" s="15" t="e">
        <f t="shared" si="139"/>
        <v>#N/A</v>
      </c>
      <c r="AD239" s="15" t="e">
        <f t="shared" si="140"/>
        <v>#N/A</v>
      </c>
      <c r="AE239" s="141" t="e">
        <f t="shared" si="141"/>
        <v>#N/A</v>
      </c>
      <c r="AG239" s="15" t="e">
        <f t="shared" si="142"/>
        <v>#N/A</v>
      </c>
      <c r="AH239" s="15" t="e">
        <f t="shared" si="143"/>
        <v>#N/A</v>
      </c>
      <c r="AI239" s="15" t="b">
        <f t="shared" si="144"/>
        <v>0</v>
      </c>
      <c r="AJ239" s="15" t="e">
        <f t="shared" si="145"/>
        <v>#N/A</v>
      </c>
      <c r="AK239" s="15" t="e">
        <f t="shared" si="146"/>
        <v>#N/A</v>
      </c>
      <c r="AL239" s="15" t="e">
        <f t="shared" si="147"/>
        <v>#N/A</v>
      </c>
      <c r="AM239" s="15" t="e">
        <f t="shared" si="148"/>
        <v>#N/A</v>
      </c>
      <c r="AN239" s="15" t="e">
        <f t="shared" si="149"/>
        <v>#N/A</v>
      </c>
      <c r="AO239" s="15" t="e">
        <f t="shared" si="150"/>
        <v>#N/A</v>
      </c>
      <c r="AP239" s="15" t="e">
        <f t="shared" si="151"/>
        <v>#N/A</v>
      </c>
      <c r="AQ239" s="15" t="e">
        <f t="shared" si="152"/>
        <v>#N/A</v>
      </c>
      <c r="AR239" s="15" t="e">
        <f t="shared" si="153"/>
        <v>#N/A</v>
      </c>
      <c r="AS239" s="141" t="e">
        <f t="shared" si="154"/>
        <v>#N/A</v>
      </c>
      <c r="AT239" s="141" t="e">
        <f t="shared" si="155"/>
        <v>#N/A</v>
      </c>
    </row>
    <row r="240" spans="5:46">
      <c r="E240" s="147"/>
      <c r="F240" s="15" t="str">
        <f t="shared" si="117"/>
        <v/>
      </c>
      <c r="G240" s="15" t="str">
        <f t="shared" si="118"/>
        <v/>
      </c>
      <c r="H240" s="15" t="str">
        <f t="shared" si="119"/>
        <v/>
      </c>
      <c r="I240" s="15" t="str">
        <f t="shared" si="120"/>
        <v/>
      </c>
      <c r="J240" s="15" t="str">
        <f t="shared" si="121"/>
        <v/>
      </c>
      <c r="K240" s="15" t="str">
        <f t="shared" si="122"/>
        <v/>
      </c>
      <c r="L240" s="15" t="str">
        <f t="shared" si="123"/>
        <v/>
      </c>
      <c r="M240" s="15" t="str">
        <f t="shared" si="124"/>
        <v/>
      </c>
      <c r="N240" s="15" t="str">
        <f t="shared" si="125"/>
        <v/>
      </c>
      <c r="O240" s="15" t="str">
        <f t="shared" si="126"/>
        <v/>
      </c>
      <c r="P240" s="15" t="str">
        <f t="shared" si="127"/>
        <v/>
      </c>
      <c r="Q240" s="15" t="str">
        <f t="shared" si="128"/>
        <v/>
      </c>
      <c r="R240" s="15" t="str">
        <f t="shared" si="129"/>
        <v/>
      </c>
      <c r="T240" s="15" t="e">
        <f t="shared" si="130"/>
        <v>#N/A</v>
      </c>
      <c r="U240" s="15" t="b">
        <f t="shared" si="131"/>
        <v>0</v>
      </c>
      <c r="V240" s="15" t="e">
        <f t="shared" si="132"/>
        <v>#N/A</v>
      </c>
      <c r="W240" s="15" t="e">
        <f t="shared" si="133"/>
        <v>#N/A</v>
      </c>
      <c r="X240" s="15" t="e">
        <f t="shared" si="134"/>
        <v>#N/A</v>
      </c>
      <c r="Y240" s="15" t="e">
        <f t="shared" si="135"/>
        <v>#N/A</v>
      </c>
      <c r="Z240" s="15" t="e">
        <f t="shared" si="136"/>
        <v>#N/A</v>
      </c>
      <c r="AA240" s="15" t="e">
        <f t="shared" si="137"/>
        <v>#N/A</v>
      </c>
      <c r="AB240" s="15" t="e">
        <f t="shared" si="138"/>
        <v>#N/A</v>
      </c>
      <c r="AC240" s="15" t="e">
        <f t="shared" si="139"/>
        <v>#N/A</v>
      </c>
      <c r="AD240" s="15" t="e">
        <f t="shared" si="140"/>
        <v>#N/A</v>
      </c>
      <c r="AE240" s="141" t="e">
        <f t="shared" si="141"/>
        <v>#N/A</v>
      </c>
      <c r="AG240" s="15" t="e">
        <f t="shared" si="142"/>
        <v>#N/A</v>
      </c>
      <c r="AH240" s="15" t="e">
        <f t="shared" si="143"/>
        <v>#N/A</v>
      </c>
      <c r="AI240" s="15" t="b">
        <f t="shared" si="144"/>
        <v>0</v>
      </c>
      <c r="AJ240" s="15" t="e">
        <f t="shared" si="145"/>
        <v>#N/A</v>
      </c>
      <c r="AK240" s="15" t="e">
        <f t="shared" si="146"/>
        <v>#N/A</v>
      </c>
      <c r="AL240" s="15" t="e">
        <f t="shared" si="147"/>
        <v>#N/A</v>
      </c>
      <c r="AM240" s="15" t="e">
        <f t="shared" si="148"/>
        <v>#N/A</v>
      </c>
      <c r="AN240" s="15" t="e">
        <f t="shared" si="149"/>
        <v>#N/A</v>
      </c>
      <c r="AO240" s="15" t="e">
        <f t="shared" si="150"/>
        <v>#N/A</v>
      </c>
      <c r="AP240" s="15" t="e">
        <f t="shared" si="151"/>
        <v>#N/A</v>
      </c>
      <c r="AQ240" s="15" t="e">
        <f t="shared" si="152"/>
        <v>#N/A</v>
      </c>
      <c r="AR240" s="15" t="e">
        <f t="shared" si="153"/>
        <v>#N/A</v>
      </c>
      <c r="AS240" s="141" t="e">
        <f t="shared" si="154"/>
        <v>#N/A</v>
      </c>
      <c r="AT240" s="141" t="e">
        <f t="shared" si="155"/>
        <v>#N/A</v>
      </c>
    </row>
    <row r="241" spans="5:46">
      <c r="E241" s="147"/>
      <c r="F241" s="15" t="str">
        <f t="shared" si="117"/>
        <v/>
      </c>
      <c r="G241" s="15" t="str">
        <f t="shared" si="118"/>
        <v/>
      </c>
      <c r="H241" s="15" t="str">
        <f t="shared" si="119"/>
        <v/>
      </c>
      <c r="I241" s="15" t="str">
        <f t="shared" si="120"/>
        <v/>
      </c>
      <c r="J241" s="15" t="str">
        <f t="shared" si="121"/>
        <v/>
      </c>
      <c r="K241" s="15" t="str">
        <f t="shared" si="122"/>
        <v/>
      </c>
      <c r="L241" s="15" t="str">
        <f t="shared" si="123"/>
        <v/>
      </c>
      <c r="M241" s="15" t="str">
        <f t="shared" si="124"/>
        <v/>
      </c>
      <c r="N241" s="15" t="str">
        <f t="shared" si="125"/>
        <v/>
      </c>
      <c r="O241" s="15" t="str">
        <f t="shared" si="126"/>
        <v/>
      </c>
      <c r="P241" s="15" t="str">
        <f t="shared" si="127"/>
        <v/>
      </c>
      <c r="Q241" s="15" t="str">
        <f t="shared" si="128"/>
        <v/>
      </c>
      <c r="R241" s="15" t="str">
        <f t="shared" si="129"/>
        <v/>
      </c>
      <c r="T241" s="15" t="e">
        <f t="shared" si="130"/>
        <v>#N/A</v>
      </c>
      <c r="U241" s="15" t="b">
        <f t="shared" si="131"/>
        <v>0</v>
      </c>
      <c r="V241" s="15" t="e">
        <f t="shared" si="132"/>
        <v>#N/A</v>
      </c>
      <c r="W241" s="15" t="e">
        <f t="shared" si="133"/>
        <v>#N/A</v>
      </c>
      <c r="X241" s="15" t="e">
        <f t="shared" si="134"/>
        <v>#N/A</v>
      </c>
      <c r="Y241" s="15" t="e">
        <f t="shared" si="135"/>
        <v>#N/A</v>
      </c>
      <c r="Z241" s="15" t="e">
        <f t="shared" si="136"/>
        <v>#N/A</v>
      </c>
      <c r="AA241" s="15" t="e">
        <f t="shared" si="137"/>
        <v>#N/A</v>
      </c>
      <c r="AB241" s="15" t="e">
        <f t="shared" si="138"/>
        <v>#N/A</v>
      </c>
      <c r="AC241" s="15" t="e">
        <f t="shared" si="139"/>
        <v>#N/A</v>
      </c>
      <c r="AD241" s="15" t="e">
        <f t="shared" si="140"/>
        <v>#N/A</v>
      </c>
      <c r="AE241" s="141" t="e">
        <f t="shared" si="141"/>
        <v>#N/A</v>
      </c>
      <c r="AG241" s="15" t="e">
        <f t="shared" si="142"/>
        <v>#N/A</v>
      </c>
      <c r="AH241" s="15" t="e">
        <f t="shared" si="143"/>
        <v>#N/A</v>
      </c>
      <c r="AI241" s="15" t="b">
        <f t="shared" si="144"/>
        <v>0</v>
      </c>
      <c r="AJ241" s="15" t="e">
        <f t="shared" si="145"/>
        <v>#N/A</v>
      </c>
      <c r="AK241" s="15" t="e">
        <f t="shared" si="146"/>
        <v>#N/A</v>
      </c>
      <c r="AL241" s="15" t="e">
        <f t="shared" si="147"/>
        <v>#N/A</v>
      </c>
      <c r="AM241" s="15" t="e">
        <f t="shared" si="148"/>
        <v>#N/A</v>
      </c>
      <c r="AN241" s="15" t="e">
        <f t="shared" si="149"/>
        <v>#N/A</v>
      </c>
      <c r="AO241" s="15" t="e">
        <f t="shared" si="150"/>
        <v>#N/A</v>
      </c>
      <c r="AP241" s="15" t="e">
        <f t="shared" si="151"/>
        <v>#N/A</v>
      </c>
      <c r="AQ241" s="15" t="e">
        <f t="shared" si="152"/>
        <v>#N/A</v>
      </c>
      <c r="AR241" s="15" t="e">
        <f t="shared" si="153"/>
        <v>#N/A</v>
      </c>
      <c r="AS241" s="141" t="e">
        <f t="shared" si="154"/>
        <v>#N/A</v>
      </c>
      <c r="AT241" s="141" t="e">
        <f t="shared" si="155"/>
        <v>#N/A</v>
      </c>
    </row>
    <row r="242" spans="5:46">
      <c r="E242" s="147"/>
      <c r="F242" s="15" t="str">
        <f t="shared" si="117"/>
        <v/>
      </c>
      <c r="G242" s="15" t="str">
        <f t="shared" si="118"/>
        <v/>
      </c>
      <c r="H242" s="15" t="str">
        <f t="shared" si="119"/>
        <v/>
      </c>
      <c r="I242" s="15" t="str">
        <f t="shared" si="120"/>
        <v/>
      </c>
      <c r="J242" s="15" t="str">
        <f t="shared" si="121"/>
        <v/>
      </c>
      <c r="K242" s="15" t="str">
        <f t="shared" si="122"/>
        <v/>
      </c>
      <c r="L242" s="15" t="str">
        <f t="shared" si="123"/>
        <v/>
      </c>
      <c r="M242" s="15" t="str">
        <f t="shared" si="124"/>
        <v/>
      </c>
      <c r="N242" s="15" t="str">
        <f t="shared" si="125"/>
        <v/>
      </c>
      <c r="O242" s="15" t="str">
        <f t="shared" si="126"/>
        <v/>
      </c>
      <c r="P242" s="15" t="str">
        <f t="shared" si="127"/>
        <v/>
      </c>
      <c r="Q242" s="15" t="str">
        <f t="shared" si="128"/>
        <v/>
      </c>
      <c r="R242" s="15" t="str">
        <f t="shared" si="129"/>
        <v/>
      </c>
      <c r="T242" s="15" t="e">
        <f t="shared" si="130"/>
        <v>#N/A</v>
      </c>
      <c r="U242" s="15" t="b">
        <f t="shared" si="131"/>
        <v>0</v>
      </c>
      <c r="V242" s="15" t="e">
        <f t="shared" si="132"/>
        <v>#N/A</v>
      </c>
      <c r="W242" s="15" t="e">
        <f t="shared" si="133"/>
        <v>#N/A</v>
      </c>
      <c r="X242" s="15" t="e">
        <f t="shared" si="134"/>
        <v>#N/A</v>
      </c>
      <c r="Y242" s="15" t="e">
        <f t="shared" si="135"/>
        <v>#N/A</v>
      </c>
      <c r="Z242" s="15" t="e">
        <f t="shared" si="136"/>
        <v>#N/A</v>
      </c>
      <c r="AA242" s="15" t="e">
        <f t="shared" si="137"/>
        <v>#N/A</v>
      </c>
      <c r="AB242" s="15" t="e">
        <f t="shared" si="138"/>
        <v>#N/A</v>
      </c>
      <c r="AC242" s="15" t="e">
        <f t="shared" si="139"/>
        <v>#N/A</v>
      </c>
      <c r="AD242" s="15" t="e">
        <f t="shared" si="140"/>
        <v>#N/A</v>
      </c>
      <c r="AE242" s="141" t="e">
        <f t="shared" si="141"/>
        <v>#N/A</v>
      </c>
      <c r="AG242" s="15" t="e">
        <f t="shared" si="142"/>
        <v>#N/A</v>
      </c>
      <c r="AH242" s="15" t="e">
        <f t="shared" si="143"/>
        <v>#N/A</v>
      </c>
      <c r="AI242" s="15" t="b">
        <f t="shared" si="144"/>
        <v>0</v>
      </c>
      <c r="AJ242" s="15" t="e">
        <f t="shared" si="145"/>
        <v>#N/A</v>
      </c>
      <c r="AK242" s="15" t="e">
        <f t="shared" si="146"/>
        <v>#N/A</v>
      </c>
      <c r="AL242" s="15" t="e">
        <f t="shared" si="147"/>
        <v>#N/A</v>
      </c>
      <c r="AM242" s="15" t="e">
        <f t="shared" si="148"/>
        <v>#N/A</v>
      </c>
      <c r="AN242" s="15" t="e">
        <f t="shared" si="149"/>
        <v>#N/A</v>
      </c>
      <c r="AO242" s="15" t="e">
        <f t="shared" si="150"/>
        <v>#N/A</v>
      </c>
      <c r="AP242" s="15" t="e">
        <f t="shared" si="151"/>
        <v>#N/A</v>
      </c>
      <c r="AQ242" s="15" t="e">
        <f t="shared" si="152"/>
        <v>#N/A</v>
      </c>
      <c r="AR242" s="15" t="e">
        <f t="shared" si="153"/>
        <v>#N/A</v>
      </c>
      <c r="AS242" s="141" t="e">
        <f t="shared" si="154"/>
        <v>#N/A</v>
      </c>
      <c r="AT242" s="141" t="e">
        <f t="shared" si="155"/>
        <v>#N/A</v>
      </c>
    </row>
    <row r="243" spans="5:46">
      <c r="E243" s="147"/>
      <c r="F243" s="15" t="str">
        <f t="shared" si="117"/>
        <v/>
      </c>
      <c r="G243" s="15" t="str">
        <f t="shared" si="118"/>
        <v/>
      </c>
      <c r="H243" s="15" t="str">
        <f t="shared" si="119"/>
        <v/>
      </c>
      <c r="I243" s="15" t="str">
        <f t="shared" si="120"/>
        <v/>
      </c>
      <c r="J243" s="15" t="str">
        <f t="shared" si="121"/>
        <v/>
      </c>
      <c r="K243" s="15" t="str">
        <f t="shared" si="122"/>
        <v/>
      </c>
      <c r="L243" s="15" t="str">
        <f t="shared" si="123"/>
        <v/>
      </c>
      <c r="M243" s="15" t="str">
        <f t="shared" si="124"/>
        <v/>
      </c>
      <c r="N243" s="15" t="str">
        <f t="shared" si="125"/>
        <v/>
      </c>
      <c r="O243" s="15" t="str">
        <f t="shared" si="126"/>
        <v/>
      </c>
      <c r="P243" s="15" t="str">
        <f t="shared" si="127"/>
        <v/>
      </c>
      <c r="Q243" s="15" t="str">
        <f t="shared" si="128"/>
        <v/>
      </c>
      <c r="R243" s="15" t="str">
        <f t="shared" si="129"/>
        <v/>
      </c>
      <c r="T243" s="15" t="e">
        <f t="shared" si="130"/>
        <v>#N/A</v>
      </c>
      <c r="U243" s="15" t="b">
        <f t="shared" si="131"/>
        <v>0</v>
      </c>
      <c r="V243" s="15" t="e">
        <f t="shared" si="132"/>
        <v>#N/A</v>
      </c>
      <c r="W243" s="15" t="e">
        <f t="shared" si="133"/>
        <v>#N/A</v>
      </c>
      <c r="X243" s="15" t="e">
        <f t="shared" si="134"/>
        <v>#N/A</v>
      </c>
      <c r="Y243" s="15" t="e">
        <f t="shared" si="135"/>
        <v>#N/A</v>
      </c>
      <c r="Z243" s="15" t="e">
        <f t="shared" si="136"/>
        <v>#N/A</v>
      </c>
      <c r="AA243" s="15" t="e">
        <f t="shared" si="137"/>
        <v>#N/A</v>
      </c>
      <c r="AB243" s="15" t="e">
        <f t="shared" si="138"/>
        <v>#N/A</v>
      </c>
      <c r="AC243" s="15" t="e">
        <f t="shared" si="139"/>
        <v>#N/A</v>
      </c>
      <c r="AD243" s="15" t="e">
        <f t="shared" si="140"/>
        <v>#N/A</v>
      </c>
      <c r="AE243" s="141" t="e">
        <f t="shared" si="141"/>
        <v>#N/A</v>
      </c>
      <c r="AG243" s="15" t="e">
        <f t="shared" si="142"/>
        <v>#N/A</v>
      </c>
      <c r="AH243" s="15" t="e">
        <f t="shared" si="143"/>
        <v>#N/A</v>
      </c>
      <c r="AI243" s="15" t="b">
        <f t="shared" si="144"/>
        <v>0</v>
      </c>
      <c r="AJ243" s="15" t="e">
        <f t="shared" si="145"/>
        <v>#N/A</v>
      </c>
      <c r="AK243" s="15" t="e">
        <f t="shared" si="146"/>
        <v>#N/A</v>
      </c>
      <c r="AL243" s="15" t="e">
        <f t="shared" si="147"/>
        <v>#N/A</v>
      </c>
      <c r="AM243" s="15" t="e">
        <f t="shared" si="148"/>
        <v>#N/A</v>
      </c>
      <c r="AN243" s="15" t="e">
        <f t="shared" si="149"/>
        <v>#N/A</v>
      </c>
      <c r="AO243" s="15" t="e">
        <f t="shared" si="150"/>
        <v>#N/A</v>
      </c>
      <c r="AP243" s="15" t="e">
        <f t="shared" si="151"/>
        <v>#N/A</v>
      </c>
      <c r="AQ243" s="15" t="e">
        <f t="shared" si="152"/>
        <v>#N/A</v>
      </c>
      <c r="AR243" s="15" t="e">
        <f t="shared" si="153"/>
        <v>#N/A</v>
      </c>
      <c r="AS243" s="141" t="e">
        <f t="shared" si="154"/>
        <v>#N/A</v>
      </c>
      <c r="AT243" s="141" t="e">
        <f t="shared" si="155"/>
        <v>#N/A</v>
      </c>
    </row>
    <row r="244" spans="5:46">
      <c r="E244" s="147"/>
      <c r="F244" s="15" t="str">
        <f t="shared" si="117"/>
        <v/>
      </c>
      <c r="G244" s="15" t="str">
        <f t="shared" si="118"/>
        <v/>
      </c>
      <c r="H244" s="15" t="str">
        <f t="shared" si="119"/>
        <v/>
      </c>
      <c r="I244" s="15" t="str">
        <f t="shared" si="120"/>
        <v/>
      </c>
      <c r="J244" s="15" t="str">
        <f t="shared" si="121"/>
        <v/>
      </c>
      <c r="K244" s="15" t="str">
        <f t="shared" si="122"/>
        <v/>
      </c>
      <c r="L244" s="15" t="str">
        <f t="shared" si="123"/>
        <v/>
      </c>
      <c r="M244" s="15" t="str">
        <f t="shared" si="124"/>
        <v/>
      </c>
      <c r="N244" s="15" t="str">
        <f t="shared" si="125"/>
        <v/>
      </c>
      <c r="O244" s="15" t="str">
        <f t="shared" si="126"/>
        <v/>
      </c>
      <c r="P244" s="15" t="str">
        <f t="shared" si="127"/>
        <v/>
      </c>
      <c r="Q244" s="15" t="str">
        <f t="shared" si="128"/>
        <v/>
      </c>
      <c r="R244" s="15" t="str">
        <f t="shared" si="129"/>
        <v/>
      </c>
      <c r="T244" s="15" t="e">
        <f t="shared" si="130"/>
        <v>#N/A</v>
      </c>
      <c r="U244" s="15" t="b">
        <f t="shared" si="131"/>
        <v>0</v>
      </c>
      <c r="V244" s="15" t="e">
        <f t="shared" si="132"/>
        <v>#N/A</v>
      </c>
      <c r="W244" s="15" t="e">
        <f t="shared" si="133"/>
        <v>#N/A</v>
      </c>
      <c r="X244" s="15" t="e">
        <f t="shared" si="134"/>
        <v>#N/A</v>
      </c>
      <c r="Y244" s="15" t="e">
        <f t="shared" si="135"/>
        <v>#N/A</v>
      </c>
      <c r="Z244" s="15" t="e">
        <f t="shared" si="136"/>
        <v>#N/A</v>
      </c>
      <c r="AA244" s="15" t="e">
        <f t="shared" si="137"/>
        <v>#N/A</v>
      </c>
      <c r="AB244" s="15" t="e">
        <f t="shared" si="138"/>
        <v>#N/A</v>
      </c>
      <c r="AC244" s="15" t="e">
        <f t="shared" si="139"/>
        <v>#N/A</v>
      </c>
      <c r="AD244" s="15" t="e">
        <f t="shared" si="140"/>
        <v>#N/A</v>
      </c>
      <c r="AE244" s="141" t="e">
        <f t="shared" si="141"/>
        <v>#N/A</v>
      </c>
      <c r="AG244" s="15" t="e">
        <f t="shared" si="142"/>
        <v>#N/A</v>
      </c>
      <c r="AH244" s="15" t="e">
        <f t="shared" si="143"/>
        <v>#N/A</v>
      </c>
      <c r="AI244" s="15" t="b">
        <f t="shared" si="144"/>
        <v>0</v>
      </c>
      <c r="AJ244" s="15" t="e">
        <f t="shared" si="145"/>
        <v>#N/A</v>
      </c>
      <c r="AK244" s="15" t="e">
        <f t="shared" si="146"/>
        <v>#N/A</v>
      </c>
      <c r="AL244" s="15" t="e">
        <f t="shared" si="147"/>
        <v>#N/A</v>
      </c>
      <c r="AM244" s="15" t="e">
        <f t="shared" si="148"/>
        <v>#N/A</v>
      </c>
      <c r="AN244" s="15" t="e">
        <f t="shared" si="149"/>
        <v>#N/A</v>
      </c>
      <c r="AO244" s="15" t="e">
        <f t="shared" si="150"/>
        <v>#N/A</v>
      </c>
      <c r="AP244" s="15" t="e">
        <f t="shared" si="151"/>
        <v>#N/A</v>
      </c>
      <c r="AQ244" s="15" t="e">
        <f t="shared" si="152"/>
        <v>#N/A</v>
      </c>
      <c r="AR244" s="15" t="e">
        <f t="shared" si="153"/>
        <v>#N/A</v>
      </c>
      <c r="AS244" s="141" t="e">
        <f t="shared" si="154"/>
        <v>#N/A</v>
      </c>
      <c r="AT244" s="141" t="e">
        <f t="shared" si="155"/>
        <v>#N/A</v>
      </c>
    </row>
    <row r="245" spans="5:46">
      <c r="E245" s="147"/>
      <c r="F245" s="15" t="str">
        <f t="shared" si="117"/>
        <v/>
      </c>
      <c r="G245" s="15" t="str">
        <f t="shared" si="118"/>
        <v/>
      </c>
      <c r="H245" s="15" t="str">
        <f t="shared" si="119"/>
        <v/>
      </c>
      <c r="I245" s="15" t="str">
        <f t="shared" si="120"/>
        <v/>
      </c>
      <c r="J245" s="15" t="str">
        <f t="shared" si="121"/>
        <v/>
      </c>
      <c r="K245" s="15" t="str">
        <f t="shared" si="122"/>
        <v/>
      </c>
      <c r="L245" s="15" t="str">
        <f t="shared" si="123"/>
        <v/>
      </c>
      <c r="M245" s="15" t="str">
        <f t="shared" si="124"/>
        <v/>
      </c>
      <c r="N245" s="15" t="str">
        <f t="shared" si="125"/>
        <v/>
      </c>
      <c r="O245" s="15" t="str">
        <f t="shared" si="126"/>
        <v/>
      </c>
      <c r="P245" s="15" t="str">
        <f t="shared" si="127"/>
        <v/>
      </c>
      <c r="Q245" s="15" t="str">
        <f t="shared" si="128"/>
        <v/>
      </c>
      <c r="R245" s="15" t="str">
        <f t="shared" si="129"/>
        <v/>
      </c>
      <c r="T245" s="15" t="e">
        <f t="shared" si="130"/>
        <v>#N/A</v>
      </c>
      <c r="U245" s="15" t="b">
        <f t="shared" si="131"/>
        <v>0</v>
      </c>
      <c r="V245" s="15" t="e">
        <f t="shared" si="132"/>
        <v>#N/A</v>
      </c>
      <c r="W245" s="15" t="e">
        <f t="shared" si="133"/>
        <v>#N/A</v>
      </c>
      <c r="X245" s="15" t="e">
        <f t="shared" si="134"/>
        <v>#N/A</v>
      </c>
      <c r="Y245" s="15" t="e">
        <f t="shared" si="135"/>
        <v>#N/A</v>
      </c>
      <c r="Z245" s="15" t="e">
        <f t="shared" si="136"/>
        <v>#N/A</v>
      </c>
      <c r="AA245" s="15" t="e">
        <f t="shared" si="137"/>
        <v>#N/A</v>
      </c>
      <c r="AB245" s="15" t="e">
        <f t="shared" si="138"/>
        <v>#N/A</v>
      </c>
      <c r="AC245" s="15" t="e">
        <f t="shared" si="139"/>
        <v>#N/A</v>
      </c>
      <c r="AD245" s="15" t="e">
        <f t="shared" si="140"/>
        <v>#N/A</v>
      </c>
      <c r="AE245" s="141" t="e">
        <f t="shared" si="141"/>
        <v>#N/A</v>
      </c>
      <c r="AG245" s="15" t="e">
        <f t="shared" si="142"/>
        <v>#N/A</v>
      </c>
      <c r="AH245" s="15" t="e">
        <f t="shared" si="143"/>
        <v>#N/A</v>
      </c>
      <c r="AI245" s="15" t="b">
        <f t="shared" si="144"/>
        <v>0</v>
      </c>
      <c r="AJ245" s="15" t="e">
        <f t="shared" si="145"/>
        <v>#N/A</v>
      </c>
      <c r="AK245" s="15" t="e">
        <f t="shared" si="146"/>
        <v>#N/A</v>
      </c>
      <c r="AL245" s="15" t="e">
        <f t="shared" si="147"/>
        <v>#N/A</v>
      </c>
      <c r="AM245" s="15" t="e">
        <f t="shared" si="148"/>
        <v>#N/A</v>
      </c>
      <c r="AN245" s="15" t="e">
        <f t="shared" si="149"/>
        <v>#N/A</v>
      </c>
      <c r="AO245" s="15" t="e">
        <f t="shared" si="150"/>
        <v>#N/A</v>
      </c>
      <c r="AP245" s="15" t="e">
        <f t="shared" si="151"/>
        <v>#N/A</v>
      </c>
      <c r="AQ245" s="15" t="e">
        <f t="shared" si="152"/>
        <v>#N/A</v>
      </c>
      <c r="AR245" s="15" t="e">
        <f t="shared" si="153"/>
        <v>#N/A</v>
      </c>
      <c r="AS245" s="141" t="e">
        <f t="shared" si="154"/>
        <v>#N/A</v>
      </c>
      <c r="AT245" s="141" t="e">
        <f t="shared" si="155"/>
        <v>#N/A</v>
      </c>
    </row>
    <row r="246" spans="5:46">
      <c r="E246" s="147"/>
      <c r="F246" s="15" t="str">
        <f t="shared" si="117"/>
        <v/>
      </c>
      <c r="G246" s="15" t="str">
        <f t="shared" si="118"/>
        <v/>
      </c>
      <c r="H246" s="15" t="str">
        <f t="shared" si="119"/>
        <v/>
      </c>
      <c r="I246" s="15" t="str">
        <f t="shared" si="120"/>
        <v/>
      </c>
      <c r="J246" s="15" t="str">
        <f t="shared" si="121"/>
        <v/>
      </c>
      <c r="K246" s="15" t="str">
        <f t="shared" si="122"/>
        <v/>
      </c>
      <c r="L246" s="15" t="str">
        <f t="shared" si="123"/>
        <v/>
      </c>
      <c r="M246" s="15" t="str">
        <f t="shared" si="124"/>
        <v/>
      </c>
      <c r="N246" s="15" t="str">
        <f t="shared" si="125"/>
        <v/>
      </c>
      <c r="O246" s="15" t="str">
        <f t="shared" si="126"/>
        <v/>
      </c>
      <c r="P246" s="15" t="str">
        <f t="shared" si="127"/>
        <v/>
      </c>
      <c r="Q246" s="15" t="str">
        <f t="shared" si="128"/>
        <v/>
      </c>
      <c r="R246" s="15" t="str">
        <f t="shared" si="129"/>
        <v/>
      </c>
      <c r="T246" s="15" t="e">
        <f t="shared" si="130"/>
        <v>#N/A</v>
      </c>
      <c r="U246" s="15" t="b">
        <f t="shared" si="131"/>
        <v>0</v>
      </c>
      <c r="V246" s="15" t="e">
        <f t="shared" si="132"/>
        <v>#N/A</v>
      </c>
      <c r="W246" s="15" t="e">
        <f t="shared" si="133"/>
        <v>#N/A</v>
      </c>
      <c r="X246" s="15" t="e">
        <f t="shared" si="134"/>
        <v>#N/A</v>
      </c>
      <c r="Y246" s="15" t="e">
        <f t="shared" si="135"/>
        <v>#N/A</v>
      </c>
      <c r="Z246" s="15" t="e">
        <f t="shared" si="136"/>
        <v>#N/A</v>
      </c>
      <c r="AA246" s="15" t="e">
        <f t="shared" si="137"/>
        <v>#N/A</v>
      </c>
      <c r="AB246" s="15" t="e">
        <f t="shared" si="138"/>
        <v>#N/A</v>
      </c>
      <c r="AC246" s="15" t="e">
        <f t="shared" si="139"/>
        <v>#N/A</v>
      </c>
      <c r="AD246" s="15" t="e">
        <f t="shared" si="140"/>
        <v>#N/A</v>
      </c>
      <c r="AE246" s="141" t="e">
        <f t="shared" si="141"/>
        <v>#N/A</v>
      </c>
      <c r="AG246" s="15" t="e">
        <f t="shared" si="142"/>
        <v>#N/A</v>
      </c>
      <c r="AH246" s="15" t="e">
        <f t="shared" si="143"/>
        <v>#N/A</v>
      </c>
      <c r="AI246" s="15" t="b">
        <f t="shared" si="144"/>
        <v>0</v>
      </c>
      <c r="AJ246" s="15" t="e">
        <f t="shared" si="145"/>
        <v>#N/A</v>
      </c>
      <c r="AK246" s="15" t="e">
        <f t="shared" si="146"/>
        <v>#N/A</v>
      </c>
      <c r="AL246" s="15" t="e">
        <f t="shared" si="147"/>
        <v>#N/A</v>
      </c>
      <c r="AM246" s="15" t="e">
        <f t="shared" si="148"/>
        <v>#N/A</v>
      </c>
      <c r="AN246" s="15" t="e">
        <f t="shared" si="149"/>
        <v>#N/A</v>
      </c>
      <c r="AO246" s="15" t="e">
        <f t="shared" si="150"/>
        <v>#N/A</v>
      </c>
      <c r="AP246" s="15" t="e">
        <f t="shared" si="151"/>
        <v>#N/A</v>
      </c>
      <c r="AQ246" s="15" t="e">
        <f t="shared" si="152"/>
        <v>#N/A</v>
      </c>
      <c r="AR246" s="15" t="e">
        <f t="shared" si="153"/>
        <v>#N/A</v>
      </c>
      <c r="AS246" s="141" t="e">
        <f t="shared" si="154"/>
        <v>#N/A</v>
      </c>
      <c r="AT246" s="141" t="e">
        <f t="shared" si="155"/>
        <v>#N/A</v>
      </c>
    </row>
    <row r="247" spans="5:46">
      <c r="E247" s="147"/>
      <c r="F247" s="15" t="str">
        <f t="shared" si="117"/>
        <v/>
      </c>
      <c r="G247" s="15" t="str">
        <f t="shared" si="118"/>
        <v/>
      </c>
      <c r="H247" s="15" t="str">
        <f t="shared" si="119"/>
        <v/>
      </c>
      <c r="I247" s="15" t="str">
        <f t="shared" si="120"/>
        <v/>
      </c>
      <c r="J247" s="15" t="str">
        <f t="shared" si="121"/>
        <v/>
      </c>
      <c r="K247" s="15" t="str">
        <f t="shared" si="122"/>
        <v/>
      </c>
      <c r="L247" s="15" t="str">
        <f t="shared" si="123"/>
        <v/>
      </c>
      <c r="M247" s="15" t="str">
        <f t="shared" si="124"/>
        <v/>
      </c>
      <c r="N247" s="15" t="str">
        <f t="shared" si="125"/>
        <v/>
      </c>
      <c r="O247" s="15" t="str">
        <f t="shared" si="126"/>
        <v/>
      </c>
      <c r="P247" s="15" t="str">
        <f t="shared" si="127"/>
        <v/>
      </c>
      <c r="Q247" s="15" t="str">
        <f t="shared" si="128"/>
        <v/>
      </c>
      <c r="R247" s="15" t="str">
        <f t="shared" si="129"/>
        <v/>
      </c>
      <c r="T247" s="15" t="e">
        <f t="shared" si="130"/>
        <v>#N/A</v>
      </c>
      <c r="U247" s="15" t="b">
        <f t="shared" si="131"/>
        <v>0</v>
      </c>
      <c r="V247" s="15" t="e">
        <f t="shared" si="132"/>
        <v>#N/A</v>
      </c>
      <c r="W247" s="15" t="e">
        <f t="shared" si="133"/>
        <v>#N/A</v>
      </c>
      <c r="X247" s="15" t="e">
        <f t="shared" si="134"/>
        <v>#N/A</v>
      </c>
      <c r="Y247" s="15" t="e">
        <f t="shared" si="135"/>
        <v>#N/A</v>
      </c>
      <c r="Z247" s="15" t="e">
        <f t="shared" si="136"/>
        <v>#N/A</v>
      </c>
      <c r="AA247" s="15" t="e">
        <f t="shared" si="137"/>
        <v>#N/A</v>
      </c>
      <c r="AB247" s="15" t="e">
        <f t="shared" si="138"/>
        <v>#N/A</v>
      </c>
      <c r="AC247" s="15" t="e">
        <f t="shared" si="139"/>
        <v>#N/A</v>
      </c>
      <c r="AD247" s="15" t="e">
        <f t="shared" si="140"/>
        <v>#N/A</v>
      </c>
      <c r="AE247" s="141" t="e">
        <f t="shared" si="141"/>
        <v>#N/A</v>
      </c>
      <c r="AG247" s="15" t="e">
        <f t="shared" si="142"/>
        <v>#N/A</v>
      </c>
      <c r="AH247" s="15" t="e">
        <f t="shared" si="143"/>
        <v>#N/A</v>
      </c>
      <c r="AI247" s="15" t="b">
        <f t="shared" si="144"/>
        <v>0</v>
      </c>
      <c r="AJ247" s="15" t="e">
        <f t="shared" si="145"/>
        <v>#N/A</v>
      </c>
      <c r="AK247" s="15" t="e">
        <f t="shared" si="146"/>
        <v>#N/A</v>
      </c>
      <c r="AL247" s="15" t="e">
        <f t="shared" si="147"/>
        <v>#N/A</v>
      </c>
      <c r="AM247" s="15" t="e">
        <f t="shared" si="148"/>
        <v>#N/A</v>
      </c>
      <c r="AN247" s="15" t="e">
        <f t="shared" si="149"/>
        <v>#N/A</v>
      </c>
      <c r="AO247" s="15" t="e">
        <f t="shared" si="150"/>
        <v>#N/A</v>
      </c>
      <c r="AP247" s="15" t="e">
        <f t="shared" si="151"/>
        <v>#N/A</v>
      </c>
      <c r="AQ247" s="15" t="e">
        <f t="shared" si="152"/>
        <v>#N/A</v>
      </c>
      <c r="AR247" s="15" t="e">
        <f t="shared" si="153"/>
        <v>#N/A</v>
      </c>
      <c r="AS247" s="141" t="e">
        <f t="shared" si="154"/>
        <v>#N/A</v>
      </c>
      <c r="AT247" s="141" t="e">
        <f t="shared" si="155"/>
        <v>#N/A</v>
      </c>
    </row>
    <row r="248" spans="5:46">
      <c r="E248" s="147"/>
      <c r="F248" s="15" t="str">
        <f t="shared" si="117"/>
        <v/>
      </c>
      <c r="G248" s="15" t="str">
        <f t="shared" si="118"/>
        <v/>
      </c>
      <c r="H248" s="15" t="str">
        <f t="shared" si="119"/>
        <v/>
      </c>
      <c r="I248" s="15" t="str">
        <f t="shared" si="120"/>
        <v/>
      </c>
      <c r="J248" s="15" t="str">
        <f t="shared" si="121"/>
        <v/>
      </c>
      <c r="K248" s="15" t="str">
        <f t="shared" si="122"/>
        <v/>
      </c>
      <c r="L248" s="15" t="str">
        <f t="shared" si="123"/>
        <v/>
      </c>
      <c r="M248" s="15" t="str">
        <f t="shared" si="124"/>
        <v/>
      </c>
      <c r="N248" s="15" t="str">
        <f t="shared" si="125"/>
        <v/>
      </c>
      <c r="O248" s="15" t="str">
        <f t="shared" si="126"/>
        <v/>
      </c>
      <c r="P248" s="15" t="str">
        <f t="shared" si="127"/>
        <v/>
      </c>
      <c r="Q248" s="15" t="str">
        <f t="shared" si="128"/>
        <v/>
      </c>
      <c r="R248" s="15" t="str">
        <f t="shared" si="129"/>
        <v/>
      </c>
      <c r="T248" s="15" t="e">
        <f t="shared" si="130"/>
        <v>#N/A</v>
      </c>
      <c r="U248" s="15" t="b">
        <f t="shared" si="131"/>
        <v>0</v>
      </c>
      <c r="V248" s="15" t="e">
        <f t="shared" si="132"/>
        <v>#N/A</v>
      </c>
      <c r="W248" s="15" t="e">
        <f t="shared" si="133"/>
        <v>#N/A</v>
      </c>
      <c r="X248" s="15" t="e">
        <f t="shared" si="134"/>
        <v>#N/A</v>
      </c>
      <c r="Y248" s="15" t="e">
        <f t="shared" si="135"/>
        <v>#N/A</v>
      </c>
      <c r="Z248" s="15" t="e">
        <f t="shared" si="136"/>
        <v>#N/A</v>
      </c>
      <c r="AA248" s="15" t="e">
        <f t="shared" si="137"/>
        <v>#N/A</v>
      </c>
      <c r="AB248" s="15" t="e">
        <f t="shared" si="138"/>
        <v>#N/A</v>
      </c>
      <c r="AC248" s="15" t="e">
        <f t="shared" si="139"/>
        <v>#N/A</v>
      </c>
      <c r="AD248" s="15" t="e">
        <f t="shared" si="140"/>
        <v>#N/A</v>
      </c>
      <c r="AE248" s="141" t="e">
        <f t="shared" si="141"/>
        <v>#N/A</v>
      </c>
      <c r="AG248" s="15" t="e">
        <f t="shared" si="142"/>
        <v>#N/A</v>
      </c>
      <c r="AH248" s="15" t="e">
        <f t="shared" si="143"/>
        <v>#N/A</v>
      </c>
      <c r="AI248" s="15" t="b">
        <f t="shared" si="144"/>
        <v>0</v>
      </c>
      <c r="AJ248" s="15" t="e">
        <f t="shared" si="145"/>
        <v>#N/A</v>
      </c>
      <c r="AK248" s="15" t="e">
        <f t="shared" si="146"/>
        <v>#N/A</v>
      </c>
      <c r="AL248" s="15" t="e">
        <f t="shared" si="147"/>
        <v>#N/A</v>
      </c>
      <c r="AM248" s="15" t="e">
        <f t="shared" si="148"/>
        <v>#N/A</v>
      </c>
      <c r="AN248" s="15" t="e">
        <f t="shared" si="149"/>
        <v>#N/A</v>
      </c>
      <c r="AO248" s="15" t="e">
        <f t="shared" si="150"/>
        <v>#N/A</v>
      </c>
      <c r="AP248" s="15" t="e">
        <f t="shared" si="151"/>
        <v>#N/A</v>
      </c>
      <c r="AQ248" s="15" t="e">
        <f t="shared" si="152"/>
        <v>#N/A</v>
      </c>
      <c r="AR248" s="15" t="e">
        <f t="shared" si="153"/>
        <v>#N/A</v>
      </c>
      <c r="AS248" s="141" t="e">
        <f t="shared" si="154"/>
        <v>#N/A</v>
      </c>
      <c r="AT248" s="141" t="e">
        <f t="shared" si="155"/>
        <v>#N/A</v>
      </c>
    </row>
    <row r="249" spans="5:46">
      <c r="E249" s="147"/>
      <c r="F249" s="15" t="str">
        <f t="shared" si="117"/>
        <v/>
      </c>
      <c r="G249" s="15" t="str">
        <f t="shared" si="118"/>
        <v/>
      </c>
      <c r="H249" s="15" t="str">
        <f t="shared" si="119"/>
        <v/>
      </c>
      <c r="I249" s="15" t="str">
        <f t="shared" si="120"/>
        <v/>
      </c>
      <c r="J249" s="15" t="str">
        <f t="shared" si="121"/>
        <v/>
      </c>
      <c r="K249" s="15" t="str">
        <f t="shared" si="122"/>
        <v/>
      </c>
      <c r="L249" s="15" t="str">
        <f t="shared" si="123"/>
        <v/>
      </c>
      <c r="M249" s="15" t="str">
        <f t="shared" si="124"/>
        <v/>
      </c>
      <c r="N249" s="15" t="str">
        <f t="shared" si="125"/>
        <v/>
      </c>
      <c r="O249" s="15" t="str">
        <f t="shared" si="126"/>
        <v/>
      </c>
      <c r="P249" s="15" t="str">
        <f t="shared" si="127"/>
        <v/>
      </c>
      <c r="Q249" s="15" t="str">
        <f t="shared" si="128"/>
        <v/>
      </c>
      <c r="R249" s="15" t="str">
        <f t="shared" si="129"/>
        <v/>
      </c>
      <c r="T249" s="15" t="e">
        <f t="shared" si="130"/>
        <v>#N/A</v>
      </c>
      <c r="U249" s="15" t="b">
        <f t="shared" si="131"/>
        <v>0</v>
      </c>
      <c r="V249" s="15" t="e">
        <f t="shared" si="132"/>
        <v>#N/A</v>
      </c>
      <c r="W249" s="15" t="e">
        <f t="shared" si="133"/>
        <v>#N/A</v>
      </c>
      <c r="X249" s="15" t="e">
        <f t="shared" si="134"/>
        <v>#N/A</v>
      </c>
      <c r="Y249" s="15" t="e">
        <f t="shared" si="135"/>
        <v>#N/A</v>
      </c>
      <c r="Z249" s="15" t="e">
        <f t="shared" si="136"/>
        <v>#N/A</v>
      </c>
      <c r="AA249" s="15" t="e">
        <f t="shared" si="137"/>
        <v>#N/A</v>
      </c>
      <c r="AB249" s="15" t="e">
        <f t="shared" si="138"/>
        <v>#N/A</v>
      </c>
      <c r="AC249" s="15" t="e">
        <f t="shared" si="139"/>
        <v>#N/A</v>
      </c>
      <c r="AD249" s="15" t="e">
        <f t="shared" si="140"/>
        <v>#N/A</v>
      </c>
      <c r="AE249" s="141" t="e">
        <f t="shared" si="141"/>
        <v>#N/A</v>
      </c>
      <c r="AG249" s="15" t="e">
        <f t="shared" si="142"/>
        <v>#N/A</v>
      </c>
      <c r="AH249" s="15" t="e">
        <f t="shared" si="143"/>
        <v>#N/A</v>
      </c>
      <c r="AI249" s="15" t="b">
        <f t="shared" si="144"/>
        <v>0</v>
      </c>
      <c r="AJ249" s="15" t="e">
        <f t="shared" si="145"/>
        <v>#N/A</v>
      </c>
      <c r="AK249" s="15" t="e">
        <f t="shared" si="146"/>
        <v>#N/A</v>
      </c>
      <c r="AL249" s="15" t="e">
        <f t="shared" si="147"/>
        <v>#N/A</v>
      </c>
      <c r="AM249" s="15" t="e">
        <f t="shared" si="148"/>
        <v>#N/A</v>
      </c>
      <c r="AN249" s="15" t="e">
        <f t="shared" si="149"/>
        <v>#N/A</v>
      </c>
      <c r="AO249" s="15" t="e">
        <f t="shared" si="150"/>
        <v>#N/A</v>
      </c>
      <c r="AP249" s="15" t="e">
        <f t="shared" si="151"/>
        <v>#N/A</v>
      </c>
      <c r="AQ249" s="15" t="e">
        <f t="shared" si="152"/>
        <v>#N/A</v>
      </c>
      <c r="AR249" s="15" t="e">
        <f t="shared" si="153"/>
        <v>#N/A</v>
      </c>
      <c r="AS249" s="141" t="e">
        <f t="shared" si="154"/>
        <v>#N/A</v>
      </c>
      <c r="AT249" s="141" t="e">
        <f t="shared" si="155"/>
        <v>#N/A</v>
      </c>
    </row>
    <row r="250" spans="5:46">
      <c r="E250" s="147"/>
      <c r="F250" s="15" t="str">
        <f t="shared" si="117"/>
        <v/>
      </c>
      <c r="G250" s="15" t="str">
        <f t="shared" si="118"/>
        <v/>
      </c>
      <c r="H250" s="15" t="str">
        <f t="shared" si="119"/>
        <v/>
      </c>
      <c r="I250" s="15" t="str">
        <f t="shared" si="120"/>
        <v/>
      </c>
      <c r="J250" s="15" t="str">
        <f t="shared" si="121"/>
        <v/>
      </c>
      <c r="K250" s="15" t="str">
        <f t="shared" si="122"/>
        <v/>
      </c>
      <c r="L250" s="15" t="str">
        <f t="shared" si="123"/>
        <v/>
      </c>
      <c r="M250" s="15" t="str">
        <f t="shared" si="124"/>
        <v/>
      </c>
      <c r="N250" s="15" t="str">
        <f t="shared" si="125"/>
        <v/>
      </c>
      <c r="O250" s="15" t="str">
        <f t="shared" si="126"/>
        <v/>
      </c>
      <c r="P250" s="15" t="str">
        <f t="shared" si="127"/>
        <v/>
      </c>
      <c r="Q250" s="15" t="str">
        <f t="shared" si="128"/>
        <v/>
      </c>
      <c r="R250" s="15" t="str">
        <f t="shared" si="129"/>
        <v/>
      </c>
      <c r="T250" s="15" t="e">
        <f t="shared" si="130"/>
        <v>#N/A</v>
      </c>
      <c r="U250" s="15" t="b">
        <f t="shared" si="131"/>
        <v>0</v>
      </c>
      <c r="V250" s="15" t="e">
        <f t="shared" si="132"/>
        <v>#N/A</v>
      </c>
      <c r="W250" s="15" t="e">
        <f t="shared" si="133"/>
        <v>#N/A</v>
      </c>
      <c r="X250" s="15" t="e">
        <f t="shared" si="134"/>
        <v>#N/A</v>
      </c>
      <c r="Y250" s="15" t="e">
        <f t="shared" si="135"/>
        <v>#N/A</v>
      </c>
      <c r="Z250" s="15" t="e">
        <f t="shared" si="136"/>
        <v>#N/A</v>
      </c>
      <c r="AA250" s="15" t="e">
        <f t="shared" si="137"/>
        <v>#N/A</v>
      </c>
      <c r="AB250" s="15" t="e">
        <f t="shared" si="138"/>
        <v>#N/A</v>
      </c>
      <c r="AC250" s="15" t="e">
        <f t="shared" si="139"/>
        <v>#N/A</v>
      </c>
      <c r="AD250" s="15" t="e">
        <f t="shared" si="140"/>
        <v>#N/A</v>
      </c>
      <c r="AE250" s="141" t="e">
        <f t="shared" si="141"/>
        <v>#N/A</v>
      </c>
      <c r="AG250" s="15" t="e">
        <f t="shared" si="142"/>
        <v>#N/A</v>
      </c>
      <c r="AH250" s="15" t="e">
        <f t="shared" si="143"/>
        <v>#N/A</v>
      </c>
      <c r="AI250" s="15" t="b">
        <f t="shared" si="144"/>
        <v>0</v>
      </c>
      <c r="AJ250" s="15" t="e">
        <f t="shared" si="145"/>
        <v>#N/A</v>
      </c>
      <c r="AK250" s="15" t="e">
        <f t="shared" si="146"/>
        <v>#N/A</v>
      </c>
      <c r="AL250" s="15" t="e">
        <f t="shared" si="147"/>
        <v>#N/A</v>
      </c>
      <c r="AM250" s="15" t="e">
        <f t="shared" si="148"/>
        <v>#N/A</v>
      </c>
      <c r="AN250" s="15" t="e">
        <f t="shared" si="149"/>
        <v>#N/A</v>
      </c>
      <c r="AO250" s="15" t="e">
        <f t="shared" si="150"/>
        <v>#N/A</v>
      </c>
      <c r="AP250" s="15" t="e">
        <f t="shared" si="151"/>
        <v>#N/A</v>
      </c>
      <c r="AQ250" s="15" t="e">
        <f t="shared" si="152"/>
        <v>#N/A</v>
      </c>
      <c r="AR250" s="15" t="e">
        <f t="shared" si="153"/>
        <v>#N/A</v>
      </c>
      <c r="AS250" s="141" t="e">
        <f t="shared" si="154"/>
        <v>#N/A</v>
      </c>
      <c r="AT250" s="141" t="e">
        <f t="shared" si="155"/>
        <v>#N/A</v>
      </c>
    </row>
    <row r="251" spans="5:46">
      <c r="E251" s="147"/>
      <c r="F251" s="15" t="str">
        <f t="shared" si="117"/>
        <v/>
      </c>
      <c r="G251" s="15" t="str">
        <f t="shared" si="118"/>
        <v/>
      </c>
      <c r="H251" s="15" t="str">
        <f t="shared" si="119"/>
        <v/>
      </c>
      <c r="I251" s="15" t="str">
        <f t="shared" si="120"/>
        <v/>
      </c>
      <c r="J251" s="15" t="str">
        <f t="shared" si="121"/>
        <v/>
      </c>
      <c r="K251" s="15" t="str">
        <f t="shared" si="122"/>
        <v/>
      </c>
      <c r="L251" s="15" t="str">
        <f t="shared" si="123"/>
        <v/>
      </c>
      <c r="M251" s="15" t="str">
        <f t="shared" si="124"/>
        <v/>
      </c>
      <c r="N251" s="15" t="str">
        <f t="shared" si="125"/>
        <v/>
      </c>
      <c r="O251" s="15" t="str">
        <f t="shared" si="126"/>
        <v/>
      </c>
      <c r="P251" s="15" t="str">
        <f t="shared" si="127"/>
        <v/>
      </c>
      <c r="Q251" s="15" t="str">
        <f t="shared" si="128"/>
        <v/>
      </c>
      <c r="R251" s="15" t="str">
        <f t="shared" si="129"/>
        <v/>
      </c>
      <c r="T251" s="15" t="e">
        <f t="shared" si="130"/>
        <v>#N/A</v>
      </c>
      <c r="U251" s="15" t="b">
        <f t="shared" si="131"/>
        <v>0</v>
      </c>
      <c r="V251" s="15" t="e">
        <f t="shared" si="132"/>
        <v>#N/A</v>
      </c>
      <c r="W251" s="15" t="e">
        <f t="shared" si="133"/>
        <v>#N/A</v>
      </c>
      <c r="X251" s="15" t="e">
        <f t="shared" si="134"/>
        <v>#N/A</v>
      </c>
      <c r="Y251" s="15" t="e">
        <f t="shared" si="135"/>
        <v>#N/A</v>
      </c>
      <c r="Z251" s="15" t="e">
        <f t="shared" si="136"/>
        <v>#N/A</v>
      </c>
      <c r="AA251" s="15" t="e">
        <f t="shared" si="137"/>
        <v>#N/A</v>
      </c>
      <c r="AB251" s="15" t="e">
        <f t="shared" si="138"/>
        <v>#N/A</v>
      </c>
      <c r="AC251" s="15" t="e">
        <f t="shared" si="139"/>
        <v>#N/A</v>
      </c>
      <c r="AD251" s="15" t="e">
        <f t="shared" si="140"/>
        <v>#N/A</v>
      </c>
      <c r="AE251" s="141" t="e">
        <f t="shared" si="141"/>
        <v>#N/A</v>
      </c>
      <c r="AG251" s="15" t="e">
        <f t="shared" si="142"/>
        <v>#N/A</v>
      </c>
      <c r="AH251" s="15" t="e">
        <f t="shared" si="143"/>
        <v>#N/A</v>
      </c>
      <c r="AI251" s="15" t="b">
        <f t="shared" si="144"/>
        <v>0</v>
      </c>
      <c r="AJ251" s="15" t="e">
        <f t="shared" si="145"/>
        <v>#N/A</v>
      </c>
      <c r="AK251" s="15" t="e">
        <f t="shared" si="146"/>
        <v>#N/A</v>
      </c>
      <c r="AL251" s="15" t="e">
        <f t="shared" si="147"/>
        <v>#N/A</v>
      </c>
      <c r="AM251" s="15" t="e">
        <f t="shared" si="148"/>
        <v>#N/A</v>
      </c>
      <c r="AN251" s="15" t="e">
        <f t="shared" si="149"/>
        <v>#N/A</v>
      </c>
      <c r="AO251" s="15" t="e">
        <f t="shared" si="150"/>
        <v>#N/A</v>
      </c>
      <c r="AP251" s="15" t="e">
        <f t="shared" si="151"/>
        <v>#N/A</v>
      </c>
      <c r="AQ251" s="15" t="e">
        <f t="shared" si="152"/>
        <v>#N/A</v>
      </c>
      <c r="AR251" s="15" t="e">
        <f t="shared" si="153"/>
        <v>#N/A</v>
      </c>
      <c r="AS251" s="141" t="e">
        <f t="shared" si="154"/>
        <v>#N/A</v>
      </c>
      <c r="AT251" s="141" t="e">
        <f t="shared" si="155"/>
        <v>#N/A</v>
      </c>
    </row>
    <row r="252" spans="5:46">
      <c r="E252" s="147"/>
      <c r="F252" s="15" t="str">
        <f t="shared" si="117"/>
        <v/>
      </c>
      <c r="G252" s="15" t="str">
        <f t="shared" si="118"/>
        <v/>
      </c>
      <c r="H252" s="15" t="str">
        <f t="shared" si="119"/>
        <v/>
      </c>
      <c r="I252" s="15" t="str">
        <f t="shared" si="120"/>
        <v/>
      </c>
      <c r="J252" s="15" t="str">
        <f t="shared" si="121"/>
        <v/>
      </c>
      <c r="K252" s="15" t="str">
        <f t="shared" si="122"/>
        <v/>
      </c>
      <c r="L252" s="15" t="str">
        <f t="shared" si="123"/>
        <v/>
      </c>
      <c r="M252" s="15" t="str">
        <f t="shared" si="124"/>
        <v/>
      </c>
      <c r="N252" s="15" t="str">
        <f t="shared" si="125"/>
        <v/>
      </c>
      <c r="O252" s="15" t="str">
        <f t="shared" si="126"/>
        <v/>
      </c>
      <c r="P252" s="15" t="str">
        <f t="shared" si="127"/>
        <v/>
      </c>
      <c r="Q252" s="15" t="str">
        <f t="shared" si="128"/>
        <v/>
      </c>
      <c r="R252" s="15" t="str">
        <f t="shared" si="129"/>
        <v/>
      </c>
      <c r="T252" s="15" t="e">
        <f t="shared" si="130"/>
        <v>#N/A</v>
      </c>
      <c r="U252" s="15" t="b">
        <f t="shared" si="131"/>
        <v>0</v>
      </c>
      <c r="V252" s="15" t="e">
        <f t="shared" si="132"/>
        <v>#N/A</v>
      </c>
      <c r="W252" s="15" t="e">
        <f t="shared" si="133"/>
        <v>#N/A</v>
      </c>
      <c r="X252" s="15" t="e">
        <f t="shared" si="134"/>
        <v>#N/A</v>
      </c>
      <c r="Y252" s="15" t="e">
        <f t="shared" si="135"/>
        <v>#N/A</v>
      </c>
      <c r="Z252" s="15" t="e">
        <f t="shared" si="136"/>
        <v>#N/A</v>
      </c>
      <c r="AA252" s="15" t="e">
        <f t="shared" si="137"/>
        <v>#N/A</v>
      </c>
      <c r="AB252" s="15" t="e">
        <f t="shared" si="138"/>
        <v>#N/A</v>
      </c>
      <c r="AC252" s="15" t="e">
        <f t="shared" si="139"/>
        <v>#N/A</v>
      </c>
      <c r="AD252" s="15" t="e">
        <f t="shared" si="140"/>
        <v>#N/A</v>
      </c>
      <c r="AE252" s="141" t="e">
        <f t="shared" si="141"/>
        <v>#N/A</v>
      </c>
      <c r="AG252" s="15" t="e">
        <f t="shared" si="142"/>
        <v>#N/A</v>
      </c>
      <c r="AH252" s="15" t="e">
        <f t="shared" si="143"/>
        <v>#N/A</v>
      </c>
      <c r="AI252" s="15" t="b">
        <f t="shared" si="144"/>
        <v>0</v>
      </c>
      <c r="AJ252" s="15" t="e">
        <f t="shared" si="145"/>
        <v>#N/A</v>
      </c>
      <c r="AK252" s="15" t="e">
        <f t="shared" si="146"/>
        <v>#N/A</v>
      </c>
      <c r="AL252" s="15" t="e">
        <f t="shared" si="147"/>
        <v>#N/A</v>
      </c>
      <c r="AM252" s="15" t="e">
        <f t="shared" si="148"/>
        <v>#N/A</v>
      </c>
      <c r="AN252" s="15" t="e">
        <f t="shared" si="149"/>
        <v>#N/A</v>
      </c>
      <c r="AO252" s="15" t="e">
        <f t="shared" si="150"/>
        <v>#N/A</v>
      </c>
      <c r="AP252" s="15" t="e">
        <f t="shared" si="151"/>
        <v>#N/A</v>
      </c>
      <c r="AQ252" s="15" t="e">
        <f t="shared" si="152"/>
        <v>#N/A</v>
      </c>
      <c r="AR252" s="15" t="e">
        <f t="shared" si="153"/>
        <v>#N/A</v>
      </c>
      <c r="AS252" s="141" t="e">
        <f t="shared" si="154"/>
        <v>#N/A</v>
      </c>
      <c r="AT252" s="141" t="e">
        <f t="shared" si="155"/>
        <v>#N/A</v>
      </c>
    </row>
    <row r="253" spans="5:46">
      <c r="E253" s="147"/>
      <c r="F253" s="15" t="str">
        <f t="shared" si="117"/>
        <v/>
      </c>
      <c r="G253" s="15" t="str">
        <f t="shared" si="118"/>
        <v/>
      </c>
      <c r="H253" s="15" t="str">
        <f t="shared" si="119"/>
        <v/>
      </c>
      <c r="I253" s="15" t="str">
        <f t="shared" si="120"/>
        <v/>
      </c>
      <c r="J253" s="15" t="str">
        <f t="shared" si="121"/>
        <v/>
      </c>
      <c r="K253" s="15" t="str">
        <f t="shared" si="122"/>
        <v/>
      </c>
      <c r="L253" s="15" t="str">
        <f t="shared" si="123"/>
        <v/>
      </c>
      <c r="M253" s="15" t="str">
        <f t="shared" si="124"/>
        <v/>
      </c>
      <c r="N253" s="15" t="str">
        <f t="shared" si="125"/>
        <v/>
      </c>
      <c r="O253" s="15" t="str">
        <f t="shared" si="126"/>
        <v/>
      </c>
      <c r="P253" s="15" t="str">
        <f t="shared" si="127"/>
        <v/>
      </c>
      <c r="Q253" s="15" t="str">
        <f t="shared" si="128"/>
        <v/>
      </c>
      <c r="R253" s="15" t="str">
        <f t="shared" si="129"/>
        <v/>
      </c>
      <c r="T253" s="15" t="e">
        <f t="shared" si="130"/>
        <v>#N/A</v>
      </c>
      <c r="U253" s="15" t="b">
        <f t="shared" si="131"/>
        <v>0</v>
      </c>
      <c r="V253" s="15" t="e">
        <f t="shared" si="132"/>
        <v>#N/A</v>
      </c>
      <c r="W253" s="15" t="e">
        <f t="shared" si="133"/>
        <v>#N/A</v>
      </c>
      <c r="X253" s="15" t="e">
        <f t="shared" si="134"/>
        <v>#N/A</v>
      </c>
      <c r="Y253" s="15" t="e">
        <f t="shared" si="135"/>
        <v>#N/A</v>
      </c>
      <c r="Z253" s="15" t="e">
        <f t="shared" si="136"/>
        <v>#N/A</v>
      </c>
      <c r="AA253" s="15" t="e">
        <f t="shared" si="137"/>
        <v>#N/A</v>
      </c>
      <c r="AB253" s="15" t="e">
        <f t="shared" si="138"/>
        <v>#N/A</v>
      </c>
      <c r="AC253" s="15" t="e">
        <f t="shared" si="139"/>
        <v>#N/A</v>
      </c>
      <c r="AD253" s="15" t="e">
        <f t="shared" si="140"/>
        <v>#N/A</v>
      </c>
      <c r="AE253" s="141" t="e">
        <f t="shared" si="141"/>
        <v>#N/A</v>
      </c>
      <c r="AG253" s="15" t="e">
        <f t="shared" si="142"/>
        <v>#N/A</v>
      </c>
      <c r="AH253" s="15" t="e">
        <f t="shared" si="143"/>
        <v>#N/A</v>
      </c>
      <c r="AI253" s="15" t="b">
        <f t="shared" si="144"/>
        <v>0</v>
      </c>
      <c r="AJ253" s="15" t="e">
        <f t="shared" si="145"/>
        <v>#N/A</v>
      </c>
      <c r="AK253" s="15" t="e">
        <f t="shared" si="146"/>
        <v>#N/A</v>
      </c>
      <c r="AL253" s="15" t="e">
        <f t="shared" si="147"/>
        <v>#N/A</v>
      </c>
      <c r="AM253" s="15" t="e">
        <f t="shared" si="148"/>
        <v>#N/A</v>
      </c>
      <c r="AN253" s="15" t="e">
        <f t="shared" si="149"/>
        <v>#N/A</v>
      </c>
      <c r="AO253" s="15" t="e">
        <f t="shared" si="150"/>
        <v>#N/A</v>
      </c>
      <c r="AP253" s="15" t="e">
        <f t="shared" si="151"/>
        <v>#N/A</v>
      </c>
      <c r="AQ253" s="15" t="e">
        <f t="shared" si="152"/>
        <v>#N/A</v>
      </c>
      <c r="AR253" s="15" t="e">
        <f t="shared" si="153"/>
        <v>#N/A</v>
      </c>
      <c r="AS253" s="141" t="e">
        <f t="shared" si="154"/>
        <v>#N/A</v>
      </c>
      <c r="AT253" s="141" t="e">
        <f t="shared" si="155"/>
        <v>#N/A</v>
      </c>
    </row>
    <row r="254" spans="5:46">
      <c r="E254" s="147"/>
      <c r="F254" s="15" t="str">
        <f t="shared" si="117"/>
        <v/>
      </c>
      <c r="G254" s="15" t="str">
        <f t="shared" si="118"/>
        <v/>
      </c>
      <c r="H254" s="15" t="str">
        <f t="shared" si="119"/>
        <v/>
      </c>
      <c r="I254" s="15" t="str">
        <f t="shared" si="120"/>
        <v/>
      </c>
      <c r="J254" s="15" t="str">
        <f t="shared" si="121"/>
        <v/>
      </c>
      <c r="K254" s="15" t="str">
        <f t="shared" si="122"/>
        <v/>
      </c>
      <c r="L254" s="15" t="str">
        <f t="shared" si="123"/>
        <v/>
      </c>
      <c r="M254" s="15" t="str">
        <f t="shared" si="124"/>
        <v/>
      </c>
      <c r="N254" s="15" t="str">
        <f t="shared" si="125"/>
        <v/>
      </c>
      <c r="O254" s="15" t="str">
        <f t="shared" si="126"/>
        <v/>
      </c>
      <c r="P254" s="15" t="str">
        <f t="shared" si="127"/>
        <v/>
      </c>
      <c r="Q254" s="15" t="str">
        <f t="shared" si="128"/>
        <v/>
      </c>
      <c r="R254" s="15" t="str">
        <f t="shared" si="129"/>
        <v/>
      </c>
      <c r="T254" s="15" t="e">
        <f t="shared" si="130"/>
        <v>#N/A</v>
      </c>
      <c r="U254" s="15" t="b">
        <f t="shared" si="131"/>
        <v>0</v>
      </c>
      <c r="V254" s="15" t="e">
        <f t="shared" si="132"/>
        <v>#N/A</v>
      </c>
      <c r="W254" s="15" t="e">
        <f t="shared" si="133"/>
        <v>#N/A</v>
      </c>
      <c r="X254" s="15" t="e">
        <f t="shared" si="134"/>
        <v>#N/A</v>
      </c>
      <c r="Y254" s="15" t="e">
        <f t="shared" si="135"/>
        <v>#N/A</v>
      </c>
      <c r="Z254" s="15" t="e">
        <f t="shared" si="136"/>
        <v>#N/A</v>
      </c>
      <c r="AA254" s="15" t="e">
        <f t="shared" si="137"/>
        <v>#N/A</v>
      </c>
      <c r="AB254" s="15" t="e">
        <f t="shared" si="138"/>
        <v>#N/A</v>
      </c>
      <c r="AC254" s="15" t="e">
        <f t="shared" si="139"/>
        <v>#N/A</v>
      </c>
      <c r="AD254" s="15" t="e">
        <f t="shared" si="140"/>
        <v>#N/A</v>
      </c>
      <c r="AE254" s="141" t="e">
        <f t="shared" si="141"/>
        <v>#N/A</v>
      </c>
      <c r="AF254" s="15"/>
      <c r="AG254" s="15" t="e">
        <f t="shared" si="142"/>
        <v>#N/A</v>
      </c>
      <c r="AH254" s="15" t="e">
        <f t="shared" si="143"/>
        <v>#N/A</v>
      </c>
      <c r="AI254" s="15" t="b">
        <f t="shared" si="144"/>
        <v>0</v>
      </c>
      <c r="AJ254" s="15" t="e">
        <f t="shared" si="145"/>
        <v>#N/A</v>
      </c>
      <c r="AK254" s="15" t="e">
        <f t="shared" si="146"/>
        <v>#N/A</v>
      </c>
      <c r="AL254" s="15" t="e">
        <f t="shared" si="147"/>
        <v>#N/A</v>
      </c>
      <c r="AM254" s="15" t="e">
        <f t="shared" si="148"/>
        <v>#N/A</v>
      </c>
      <c r="AN254" s="15" t="e">
        <f t="shared" si="149"/>
        <v>#N/A</v>
      </c>
      <c r="AO254" s="15" t="e">
        <f t="shared" si="150"/>
        <v>#N/A</v>
      </c>
      <c r="AP254" s="15" t="e">
        <f t="shared" si="151"/>
        <v>#N/A</v>
      </c>
      <c r="AQ254" s="15" t="e">
        <f t="shared" si="152"/>
        <v>#N/A</v>
      </c>
      <c r="AR254" s="15" t="e">
        <f t="shared" si="153"/>
        <v>#N/A</v>
      </c>
      <c r="AS254" s="141" t="e">
        <f t="shared" si="154"/>
        <v>#N/A</v>
      </c>
      <c r="AT254" s="141" t="e">
        <f t="shared" si="155"/>
        <v>#N/A</v>
      </c>
    </row>
    <row r="255" spans="5:46">
      <c r="E255" s="147"/>
      <c r="F255" s="15" t="str">
        <f t="shared" si="117"/>
        <v/>
      </c>
      <c r="G255" s="15" t="str">
        <f t="shared" si="118"/>
        <v/>
      </c>
      <c r="H255" s="15" t="str">
        <f t="shared" si="119"/>
        <v/>
      </c>
      <c r="I255" s="15" t="str">
        <f t="shared" si="120"/>
        <v/>
      </c>
      <c r="J255" s="15" t="str">
        <f t="shared" si="121"/>
        <v/>
      </c>
      <c r="K255" s="15" t="str">
        <f t="shared" si="122"/>
        <v/>
      </c>
      <c r="L255" s="15" t="str">
        <f t="shared" si="123"/>
        <v/>
      </c>
      <c r="M255" s="15" t="str">
        <f t="shared" si="124"/>
        <v/>
      </c>
      <c r="N255" s="15" t="str">
        <f t="shared" si="125"/>
        <v/>
      </c>
      <c r="O255" s="15" t="str">
        <f t="shared" si="126"/>
        <v/>
      </c>
      <c r="P255" s="15" t="str">
        <f t="shared" si="127"/>
        <v/>
      </c>
      <c r="Q255" s="15" t="str">
        <f t="shared" si="128"/>
        <v/>
      </c>
      <c r="R255" s="15" t="str">
        <f t="shared" si="129"/>
        <v/>
      </c>
      <c r="T255" s="15" t="e">
        <f t="shared" si="130"/>
        <v>#N/A</v>
      </c>
      <c r="U255" s="15" t="b">
        <f t="shared" si="131"/>
        <v>0</v>
      </c>
      <c r="V255" s="15" t="e">
        <f t="shared" si="132"/>
        <v>#N/A</v>
      </c>
      <c r="W255" s="15" t="e">
        <f t="shared" si="133"/>
        <v>#N/A</v>
      </c>
      <c r="X255" s="15" t="e">
        <f t="shared" si="134"/>
        <v>#N/A</v>
      </c>
      <c r="Y255" s="15" t="e">
        <f t="shared" si="135"/>
        <v>#N/A</v>
      </c>
      <c r="Z255" s="15" t="e">
        <f t="shared" si="136"/>
        <v>#N/A</v>
      </c>
      <c r="AA255" s="15" t="e">
        <f t="shared" si="137"/>
        <v>#N/A</v>
      </c>
      <c r="AB255" s="15" t="e">
        <f t="shared" si="138"/>
        <v>#N/A</v>
      </c>
      <c r="AC255" s="15" t="e">
        <f t="shared" si="139"/>
        <v>#N/A</v>
      </c>
      <c r="AD255" s="15" t="e">
        <f t="shared" si="140"/>
        <v>#N/A</v>
      </c>
      <c r="AE255" s="141" t="e">
        <f t="shared" si="141"/>
        <v>#N/A</v>
      </c>
      <c r="AF255" s="15"/>
      <c r="AG255" s="15" t="e">
        <f t="shared" si="142"/>
        <v>#N/A</v>
      </c>
      <c r="AH255" s="15" t="e">
        <f t="shared" si="143"/>
        <v>#N/A</v>
      </c>
      <c r="AI255" s="15" t="b">
        <f t="shared" si="144"/>
        <v>0</v>
      </c>
      <c r="AJ255" s="15" t="e">
        <f t="shared" si="145"/>
        <v>#N/A</v>
      </c>
      <c r="AK255" s="15" t="e">
        <f t="shared" si="146"/>
        <v>#N/A</v>
      </c>
      <c r="AL255" s="15" t="e">
        <f t="shared" si="147"/>
        <v>#N/A</v>
      </c>
      <c r="AM255" s="15" t="e">
        <f t="shared" si="148"/>
        <v>#N/A</v>
      </c>
      <c r="AN255" s="15" t="e">
        <f t="shared" si="149"/>
        <v>#N/A</v>
      </c>
      <c r="AO255" s="15" t="e">
        <f t="shared" si="150"/>
        <v>#N/A</v>
      </c>
      <c r="AP255" s="15" t="e">
        <f t="shared" si="151"/>
        <v>#N/A</v>
      </c>
      <c r="AQ255" s="15" t="e">
        <f t="shared" si="152"/>
        <v>#N/A</v>
      </c>
      <c r="AR255" s="15" t="e">
        <f t="shared" si="153"/>
        <v>#N/A</v>
      </c>
      <c r="AS255" s="141" t="e">
        <f t="shared" si="154"/>
        <v>#N/A</v>
      </c>
      <c r="AT255" s="141" t="e">
        <f t="shared" si="155"/>
        <v>#N/A</v>
      </c>
    </row>
    <row r="256" spans="5:46">
      <c r="E256" s="15"/>
      <c r="F256" s="15" t="str">
        <f t="shared" si="117"/>
        <v/>
      </c>
      <c r="G256" s="15" t="str">
        <f t="shared" si="118"/>
        <v/>
      </c>
      <c r="H256" s="15" t="str">
        <f t="shared" si="119"/>
        <v/>
      </c>
      <c r="I256" s="15" t="str">
        <f t="shared" si="120"/>
        <v/>
      </c>
      <c r="J256" s="15" t="str">
        <f t="shared" si="121"/>
        <v/>
      </c>
      <c r="K256" s="15" t="str">
        <f t="shared" si="122"/>
        <v/>
      </c>
      <c r="L256" s="15" t="str">
        <f t="shared" si="123"/>
        <v/>
      </c>
      <c r="M256" s="15" t="str">
        <f t="shared" si="124"/>
        <v/>
      </c>
      <c r="N256" s="15" t="str">
        <f t="shared" si="125"/>
        <v/>
      </c>
      <c r="O256" s="15" t="str">
        <f t="shared" si="126"/>
        <v/>
      </c>
      <c r="P256" s="15" t="str">
        <f t="shared" si="127"/>
        <v/>
      </c>
      <c r="Q256" s="15" t="str">
        <f t="shared" si="128"/>
        <v/>
      </c>
      <c r="R256" s="15" t="str">
        <f t="shared" si="129"/>
        <v/>
      </c>
      <c r="T256" s="15" t="e">
        <f t="shared" si="130"/>
        <v>#N/A</v>
      </c>
      <c r="U256" s="15" t="b">
        <f t="shared" si="131"/>
        <v>0</v>
      </c>
      <c r="V256" s="15" t="e">
        <f t="shared" si="132"/>
        <v>#N/A</v>
      </c>
      <c r="W256" s="15" t="e">
        <f t="shared" si="133"/>
        <v>#N/A</v>
      </c>
      <c r="X256" s="15" t="e">
        <f t="shared" si="134"/>
        <v>#N/A</v>
      </c>
      <c r="Y256" s="15" t="e">
        <f t="shared" si="135"/>
        <v>#N/A</v>
      </c>
      <c r="Z256" s="15" t="e">
        <f t="shared" si="136"/>
        <v>#N/A</v>
      </c>
      <c r="AA256" s="15" t="e">
        <f t="shared" si="137"/>
        <v>#N/A</v>
      </c>
      <c r="AB256" s="15" t="e">
        <f t="shared" si="138"/>
        <v>#N/A</v>
      </c>
      <c r="AC256" s="15" t="e">
        <f t="shared" si="139"/>
        <v>#N/A</v>
      </c>
      <c r="AD256" s="15" t="e">
        <f t="shared" si="140"/>
        <v>#N/A</v>
      </c>
      <c r="AE256" s="141" t="e">
        <f t="shared" si="141"/>
        <v>#N/A</v>
      </c>
      <c r="AF256" s="15"/>
      <c r="AG256" s="15" t="e">
        <f t="shared" si="142"/>
        <v>#N/A</v>
      </c>
      <c r="AH256" s="15" t="e">
        <f t="shared" si="143"/>
        <v>#N/A</v>
      </c>
      <c r="AI256" s="15" t="b">
        <f t="shared" si="144"/>
        <v>0</v>
      </c>
      <c r="AJ256" s="15" t="e">
        <f t="shared" si="145"/>
        <v>#N/A</v>
      </c>
      <c r="AK256" s="15" t="e">
        <f t="shared" si="146"/>
        <v>#N/A</v>
      </c>
      <c r="AL256" s="15" t="e">
        <f t="shared" si="147"/>
        <v>#N/A</v>
      </c>
      <c r="AM256" s="15" t="e">
        <f t="shared" si="148"/>
        <v>#N/A</v>
      </c>
      <c r="AN256" s="15" t="e">
        <f t="shared" si="149"/>
        <v>#N/A</v>
      </c>
      <c r="AO256" s="15" t="e">
        <f t="shared" si="150"/>
        <v>#N/A</v>
      </c>
      <c r="AP256" s="15" t="e">
        <f t="shared" si="151"/>
        <v>#N/A</v>
      </c>
      <c r="AQ256" s="15" t="e">
        <f t="shared" si="152"/>
        <v>#N/A</v>
      </c>
      <c r="AR256" s="15" t="e">
        <f t="shared" si="153"/>
        <v>#N/A</v>
      </c>
      <c r="AS256" s="141" t="e">
        <f t="shared" si="154"/>
        <v>#N/A</v>
      </c>
      <c r="AT256" s="141" t="e">
        <f t="shared" si="155"/>
        <v>#N/A</v>
      </c>
    </row>
    <row r="257" spans="5:46">
      <c r="E257" s="15"/>
      <c r="F257" s="15" t="str">
        <f t="shared" si="117"/>
        <v/>
      </c>
      <c r="G257" s="15" t="str">
        <f t="shared" si="118"/>
        <v/>
      </c>
      <c r="H257" s="15" t="str">
        <f t="shared" si="119"/>
        <v/>
      </c>
      <c r="I257" s="15" t="str">
        <f t="shared" si="120"/>
        <v/>
      </c>
      <c r="J257" s="15" t="str">
        <f t="shared" si="121"/>
        <v/>
      </c>
      <c r="K257" s="15" t="str">
        <f t="shared" si="122"/>
        <v/>
      </c>
      <c r="L257" s="15" t="str">
        <f t="shared" si="123"/>
        <v/>
      </c>
      <c r="M257" s="15" t="str">
        <f t="shared" si="124"/>
        <v/>
      </c>
      <c r="N257" s="15" t="str">
        <f t="shared" si="125"/>
        <v/>
      </c>
      <c r="O257" s="15" t="str">
        <f t="shared" si="126"/>
        <v/>
      </c>
      <c r="P257" s="15" t="str">
        <f t="shared" si="127"/>
        <v/>
      </c>
      <c r="Q257" s="15" t="str">
        <f t="shared" si="128"/>
        <v/>
      </c>
      <c r="R257" s="15" t="str">
        <f t="shared" si="129"/>
        <v/>
      </c>
      <c r="T257" s="15" t="e">
        <f t="shared" si="130"/>
        <v>#N/A</v>
      </c>
      <c r="U257" s="15" t="b">
        <f t="shared" si="131"/>
        <v>0</v>
      </c>
      <c r="V257" s="15" t="e">
        <f t="shared" si="132"/>
        <v>#N/A</v>
      </c>
      <c r="W257" s="15" t="e">
        <f t="shared" si="133"/>
        <v>#N/A</v>
      </c>
      <c r="X257" s="15" t="e">
        <f t="shared" si="134"/>
        <v>#N/A</v>
      </c>
      <c r="Y257" s="15" t="e">
        <f t="shared" si="135"/>
        <v>#N/A</v>
      </c>
      <c r="Z257" s="15" t="e">
        <f t="shared" si="136"/>
        <v>#N/A</v>
      </c>
      <c r="AA257" s="15" t="e">
        <f t="shared" si="137"/>
        <v>#N/A</v>
      </c>
      <c r="AB257" s="15" t="e">
        <f t="shared" si="138"/>
        <v>#N/A</v>
      </c>
      <c r="AC257" s="15" t="e">
        <f t="shared" si="139"/>
        <v>#N/A</v>
      </c>
      <c r="AD257" s="15" t="e">
        <f t="shared" si="140"/>
        <v>#N/A</v>
      </c>
      <c r="AE257" s="141" t="e">
        <f t="shared" si="141"/>
        <v>#N/A</v>
      </c>
      <c r="AF257" s="15"/>
      <c r="AG257" s="15" t="e">
        <f t="shared" si="142"/>
        <v>#N/A</v>
      </c>
      <c r="AH257" s="15" t="e">
        <f t="shared" si="143"/>
        <v>#N/A</v>
      </c>
      <c r="AI257" s="15" t="b">
        <f t="shared" si="144"/>
        <v>0</v>
      </c>
      <c r="AJ257" s="15" t="e">
        <f t="shared" si="145"/>
        <v>#N/A</v>
      </c>
      <c r="AK257" s="15" t="e">
        <f t="shared" si="146"/>
        <v>#N/A</v>
      </c>
      <c r="AL257" s="15" t="e">
        <f t="shared" si="147"/>
        <v>#N/A</v>
      </c>
      <c r="AM257" s="15" t="e">
        <f t="shared" si="148"/>
        <v>#N/A</v>
      </c>
      <c r="AN257" s="15" t="e">
        <f t="shared" si="149"/>
        <v>#N/A</v>
      </c>
      <c r="AO257" s="15" t="e">
        <f t="shared" si="150"/>
        <v>#N/A</v>
      </c>
      <c r="AP257" s="15" t="e">
        <f t="shared" si="151"/>
        <v>#N/A</v>
      </c>
      <c r="AQ257" s="15" t="e">
        <f t="shared" si="152"/>
        <v>#N/A</v>
      </c>
      <c r="AR257" s="15" t="e">
        <f t="shared" si="153"/>
        <v>#N/A</v>
      </c>
      <c r="AS257" s="141" t="e">
        <f t="shared" si="154"/>
        <v>#N/A</v>
      </c>
      <c r="AT257" s="141" t="e">
        <f t="shared" si="155"/>
        <v>#N/A</v>
      </c>
    </row>
    <row r="258" spans="5:46">
      <c r="E258" s="15"/>
      <c r="F258" s="15" t="str">
        <f t="shared" si="117"/>
        <v/>
      </c>
      <c r="G258" s="15" t="str">
        <f t="shared" si="118"/>
        <v/>
      </c>
      <c r="H258" s="15" t="str">
        <f t="shared" si="119"/>
        <v/>
      </c>
      <c r="I258" s="15" t="str">
        <f t="shared" si="120"/>
        <v/>
      </c>
      <c r="J258" s="15" t="str">
        <f t="shared" si="121"/>
        <v/>
      </c>
      <c r="K258" s="15" t="str">
        <f t="shared" si="122"/>
        <v/>
      </c>
      <c r="L258" s="15" t="str">
        <f t="shared" si="123"/>
        <v/>
      </c>
      <c r="M258" s="15" t="str">
        <f t="shared" si="124"/>
        <v/>
      </c>
      <c r="N258" s="15" t="str">
        <f t="shared" si="125"/>
        <v/>
      </c>
      <c r="O258" s="15" t="str">
        <f t="shared" si="126"/>
        <v/>
      </c>
      <c r="P258" s="15" t="str">
        <f t="shared" si="127"/>
        <v/>
      </c>
      <c r="Q258" s="15" t="str">
        <f t="shared" si="128"/>
        <v/>
      </c>
      <c r="R258" s="15" t="str">
        <f t="shared" si="129"/>
        <v/>
      </c>
      <c r="T258" s="15" t="e">
        <f t="shared" si="130"/>
        <v>#N/A</v>
      </c>
      <c r="U258" s="15" t="b">
        <f t="shared" si="131"/>
        <v>0</v>
      </c>
      <c r="V258" s="15" t="e">
        <f t="shared" si="132"/>
        <v>#N/A</v>
      </c>
      <c r="W258" s="15" t="e">
        <f t="shared" si="133"/>
        <v>#N/A</v>
      </c>
      <c r="X258" s="15" t="e">
        <f t="shared" si="134"/>
        <v>#N/A</v>
      </c>
      <c r="Y258" s="15" t="e">
        <f t="shared" si="135"/>
        <v>#N/A</v>
      </c>
      <c r="Z258" s="15" t="e">
        <f t="shared" si="136"/>
        <v>#N/A</v>
      </c>
      <c r="AA258" s="15" t="e">
        <f t="shared" si="137"/>
        <v>#N/A</v>
      </c>
      <c r="AB258" s="15" t="e">
        <f t="shared" si="138"/>
        <v>#N/A</v>
      </c>
      <c r="AC258" s="15" t="e">
        <f t="shared" si="139"/>
        <v>#N/A</v>
      </c>
      <c r="AD258" s="15" t="e">
        <f t="shared" si="140"/>
        <v>#N/A</v>
      </c>
      <c r="AE258" s="141" t="e">
        <f t="shared" si="141"/>
        <v>#N/A</v>
      </c>
      <c r="AF258" s="15"/>
      <c r="AG258" s="15" t="e">
        <f t="shared" si="142"/>
        <v>#N/A</v>
      </c>
      <c r="AH258" s="15" t="e">
        <f t="shared" si="143"/>
        <v>#N/A</v>
      </c>
      <c r="AI258" s="15" t="b">
        <f t="shared" si="144"/>
        <v>0</v>
      </c>
      <c r="AJ258" s="15" t="e">
        <f t="shared" si="145"/>
        <v>#N/A</v>
      </c>
      <c r="AK258" s="15" t="e">
        <f t="shared" si="146"/>
        <v>#N/A</v>
      </c>
      <c r="AL258" s="15" t="e">
        <f t="shared" si="147"/>
        <v>#N/A</v>
      </c>
      <c r="AM258" s="15" t="e">
        <f t="shared" si="148"/>
        <v>#N/A</v>
      </c>
      <c r="AN258" s="15" t="e">
        <f t="shared" si="149"/>
        <v>#N/A</v>
      </c>
      <c r="AO258" s="15" t="e">
        <f t="shared" si="150"/>
        <v>#N/A</v>
      </c>
      <c r="AP258" s="15" t="e">
        <f t="shared" si="151"/>
        <v>#N/A</v>
      </c>
      <c r="AQ258" s="15" t="e">
        <f t="shared" si="152"/>
        <v>#N/A</v>
      </c>
      <c r="AR258" s="15" t="e">
        <f t="shared" si="153"/>
        <v>#N/A</v>
      </c>
      <c r="AS258" s="141" t="e">
        <f t="shared" si="154"/>
        <v>#N/A</v>
      </c>
      <c r="AT258" s="141" t="e">
        <f t="shared" si="155"/>
        <v>#N/A</v>
      </c>
    </row>
    <row r="259" spans="5:46">
      <c r="E259" s="15"/>
      <c r="F259" s="15" t="str">
        <f t="shared" si="117"/>
        <v/>
      </c>
      <c r="G259" s="15" t="str">
        <f t="shared" si="118"/>
        <v/>
      </c>
      <c r="H259" s="15" t="str">
        <f t="shared" si="119"/>
        <v/>
      </c>
      <c r="I259" s="15" t="str">
        <f t="shared" si="120"/>
        <v/>
      </c>
      <c r="J259" s="15" t="str">
        <f t="shared" si="121"/>
        <v/>
      </c>
      <c r="K259" s="15" t="str">
        <f t="shared" si="122"/>
        <v/>
      </c>
      <c r="L259" s="15" t="str">
        <f t="shared" si="123"/>
        <v/>
      </c>
      <c r="M259" s="15" t="str">
        <f t="shared" si="124"/>
        <v/>
      </c>
      <c r="N259" s="15" t="str">
        <f t="shared" si="125"/>
        <v/>
      </c>
      <c r="O259" s="15" t="str">
        <f t="shared" si="126"/>
        <v/>
      </c>
      <c r="P259" s="15" t="str">
        <f t="shared" si="127"/>
        <v/>
      </c>
      <c r="Q259" s="15" t="str">
        <f t="shared" si="128"/>
        <v/>
      </c>
      <c r="R259" s="15" t="str">
        <f t="shared" si="129"/>
        <v/>
      </c>
      <c r="T259" s="15" t="e">
        <f t="shared" si="130"/>
        <v>#N/A</v>
      </c>
      <c r="U259" s="15" t="b">
        <f t="shared" si="131"/>
        <v>0</v>
      </c>
      <c r="V259" s="15" t="e">
        <f t="shared" si="132"/>
        <v>#N/A</v>
      </c>
      <c r="W259" s="15" t="e">
        <f t="shared" si="133"/>
        <v>#N/A</v>
      </c>
      <c r="X259" s="15" t="e">
        <f t="shared" si="134"/>
        <v>#N/A</v>
      </c>
      <c r="Y259" s="15" t="e">
        <f t="shared" si="135"/>
        <v>#N/A</v>
      </c>
      <c r="Z259" s="15" t="e">
        <f t="shared" si="136"/>
        <v>#N/A</v>
      </c>
      <c r="AA259" s="15" t="e">
        <f t="shared" si="137"/>
        <v>#N/A</v>
      </c>
      <c r="AB259" s="15" t="e">
        <f t="shared" si="138"/>
        <v>#N/A</v>
      </c>
      <c r="AC259" s="15" t="e">
        <f t="shared" si="139"/>
        <v>#N/A</v>
      </c>
      <c r="AD259" s="15" t="e">
        <f t="shared" si="140"/>
        <v>#N/A</v>
      </c>
      <c r="AE259" s="141" t="e">
        <f t="shared" si="141"/>
        <v>#N/A</v>
      </c>
      <c r="AG259" s="15" t="e">
        <f t="shared" si="142"/>
        <v>#N/A</v>
      </c>
      <c r="AH259" s="15" t="e">
        <f t="shared" si="143"/>
        <v>#N/A</v>
      </c>
      <c r="AI259" s="15" t="b">
        <f t="shared" si="144"/>
        <v>0</v>
      </c>
      <c r="AJ259" s="15" t="e">
        <f t="shared" si="145"/>
        <v>#N/A</v>
      </c>
      <c r="AK259" s="15" t="e">
        <f t="shared" si="146"/>
        <v>#N/A</v>
      </c>
      <c r="AL259" s="15" t="e">
        <f t="shared" si="147"/>
        <v>#N/A</v>
      </c>
      <c r="AM259" s="15" t="e">
        <f t="shared" si="148"/>
        <v>#N/A</v>
      </c>
      <c r="AN259" s="15" t="e">
        <f t="shared" si="149"/>
        <v>#N/A</v>
      </c>
      <c r="AO259" s="15" t="e">
        <f t="shared" si="150"/>
        <v>#N/A</v>
      </c>
      <c r="AP259" s="15" t="e">
        <f t="shared" si="151"/>
        <v>#N/A</v>
      </c>
      <c r="AQ259" s="15" t="e">
        <f t="shared" si="152"/>
        <v>#N/A</v>
      </c>
      <c r="AR259" s="15" t="e">
        <f t="shared" si="153"/>
        <v>#N/A</v>
      </c>
      <c r="AS259" s="141" t="e">
        <f t="shared" si="154"/>
        <v>#N/A</v>
      </c>
      <c r="AT259" s="141" t="e">
        <f t="shared" si="155"/>
        <v>#N/A</v>
      </c>
    </row>
    <row r="260" spans="5:46">
      <c r="E260" s="15"/>
      <c r="F260" s="15" t="str">
        <f t="shared" ref="F260:F323" si="156">MID($E260,5,4)</f>
        <v/>
      </c>
      <c r="G260" s="15" t="str">
        <f t="shared" ref="G260:G323" si="157">MID($E260,10,1)</f>
        <v/>
      </c>
      <c r="H260" s="15" t="str">
        <f t="shared" ref="H260:H323" si="158">MID($E260,11,1)</f>
        <v/>
      </c>
      <c r="I260" s="15" t="str">
        <f t="shared" ref="I260:I323" si="159">MID($E260,12,3)</f>
        <v/>
      </c>
      <c r="J260" s="15" t="str">
        <f t="shared" ref="J260:J323" si="160">MID($E260,16,1)</f>
        <v/>
      </c>
      <c r="K260" s="15" t="str">
        <f t="shared" ref="K260:K323" si="161">MID($E260,17,1)</f>
        <v/>
      </c>
      <c r="L260" s="15" t="str">
        <f t="shared" ref="L260:L323" si="162">MID($E260,18,1)</f>
        <v/>
      </c>
      <c r="M260" s="15" t="str">
        <f t="shared" ref="M260:M323" si="163">MID($E260,19,1)</f>
        <v/>
      </c>
      <c r="N260" s="15" t="str">
        <f t="shared" ref="N260:N323" si="164">MID($E260,20,1)</f>
        <v/>
      </c>
      <c r="O260" s="15" t="str">
        <f t="shared" ref="O260:O323" si="165">MID($E260,21,1)</f>
        <v/>
      </c>
      <c r="P260" s="15" t="str">
        <f t="shared" ref="P260:P323" si="166">MID($E260,22,1)</f>
        <v/>
      </c>
      <c r="Q260" s="15" t="str">
        <f t="shared" ref="Q260:Q323" si="167">MID($E260,24,2)</f>
        <v/>
      </c>
      <c r="R260" s="15" t="str">
        <f t="shared" ref="R260:R323" si="168">MID($E260,27,1)</f>
        <v/>
      </c>
      <c r="T260" s="15" t="e">
        <f t="shared" ref="T260:T323" si="169">VLOOKUP($F260,$A$2:$B$9,2,FALSE)</f>
        <v>#N/A</v>
      </c>
      <c r="U260" s="15" t="b">
        <f t="shared" ref="U260:U323" si="170">IF($F260="2000",VLOOKUP($G260,$A$11:$B$17,2,FALSE),IF(OR($F260="2500",$F260="2510"),VLOOKUP($G260,$A$19:$B$25,2,FALSE),IF($F260="2520",VLOOKUP($G260,$A$27:$B$33,2,FALSE),IF($F260="3000",VLOOKUP($G260,$A$35:$B$45,2,FALSE),IF(OR($F260="3500",$F260="3510"),VLOOKUP($G260,$A$47:$B$56,2,FALSE),IF($F260="3520",VLOOKUP($G260,$A$58:$B$66,2,FALSE)))))))</f>
        <v>0</v>
      </c>
      <c r="V260" s="15" t="e">
        <f t="shared" ref="V260:V323" si="171">VLOOKUP($I260,$A$68:$B$78,2,FALSE)</f>
        <v>#N/A</v>
      </c>
      <c r="W260" s="15" t="e">
        <f t="shared" ref="W260:W323" si="172">VLOOKUP($K260,$A$80:$B$83,2,FALSE)</f>
        <v>#N/A</v>
      </c>
      <c r="X260" s="15" t="e">
        <f t="shared" ref="X260:X323" si="173">VLOOKUP($L260,$A$85:$B$89,2,FALSE)</f>
        <v>#N/A</v>
      </c>
      <c r="Y260" s="15" t="e">
        <f t="shared" ref="Y260:Y323" si="174">VLOOKUP($M260,$A$91:$B$93,2,FALSE)</f>
        <v>#N/A</v>
      </c>
      <c r="Z260" s="15" t="e">
        <f t="shared" ref="Z260:Z323" si="175">VLOOKUP($N260,$A$95:$B$99,2,FALSE)</f>
        <v>#N/A</v>
      </c>
      <c r="AA260" s="15" t="e">
        <f t="shared" ref="AA260:AA323" si="176">VLOOKUP($O260,$A$101:$B$104,2,FALSE)</f>
        <v>#N/A</v>
      </c>
      <c r="AB260" s="15" t="e">
        <f t="shared" ref="AB260:AB323" si="177">VLOOKUP($P260,$A$106:$B$108,2,FALSE)</f>
        <v>#N/A</v>
      </c>
      <c r="AC260" s="15" t="e">
        <f t="shared" ref="AC260:AC323" si="178">VLOOKUP($Q260,$A$110:$B$160,2,FALSE)</f>
        <v>#N/A</v>
      </c>
      <c r="AD260" s="15" t="e">
        <f t="shared" ref="AD260:AD323" si="179">VLOOKUP($R260,$A$162:$B$164,2,FALSE)</f>
        <v>#N/A</v>
      </c>
      <c r="AE260" s="141" t="e">
        <f t="shared" ref="AE260:AE323" si="180">ROUND(SUM($T260:$AD260),0)</f>
        <v>#N/A</v>
      </c>
      <c r="AG260" s="15" t="e">
        <f t="shared" ref="AG260:AG323" si="181">AE260-AF260</f>
        <v>#N/A</v>
      </c>
      <c r="AH260" s="15" t="e">
        <f t="shared" ref="AH260:AH323" si="182">VLOOKUP($F260,$A$2:$C$9,3,FALSE)</f>
        <v>#N/A</v>
      </c>
      <c r="AI260" s="15" t="b">
        <f t="shared" ref="AI260:AI323" si="183">IF($F260="2000",VLOOKUP($G260,$A$11:$C$17,3,FALSE),IF(OR($F260="2500",$F260="2510"),VLOOKUP($G260,$A$19:$C$25,3,FALSE),IF($F260="2520",VLOOKUP($G260,$A$27:$C$33,3,FALSE),IF($F260="3000",VLOOKUP($G260,$A$35:$C$45,3,FALSE),IF(OR($F260="3500",$F260="3510"),VLOOKUP($G260,$A$47:$C$56,3,FALSE),IF($F260="3520",VLOOKUP($G260,$A$58:$C$66,3,FALSE)))))))</f>
        <v>0</v>
      </c>
      <c r="AJ260" s="15" t="e">
        <f t="shared" ref="AJ260:AJ323" si="184">VLOOKUP($I260,$A$68:$C$78,3,FALSE)</f>
        <v>#N/A</v>
      </c>
      <c r="AK260" s="15" t="e">
        <f t="shared" ref="AK260:AK323" si="185">VLOOKUP($K260,$A$80:$C$83,3,FALSE)</f>
        <v>#N/A</v>
      </c>
      <c r="AL260" s="15" t="e">
        <f t="shared" ref="AL260:AL323" si="186">VLOOKUP($L260,$A$85:$C$89,3,FALSE)</f>
        <v>#N/A</v>
      </c>
      <c r="AM260" s="15" t="e">
        <f t="shared" ref="AM260:AM323" si="187">VLOOKUP($M260,$A$91:$C$93,3,FALSE)</f>
        <v>#N/A</v>
      </c>
      <c r="AN260" s="15" t="e">
        <f t="shared" ref="AN260:AN323" si="188">VLOOKUP($N260,$A$95:$C$99,3,FALSE)</f>
        <v>#N/A</v>
      </c>
      <c r="AO260" s="15" t="e">
        <f t="shared" ref="AO260:AO323" si="189">VLOOKUP($O260,$A$101:$C$104,3,FALSE)</f>
        <v>#N/A</v>
      </c>
      <c r="AP260" s="15" t="e">
        <f t="shared" ref="AP260:AP323" si="190">VLOOKUP($P260,$A$106:$C$108,3,FALSE)</f>
        <v>#N/A</v>
      </c>
      <c r="AQ260" s="15" t="e">
        <f t="shared" ref="AQ260:AQ323" si="191">VLOOKUP($Q260,$A$110:$C$160,3,FALSE)</f>
        <v>#N/A</v>
      </c>
      <c r="AR260" s="15" t="e">
        <f t="shared" ref="AR260:AR323" si="192">VLOOKUP($R260,$A$162:$C$164,3,FALSE)</f>
        <v>#N/A</v>
      </c>
      <c r="AS260" s="141" t="e">
        <f t="shared" ref="AS260:AS323" si="193">ROUND(SUM($AH260:$AR260),0)</f>
        <v>#N/A</v>
      </c>
      <c r="AT260" s="141" t="e">
        <f t="shared" ref="AT260:AT323" si="194">AS260*0.5</f>
        <v>#N/A</v>
      </c>
    </row>
    <row r="261" spans="5:46">
      <c r="E261" s="147"/>
      <c r="F261" s="15" t="str">
        <f t="shared" si="156"/>
        <v/>
      </c>
      <c r="G261" s="15" t="str">
        <f t="shared" si="157"/>
        <v/>
      </c>
      <c r="H261" s="15" t="str">
        <f t="shared" si="158"/>
        <v/>
      </c>
      <c r="I261" s="15" t="str">
        <f t="shared" si="159"/>
        <v/>
      </c>
      <c r="J261" s="15" t="str">
        <f t="shared" si="160"/>
        <v/>
      </c>
      <c r="K261" s="15" t="str">
        <f t="shared" si="161"/>
        <v/>
      </c>
      <c r="L261" s="15" t="str">
        <f t="shared" si="162"/>
        <v/>
      </c>
      <c r="M261" s="15" t="str">
        <f t="shared" si="163"/>
        <v/>
      </c>
      <c r="N261" s="15" t="str">
        <f t="shared" si="164"/>
        <v/>
      </c>
      <c r="O261" s="15" t="str">
        <f t="shared" si="165"/>
        <v/>
      </c>
      <c r="P261" s="15" t="str">
        <f t="shared" si="166"/>
        <v/>
      </c>
      <c r="Q261" s="15" t="str">
        <f t="shared" si="167"/>
        <v/>
      </c>
      <c r="R261" s="15" t="str">
        <f t="shared" si="168"/>
        <v/>
      </c>
      <c r="T261" s="15" t="e">
        <f t="shared" si="169"/>
        <v>#N/A</v>
      </c>
      <c r="U261" s="15" t="b">
        <f t="shared" si="170"/>
        <v>0</v>
      </c>
      <c r="V261" s="15" t="e">
        <f t="shared" si="171"/>
        <v>#N/A</v>
      </c>
      <c r="W261" s="15" t="e">
        <f t="shared" si="172"/>
        <v>#N/A</v>
      </c>
      <c r="X261" s="15" t="e">
        <f t="shared" si="173"/>
        <v>#N/A</v>
      </c>
      <c r="Y261" s="15" t="e">
        <f t="shared" si="174"/>
        <v>#N/A</v>
      </c>
      <c r="Z261" s="15" t="e">
        <f t="shared" si="175"/>
        <v>#N/A</v>
      </c>
      <c r="AA261" s="15" t="e">
        <f t="shared" si="176"/>
        <v>#N/A</v>
      </c>
      <c r="AB261" s="15" t="e">
        <f t="shared" si="177"/>
        <v>#N/A</v>
      </c>
      <c r="AC261" s="15" t="e">
        <f t="shared" si="178"/>
        <v>#N/A</v>
      </c>
      <c r="AD261" s="15" t="e">
        <f t="shared" si="179"/>
        <v>#N/A</v>
      </c>
      <c r="AE261" s="141" t="e">
        <f t="shared" si="180"/>
        <v>#N/A</v>
      </c>
      <c r="AG261" s="15" t="e">
        <f t="shared" si="181"/>
        <v>#N/A</v>
      </c>
      <c r="AH261" s="15" t="e">
        <f t="shared" si="182"/>
        <v>#N/A</v>
      </c>
      <c r="AI261" s="15" t="b">
        <f t="shared" si="183"/>
        <v>0</v>
      </c>
      <c r="AJ261" s="15" t="e">
        <f t="shared" si="184"/>
        <v>#N/A</v>
      </c>
      <c r="AK261" s="15" t="e">
        <f t="shared" si="185"/>
        <v>#N/A</v>
      </c>
      <c r="AL261" s="15" t="e">
        <f t="shared" si="186"/>
        <v>#N/A</v>
      </c>
      <c r="AM261" s="15" t="e">
        <f t="shared" si="187"/>
        <v>#N/A</v>
      </c>
      <c r="AN261" s="15" t="e">
        <f t="shared" si="188"/>
        <v>#N/A</v>
      </c>
      <c r="AO261" s="15" t="e">
        <f t="shared" si="189"/>
        <v>#N/A</v>
      </c>
      <c r="AP261" s="15" t="e">
        <f t="shared" si="190"/>
        <v>#N/A</v>
      </c>
      <c r="AQ261" s="15" t="e">
        <f t="shared" si="191"/>
        <v>#N/A</v>
      </c>
      <c r="AR261" s="15" t="e">
        <f t="shared" si="192"/>
        <v>#N/A</v>
      </c>
      <c r="AS261" s="141" t="e">
        <f t="shared" si="193"/>
        <v>#N/A</v>
      </c>
      <c r="AT261" s="141" t="e">
        <f t="shared" si="194"/>
        <v>#N/A</v>
      </c>
    </row>
    <row r="262" spans="5:46">
      <c r="E262" s="147"/>
      <c r="F262" s="15" t="str">
        <f t="shared" si="156"/>
        <v/>
      </c>
      <c r="G262" s="15" t="str">
        <f t="shared" si="157"/>
        <v/>
      </c>
      <c r="H262" s="15" t="str">
        <f t="shared" si="158"/>
        <v/>
      </c>
      <c r="I262" s="15" t="str">
        <f t="shared" si="159"/>
        <v/>
      </c>
      <c r="J262" s="15" t="str">
        <f t="shared" si="160"/>
        <v/>
      </c>
      <c r="K262" s="15" t="str">
        <f t="shared" si="161"/>
        <v/>
      </c>
      <c r="L262" s="15" t="str">
        <f t="shared" si="162"/>
        <v/>
      </c>
      <c r="M262" s="15" t="str">
        <f t="shared" si="163"/>
        <v/>
      </c>
      <c r="N262" s="15" t="str">
        <f t="shared" si="164"/>
        <v/>
      </c>
      <c r="O262" s="15" t="str">
        <f t="shared" si="165"/>
        <v/>
      </c>
      <c r="P262" s="15" t="str">
        <f t="shared" si="166"/>
        <v/>
      </c>
      <c r="Q262" s="15" t="str">
        <f t="shared" si="167"/>
        <v/>
      </c>
      <c r="R262" s="15" t="str">
        <f t="shared" si="168"/>
        <v/>
      </c>
      <c r="T262" s="15" t="e">
        <f t="shared" si="169"/>
        <v>#N/A</v>
      </c>
      <c r="U262" s="15" t="b">
        <f t="shared" si="170"/>
        <v>0</v>
      </c>
      <c r="V262" s="15" t="e">
        <f t="shared" si="171"/>
        <v>#N/A</v>
      </c>
      <c r="W262" s="15" t="e">
        <f t="shared" si="172"/>
        <v>#N/A</v>
      </c>
      <c r="X262" s="15" t="e">
        <f t="shared" si="173"/>
        <v>#N/A</v>
      </c>
      <c r="Y262" s="15" t="e">
        <f t="shared" si="174"/>
        <v>#N/A</v>
      </c>
      <c r="Z262" s="15" t="e">
        <f t="shared" si="175"/>
        <v>#N/A</v>
      </c>
      <c r="AA262" s="15" t="e">
        <f t="shared" si="176"/>
        <v>#N/A</v>
      </c>
      <c r="AB262" s="15" t="e">
        <f t="shared" si="177"/>
        <v>#N/A</v>
      </c>
      <c r="AC262" s="15" t="e">
        <f t="shared" si="178"/>
        <v>#N/A</v>
      </c>
      <c r="AD262" s="15" t="e">
        <f t="shared" si="179"/>
        <v>#N/A</v>
      </c>
      <c r="AE262" s="141" t="e">
        <f t="shared" si="180"/>
        <v>#N/A</v>
      </c>
      <c r="AG262" s="15" t="e">
        <f t="shared" si="181"/>
        <v>#N/A</v>
      </c>
      <c r="AH262" s="15" t="e">
        <f t="shared" si="182"/>
        <v>#N/A</v>
      </c>
      <c r="AI262" s="15" t="b">
        <f t="shared" si="183"/>
        <v>0</v>
      </c>
      <c r="AJ262" s="15" t="e">
        <f t="shared" si="184"/>
        <v>#N/A</v>
      </c>
      <c r="AK262" s="15" t="e">
        <f t="shared" si="185"/>
        <v>#N/A</v>
      </c>
      <c r="AL262" s="15" t="e">
        <f t="shared" si="186"/>
        <v>#N/A</v>
      </c>
      <c r="AM262" s="15" t="e">
        <f t="shared" si="187"/>
        <v>#N/A</v>
      </c>
      <c r="AN262" s="15" t="e">
        <f t="shared" si="188"/>
        <v>#N/A</v>
      </c>
      <c r="AO262" s="15" t="e">
        <f t="shared" si="189"/>
        <v>#N/A</v>
      </c>
      <c r="AP262" s="15" t="e">
        <f t="shared" si="190"/>
        <v>#N/A</v>
      </c>
      <c r="AQ262" s="15" t="e">
        <f t="shared" si="191"/>
        <v>#N/A</v>
      </c>
      <c r="AR262" s="15" t="e">
        <f t="shared" si="192"/>
        <v>#N/A</v>
      </c>
      <c r="AS262" s="141" t="e">
        <f t="shared" si="193"/>
        <v>#N/A</v>
      </c>
      <c r="AT262" s="141" t="e">
        <f t="shared" si="194"/>
        <v>#N/A</v>
      </c>
    </row>
    <row r="263" spans="5:46">
      <c r="E263" s="147"/>
      <c r="F263" s="15" t="str">
        <f t="shared" si="156"/>
        <v/>
      </c>
      <c r="G263" s="15" t="str">
        <f t="shared" si="157"/>
        <v/>
      </c>
      <c r="H263" s="15" t="str">
        <f t="shared" si="158"/>
        <v/>
      </c>
      <c r="I263" s="15" t="str">
        <f t="shared" si="159"/>
        <v/>
      </c>
      <c r="J263" s="15" t="str">
        <f t="shared" si="160"/>
        <v/>
      </c>
      <c r="K263" s="15" t="str">
        <f t="shared" si="161"/>
        <v/>
      </c>
      <c r="L263" s="15" t="str">
        <f t="shared" si="162"/>
        <v/>
      </c>
      <c r="M263" s="15" t="str">
        <f t="shared" si="163"/>
        <v/>
      </c>
      <c r="N263" s="15" t="str">
        <f t="shared" si="164"/>
        <v/>
      </c>
      <c r="O263" s="15" t="str">
        <f t="shared" si="165"/>
        <v/>
      </c>
      <c r="P263" s="15" t="str">
        <f t="shared" si="166"/>
        <v/>
      </c>
      <c r="Q263" s="15" t="str">
        <f t="shared" si="167"/>
        <v/>
      </c>
      <c r="R263" s="15" t="str">
        <f t="shared" si="168"/>
        <v/>
      </c>
      <c r="T263" s="15" t="e">
        <f t="shared" si="169"/>
        <v>#N/A</v>
      </c>
      <c r="U263" s="15" t="b">
        <f t="shared" si="170"/>
        <v>0</v>
      </c>
      <c r="V263" s="15" t="e">
        <f t="shared" si="171"/>
        <v>#N/A</v>
      </c>
      <c r="W263" s="15" t="e">
        <f t="shared" si="172"/>
        <v>#N/A</v>
      </c>
      <c r="X263" s="15" t="e">
        <f t="shared" si="173"/>
        <v>#N/A</v>
      </c>
      <c r="Y263" s="15" t="e">
        <f t="shared" si="174"/>
        <v>#N/A</v>
      </c>
      <c r="Z263" s="15" t="e">
        <f t="shared" si="175"/>
        <v>#N/A</v>
      </c>
      <c r="AA263" s="15" t="e">
        <f t="shared" si="176"/>
        <v>#N/A</v>
      </c>
      <c r="AB263" s="15" t="e">
        <f t="shared" si="177"/>
        <v>#N/A</v>
      </c>
      <c r="AC263" s="15" t="e">
        <f t="shared" si="178"/>
        <v>#N/A</v>
      </c>
      <c r="AD263" s="15" t="e">
        <f t="shared" si="179"/>
        <v>#N/A</v>
      </c>
      <c r="AE263" s="141" t="e">
        <f t="shared" si="180"/>
        <v>#N/A</v>
      </c>
      <c r="AG263" s="15" t="e">
        <f t="shared" si="181"/>
        <v>#N/A</v>
      </c>
      <c r="AH263" s="15" t="e">
        <f t="shared" si="182"/>
        <v>#N/A</v>
      </c>
      <c r="AI263" s="15" t="b">
        <f t="shared" si="183"/>
        <v>0</v>
      </c>
      <c r="AJ263" s="15" t="e">
        <f t="shared" si="184"/>
        <v>#N/A</v>
      </c>
      <c r="AK263" s="15" t="e">
        <f t="shared" si="185"/>
        <v>#N/A</v>
      </c>
      <c r="AL263" s="15" t="e">
        <f t="shared" si="186"/>
        <v>#N/A</v>
      </c>
      <c r="AM263" s="15" t="e">
        <f t="shared" si="187"/>
        <v>#N/A</v>
      </c>
      <c r="AN263" s="15" t="e">
        <f t="shared" si="188"/>
        <v>#N/A</v>
      </c>
      <c r="AO263" s="15" t="e">
        <f t="shared" si="189"/>
        <v>#N/A</v>
      </c>
      <c r="AP263" s="15" t="e">
        <f t="shared" si="190"/>
        <v>#N/A</v>
      </c>
      <c r="AQ263" s="15" t="e">
        <f t="shared" si="191"/>
        <v>#N/A</v>
      </c>
      <c r="AR263" s="15" t="e">
        <f t="shared" si="192"/>
        <v>#N/A</v>
      </c>
      <c r="AS263" s="141" t="e">
        <f t="shared" si="193"/>
        <v>#N/A</v>
      </c>
      <c r="AT263" s="141" t="e">
        <f t="shared" si="194"/>
        <v>#N/A</v>
      </c>
    </row>
    <row r="264" spans="5:46">
      <c r="E264" s="147"/>
      <c r="F264" s="15" t="str">
        <f t="shared" si="156"/>
        <v/>
      </c>
      <c r="G264" s="15" t="str">
        <f t="shared" si="157"/>
        <v/>
      </c>
      <c r="H264" s="15" t="str">
        <f t="shared" si="158"/>
        <v/>
      </c>
      <c r="I264" s="15" t="str">
        <f t="shared" si="159"/>
        <v/>
      </c>
      <c r="J264" s="15" t="str">
        <f t="shared" si="160"/>
        <v/>
      </c>
      <c r="K264" s="15" t="str">
        <f t="shared" si="161"/>
        <v/>
      </c>
      <c r="L264" s="15" t="str">
        <f t="shared" si="162"/>
        <v/>
      </c>
      <c r="M264" s="15" t="str">
        <f t="shared" si="163"/>
        <v/>
      </c>
      <c r="N264" s="15" t="str">
        <f t="shared" si="164"/>
        <v/>
      </c>
      <c r="O264" s="15" t="str">
        <f t="shared" si="165"/>
        <v/>
      </c>
      <c r="P264" s="15" t="str">
        <f t="shared" si="166"/>
        <v/>
      </c>
      <c r="Q264" s="15" t="str">
        <f t="shared" si="167"/>
        <v/>
      </c>
      <c r="R264" s="15" t="str">
        <f t="shared" si="168"/>
        <v/>
      </c>
      <c r="T264" s="15" t="e">
        <f t="shared" si="169"/>
        <v>#N/A</v>
      </c>
      <c r="U264" s="15" t="b">
        <f t="shared" si="170"/>
        <v>0</v>
      </c>
      <c r="V264" s="15" t="e">
        <f t="shared" si="171"/>
        <v>#N/A</v>
      </c>
      <c r="W264" s="15" t="e">
        <f t="shared" si="172"/>
        <v>#N/A</v>
      </c>
      <c r="X264" s="15" t="e">
        <f t="shared" si="173"/>
        <v>#N/A</v>
      </c>
      <c r="Y264" s="15" t="e">
        <f t="shared" si="174"/>
        <v>#N/A</v>
      </c>
      <c r="Z264" s="15" t="e">
        <f t="shared" si="175"/>
        <v>#N/A</v>
      </c>
      <c r="AA264" s="15" t="e">
        <f t="shared" si="176"/>
        <v>#N/A</v>
      </c>
      <c r="AB264" s="15" t="e">
        <f t="shared" si="177"/>
        <v>#N/A</v>
      </c>
      <c r="AC264" s="15" t="e">
        <f t="shared" si="178"/>
        <v>#N/A</v>
      </c>
      <c r="AD264" s="15" t="e">
        <f t="shared" si="179"/>
        <v>#N/A</v>
      </c>
      <c r="AE264" s="141" t="e">
        <f t="shared" si="180"/>
        <v>#N/A</v>
      </c>
      <c r="AG264" s="15" t="e">
        <f t="shared" si="181"/>
        <v>#N/A</v>
      </c>
      <c r="AH264" s="15" t="e">
        <f t="shared" si="182"/>
        <v>#N/A</v>
      </c>
      <c r="AI264" s="15" t="b">
        <f t="shared" si="183"/>
        <v>0</v>
      </c>
      <c r="AJ264" s="15" t="e">
        <f t="shared" si="184"/>
        <v>#N/A</v>
      </c>
      <c r="AK264" s="15" t="e">
        <f t="shared" si="185"/>
        <v>#N/A</v>
      </c>
      <c r="AL264" s="15" t="e">
        <f t="shared" si="186"/>
        <v>#N/A</v>
      </c>
      <c r="AM264" s="15" t="e">
        <f t="shared" si="187"/>
        <v>#N/A</v>
      </c>
      <c r="AN264" s="15" t="e">
        <f t="shared" si="188"/>
        <v>#N/A</v>
      </c>
      <c r="AO264" s="15" t="e">
        <f t="shared" si="189"/>
        <v>#N/A</v>
      </c>
      <c r="AP264" s="15" t="e">
        <f t="shared" si="190"/>
        <v>#N/A</v>
      </c>
      <c r="AQ264" s="15" t="e">
        <f t="shared" si="191"/>
        <v>#N/A</v>
      </c>
      <c r="AR264" s="15" t="e">
        <f t="shared" si="192"/>
        <v>#N/A</v>
      </c>
      <c r="AS264" s="141" t="e">
        <f t="shared" si="193"/>
        <v>#N/A</v>
      </c>
      <c r="AT264" s="141" t="e">
        <f t="shared" si="194"/>
        <v>#N/A</v>
      </c>
    </row>
    <row r="265" spans="5:46">
      <c r="E265" s="147"/>
      <c r="F265" s="15" t="str">
        <f t="shared" si="156"/>
        <v/>
      </c>
      <c r="G265" s="15" t="str">
        <f t="shared" si="157"/>
        <v/>
      </c>
      <c r="H265" s="15" t="str">
        <f t="shared" si="158"/>
        <v/>
      </c>
      <c r="I265" s="15" t="str">
        <f t="shared" si="159"/>
        <v/>
      </c>
      <c r="J265" s="15" t="str">
        <f t="shared" si="160"/>
        <v/>
      </c>
      <c r="K265" s="15" t="str">
        <f t="shared" si="161"/>
        <v/>
      </c>
      <c r="L265" s="15" t="str">
        <f t="shared" si="162"/>
        <v/>
      </c>
      <c r="M265" s="15" t="str">
        <f t="shared" si="163"/>
        <v/>
      </c>
      <c r="N265" s="15" t="str">
        <f t="shared" si="164"/>
        <v/>
      </c>
      <c r="O265" s="15" t="str">
        <f t="shared" si="165"/>
        <v/>
      </c>
      <c r="P265" s="15" t="str">
        <f t="shared" si="166"/>
        <v/>
      </c>
      <c r="Q265" s="15" t="str">
        <f t="shared" si="167"/>
        <v/>
      </c>
      <c r="R265" s="15" t="str">
        <f t="shared" si="168"/>
        <v/>
      </c>
      <c r="T265" s="15" t="e">
        <f t="shared" si="169"/>
        <v>#N/A</v>
      </c>
      <c r="U265" s="15" t="b">
        <f t="shared" si="170"/>
        <v>0</v>
      </c>
      <c r="V265" s="15" t="e">
        <f t="shared" si="171"/>
        <v>#N/A</v>
      </c>
      <c r="W265" s="15" t="e">
        <f t="shared" si="172"/>
        <v>#N/A</v>
      </c>
      <c r="X265" s="15" t="e">
        <f t="shared" si="173"/>
        <v>#N/A</v>
      </c>
      <c r="Y265" s="15" t="e">
        <f t="shared" si="174"/>
        <v>#N/A</v>
      </c>
      <c r="Z265" s="15" t="e">
        <f t="shared" si="175"/>
        <v>#N/A</v>
      </c>
      <c r="AA265" s="15" t="e">
        <f t="shared" si="176"/>
        <v>#N/A</v>
      </c>
      <c r="AB265" s="15" t="e">
        <f t="shared" si="177"/>
        <v>#N/A</v>
      </c>
      <c r="AC265" s="15" t="e">
        <f t="shared" si="178"/>
        <v>#N/A</v>
      </c>
      <c r="AD265" s="15" t="e">
        <f t="shared" si="179"/>
        <v>#N/A</v>
      </c>
      <c r="AE265" s="141" t="e">
        <f t="shared" si="180"/>
        <v>#N/A</v>
      </c>
      <c r="AG265" s="15" t="e">
        <f t="shared" si="181"/>
        <v>#N/A</v>
      </c>
      <c r="AH265" s="15" t="e">
        <f t="shared" si="182"/>
        <v>#N/A</v>
      </c>
      <c r="AI265" s="15" t="b">
        <f t="shared" si="183"/>
        <v>0</v>
      </c>
      <c r="AJ265" s="15" t="e">
        <f t="shared" si="184"/>
        <v>#N/A</v>
      </c>
      <c r="AK265" s="15" t="e">
        <f t="shared" si="185"/>
        <v>#N/A</v>
      </c>
      <c r="AL265" s="15" t="e">
        <f t="shared" si="186"/>
        <v>#N/A</v>
      </c>
      <c r="AM265" s="15" t="e">
        <f t="shared" si="187"/>
        <v>#N/A</v>
      </c>
      <c r="AN265" s="15" t="e">
        <f t="shared" si="188"/>
        <v>#N/A</v>
      </c>
      <c r="AO265" s="15" t="e">
        <f t="shared" si="189"/>
        <v>#N/A</v>
      </c>
      <c r="AP265" s="15" t="e">
        <f t="shared" si="190"/>
        <v>#N/A</v>
      </c>
      <c r="AQ265" s="15" t="e">
        <f t="shared" si="191"/>
        <v>#N/A</v>
      </c>
      <c r="AR265" s="15" t="e">
        <f t="shared" si="192"/>
        <v>#N/A</v>
      </c>
      <c r="AS265" s="141" t="e">
        <f t="shared" si="193"/>
        <v>#N/A</v>
      </c>
      <c r="AT265" s="141" t="e">
        <f t="shared" si="194"/>
        <v>#N/A</v>
      </c>
    </row>
    <row r="266" spans="5:46">
      <c r="E266" s="147"/>
      <c r="F266" s="15" t="str">
        <f t="shared" si="156"/>
        <v/>
      </c>
      <c r="G266" s="15" t="str">
        <f t="shared" si="157"/>
        <v/>
      </c>
      <c r="H266" s="15" t="str">
        <f t="shared" si="158"/>
        <v/>
      </c>
      <c r="I266" s="15" t="str">
        <f t="shared" si="159"/>
        <v/>
      </c>
      <c r="J266" s="15" t="str">
        <f t="shared" si="160"/>
        <v/>
      </c>
      <c r="K266" s="15" t="str">
        <f t="shared" si="161"/>
        <v/>
      </c>
      <c r="L266" s="15" t="str">
        <f t="shared" si="162"/>
        <v/>
      </c>
      <c r="M266" s="15" t="str">
        <f t="shared" si="163"/>
        <v/>
      </c>
      <c r="N266" s="15" t="str">
        <f t="shared" si="164"/>
        <v/>
      </c>
      <c r="O266" s="15" t="str">
        <f t="shared" si="165"/>
        <v/>
      </c>
      <c r="P266" s="15" t="str">
        <f t="shared" si="166"/>
        <v/>
      </c>
      <c r="Q266" s="15" t="str">
        <f t="shared" si="167"/>
        <v/>
      </c>
      <c r="R266" s="15" t="str">
        <f t="shared" si="168"/>
        <v/>
      </c>
      <c r="T266" s="15" t="e">
        <f t="shared" si="169"/>
        <v>#N/A</v>
      </c>
      <c r="U266" s="15" t="b">
        <f t="shared" si="170"/>
        <v>0</v>
      </c>
      <c r="V266" s="15" t="e">
        <f t="shared" si="171"/>
        <v>#N/A</v>
      </c>
      <c r="W266" s="15" t="e">
        <f t="shared" si="172"/>
        <v>#N/A</v>
      </c>
      <c r="X266" s="15" t="e">
        <f t="shared" si="173"/>
        <v>#N/A</v>
      </c>
      <c r="Y266" s="15" t="e">
        <f t="shared" si="174"/>
        <v>#N/A</v>
      </c>
      <c r="Z266" s="15" t="e">
        <f t="shared" si="175"/>
        <v>#N/A</v>
      </c>
      <c r="AA266" s="15" t="e">
        <f t="shared" si="176"/>
        <v>#N/A</v>
      </c>
      <c r="AB266" s="15" t="e">
        <f t="shared" si="177"/>
        <v>#N/A</v>
      </c>
      <c r="AC266" s="15" t="e">
        <f t="shared" si="178"/>
        <v>#N/A</v>
      </c>
      <c r="AD266" s="15" t="e">
        <f t="shared" si="179"/>
        <v>#N/A</v>
      </c>
      <c r="AE266" s="141" t="e">
        <f t="shared" si="180"/>
        <v>#N/A</v>
      </c>
      <c r="AG266" s="15" t="e">
        <f t="shared" si="181"/>
        <v>#N/A</v>
      </c>
      <c r="AH266" s="15" t="e">
        <f t="shared" si="182"/>
        <v>#N/A</v>
      </c>
      <c r="AI266" s="15" t="b">
        <f t="shared" si="183"/>
        <v>0</v>
      </c>
      <c r="AJ266" s="15" t="e">
        <f t="shared" si="184"/>
        <v>#N/A</v>
      </c>
      <c r="AK266" s="15" t="e">
        <f t="shared" si="185"/>
        <v>#N/A</v>
      </c>
      <c r="AL266" s="15" t="e">
        <f t="shared" si="186"/>
        <v>#N/A</v>
      </c>
      <c r="AM266" s="15" t="e">
        <f t="shared" si="187"/>
        <v>#N/A</v>
      </c>
      <c r="AN266" s="15" t="e">
        <f t="shared" si="188"/>
        <v>#N/A</v>
      </c>
      <c r="AO266" s="15" t="e">
        <f t="shared" si="189"/>
        <v>#N/A</v>
      </c>
      <c r="AP266" s="15" t="e">
        <f t="shared" si="190"/>
        <v>#N/A</v>
      </c>
      <c r="AQ266" s="15" t="e">
        <f t="shared" si="191"/>
        <v>#N/A</v>
      </c>
      <c r="AR266" s="15" t="e">
        <f t="shared" si="192"/>
        <v>#N/A</v>
      </c>
      <c r="AS266" s="141" t="e">
        <f t="shared" si="193"/>
        <v>#N/A</v>
      </c>
      <c r="AT266" s="141" t="e">
        <f t="shared" si="194"/>
        <v>#N/A</v>
      </c>
    </row>
    <row r="267" spans="5:46">
      <c r="E267" s="147"/>
      <c r="F267" s="15" t="str">
        <f t="shared" si="156"/>
        <v/>
      </c>
      <c r="G267" s="15" t="str">
        <f t="shared" si="157"/>
        <v/>
      </c>
      <c r="H267" s="15" t="str">
        <f t="shared" si="158"/>
        <v/>
      </c>
      <c r="I267" s="15" t="str">
        <f t="shared" si="159"/>
        <v/>
      </c>
      <c r="J267" s="15" t="str">
        <f t="shared" si="160"/>
        <v/>
      </c>
      <c r="K267" s="15" t="str">
        <f t="shared" si="161"/>
        <v/>
      </c>
      <c r="L267" s="15" t="str">
        <f t="shared" si="162"/>
        <v/>
      </c>
      <c r="M267" s="15" t="str">
        <f t="shared" si="163"/>
        <v/>
      </c>
      <c r="N267" s="15" t="str">
        <f t="shared" si="164"/>
        <v/>
      </c>
      <c r="O267" s="15" t="str">
        <f t="shared" si="165"/>
        <v/>
      </c>
      <c r="P267" s="15" t="str">
        <f t="shared" si="166"/>
        <v/>
      </c>
      <c r="Q267" s="15" t="str">
        <f t="shared" si="167"/>
        <v/>
      </c>
      <c r="R267" s="15" t="str">
        <f t="shared" si="168"/>
        <v/>
      </c>
      <c r="T267" s="15" t="e">
        <f t="shared" si="169"/>
        <v>#N/A</v>
      </c>
      <c r="U267" s="15" t="b">
        <f t="shared" si="170"/>
        <v>0</v>
      </c>
      <c r="V267" s="15" t="e">
        <f t="shared" si="171"/>
        <v>#N/A</v>
      </c>
      <c r="W267" s="15" t="e">
        <f t="shared" si="172"/>
        <v>#N/A</v>
      </c>
      <c r="X267" s="15" t="e">
        <f t="shared" si="173"/>
        <v>#N/A</v>
      </c>
      <c r="Y267" s="15" t="e">
        <f t="shared" si="174"/>
        <v>#N/A</v>
      </c>
      <c r="Z267" s="15" t="e">
        <f t="shared" si="175"/>
        <v>#N/A</v>
      </c>
      <c r="AA267" s="15" t="e">
        <f t="shared" si="176"/>
        <v>#N/A</v>
      </c>
      <c r="AB267" s="15" t="e">
        <f t="shared" si="177"/>
        <v>#N/A</v>
      </c>
      <c r="AC267" s="15" t="e">
        <f t="shared" si="178"/>
        <v>#N/A</v>
      </c>
      <c r="AD267" s="15" t="e">
        <f t="shared" si="179"/>
        <v>#N/A</v>
      </c>
      <c r="AE267" s="141" t="e">
        <f t="shared" si="180"/>
        <v>#N/A</v>
      </c>
      <c r="AG267" s="15" t="e">
        <f t="shared" si="181"/>
        <v>#N/A</v>
      </c>
      <c r="AH267" s="15" t="e">
        <f t="shared" si="182"/>
        <v>#N/A</v>
      </c>
      <c r="AI267" s="15" t="b">
        <f t="shared" si="183"/>
        <v>0</v>
      </c>
      <c r="AJ267" s="15" t="e">
        <f t="shared" si="184"/>
        <v>#N/A</v>
      </c>
      <c r="AK267" s="15" t="e">
        <f t="shared" si="185"/>
        <v>#N/A</v>
      </c>
      <c r="AL267" s="15" t="e">
        <f t="shared" si="186"/>
        <v>#N/A</v>
      </c>
      <c r="AM267" s="15" t="e">
        <f t="shared" si="187"/>
        <v>#N/A</v>
      </c>
      <c r="AN267" s="15" t="e">
        <f t="shared" si="188"/>
        <v>#N/A</v>
      </c>
      <c r="AO267" s="15" t="e">
        <f t="shared" si="189"/>
        <v>#N/A</v>
      </c>
      <c r="AP267" s="15" t="e">
        <f t="shared" si="190"/>
        <v>#N/A</v>
      </c>
      <c r="AQ267" s="15" t="e">
        <f t="shared" si="191"/>
        <v>#N/A</v>
      </c>
      <c r="AR267" s="15" t="e">
        <f t="shared" si="192"/>
        <v>#N/A</v>
      </c>
      <c r="AS267" s="141" t="e">
        <f t="shared" si="193"/>
        <v>#N/A</v>
      </c>
      <c r="AT267" s="141" t="e">
        <f t="shared" si="194"/>
        <v>#N/A</v>
      </c>
    </row>
    <row r="268" spans="5:46">
      <c r="E268" s="147"/>
      <c r="F268" s="15" t="str">
        <f t="shared" si="156"/>
        <v/>
      </c>
      <c r="G268" s="15" t="str">
        <f t="shared" si="157"/>
        <v/>
      </c>
      <c r="H268" s="15" t="str">
        <f t="shared" si="158"/>
        <v/>
      </c>
      <c r="I268" s="15" t="str">
        <f t="shared" si="159"/>
        <v/>
      </c>
      <c r="J268" s="15" t="str">
        <f t="shared" si="160"/>
        <v/>
      </c>
      <c r="K268" s="15" t="str">
        <f t="shared" si="161"/>
        <v/>
      </c>
      <c r="L268" s="15" t="str">
        <f t="shared" si="162"/>
        <v/>
      </c>
      <c r="M268" s="15" t="str">
        <f t="shared" si="163"/>
        <v/>
      </c>
      <c r="N268" s="15" t="str">
        <f t="shared" si="164"/>
        <v/>
      </c>
      <c r="O268" s="15" t="str">
        <f t="shared" si="165"/>
        <v/>
      </c>
      <c r="P268" s="15" t="str">
        <f t="shared" si="166"/>
        <v/>
      </c>
      <c r="Q268" s="15" t="str">
        <f t="shared" si="167"/>
        <v/>
      </c>
      <c r="R268" s="15" t="str">
        <f t="shared" si="168"/>
        <v/>
      </c>
      <c r="T268" s="15" t="e">
        <f t="shared" si="169"/>
        <v>#N/A</v>
      </c>
      <c r="U268" s="15" t="b">
        <f t="shared" si="170"/>
        <v>0</v>
      </c>
      <c r="V268" s="15" t="e">
        <f t="shared" si="171"/>
        <v>#N/A</v>
      </c>
      <c r="W268" s="15" t="e">
        <f t="shared" si="172"/>
        <v>#N/A</v>
      </c>
      <c r="X268" s="15" t="e">
        <f t="shared" si="173"/>
        <v>#N/A</v>
      </c>
      <c r="Y268" s="15" t="e">
        <f t="shared" si="174"/>
        <v>#N/A</v>
      </c>
      <c r="Z268" s="15" t="e">
        <f t="shared" si="175"/>
        <v>#N/A</v>
      </c>
      <c r="AA268" s="15" t="e">
        <f t="shared" si="176"/>
        <v>#N/A</v>
      </c>
      <c r="AB268" s="15" t="e">
        <f t="shared" si="177"/>
        <v>#N/A</v>
      </c>
      <c r="AC268" s="15" t="e">
        <f t="shared" si="178"/>
        <v>#N/A</v>
      </c>
      <c r="AD268" s="15" t="e">
        <f t="shared" si="179"/>
        <v>#N/A</v>
      </c>
      <c r="AE268" s="141" t="e">
        <f t="shared" si="180"/>
        <v>#N/A</v>
      </c>
      <c r="AG268" s="15" t="e">
        <f t="shared" si="181"/>
        <v>#N/A</v>
      </c>
      <c r="AH268" s="15" t="e">
        <f t="shared" si="182"/>
        <v>#N/A</v>
      </c>
      <c r="AI268" s="15" t="b">
        <f t="shared" si="183"/>
        <v>0</v>
      </c>
      <c r="AJ268" s="15" t="e">
        <f t="shared" si="184"/>
        <v>#N/A</v>
      </c>
      <c r="AK268" s="15" t="e">
        <f t="shared" si="185"/>
        <v>#N/A</v>
      </c>
      <c r="AL268" s="15" t="e">
        <f t="shared" si="186"/>
        <v>#N/A</v>
      </c>
      <c r="AM268" s="15" t="e">
        <f t="shared" si="187"/>
        <v>#N/A</v>
      </c>
      <c r="AN268" s="15" t="e">
        <f t="shared" si="188"/>
        <v>#N/A</v>
      </c>
      <c r="AO268" s="15" t="e">
        <f t="shared" si="189"/>
        <v>#N/A</v>
      </c>
      <c r="AP268" s="15" t="e">
        <f t="shared" si="190"/>
        <v>#N/A</v>
      </c>
      <c r="AQ268" s="15" t="e">
        <f t="shared" si="191"/>
        <v>#N/A</v>
      </c>
      <c r="AR268" s="15" t="e">
        <f t="shared" si="192"/>
        <v>#N/A</v>
      </c>
      <c r="AS268" s="141" t="e">
        <f t="shared" si="193"/>
        <v>#N/A</v>
      </c>
      <c r="AT268" s="141" t="e">
        <f t="shared" si="194"/>
        <v>#N/A</v>
      </c>
    </row>
    <row r="269" spans="5:46">
      <c r="E269" s="147"/>
      <c r="F269" s="15" t="str">
        <f t="shared" si="156"/>
        <v/>
      </c>
      <c r="G269" s="15" t="str">
        <f t="shared" si="157"/>
        <v/>
      </c>
      <c r="H269" s="15" t="str">
        <f t="shared" si="158"/>
        <v/>
      </c>
      <c r="I269" s="15" t="str">
        <f t="shared" si="159"/>
        <v/>
      </c>
      <c r="J269" s="15" t="str">
        <f t="shared" si="160"/>
        <v/>
      </c>
      <c r="K269" s="15" t="str">
        <f t="shared" si="161"/>
        <v/>
      </c>
      <c r="L269" s="15" t="str">
        <f t="shared" si="162"/>
        <v/>
      </c>
      <c r="M269" s="15" t="str">
        <f t="shared" si="163"/>
        <v/>
      </c>
      <c r="N269" s="15" t="str">
        <f t="shared" si="164"/>
        <v/>
      </c>
      <c r="O269" s="15" t="str">
        <f t="shared" si="165"/>
        <v/>
      </c>
      <c r="P269" s="15" t="str">
        <f t="shared" si="166"/>
        <v/>
      </c>
      <c r="Q269" s="15" t="str">
        <f t="shared" si="167"/>
        <v/>
      </c>
      <c r="R269" s="15" t="str">
        <f t="shared" si="168"/>
        <v/>
      </c>
      <c r="T269" s="15" t="e">
        <f t="shared" si="169"/>
        <v>#N/A</v>
      </c>
      <c r="U269" s="15" t="b">
        <f t="shared" si="170"/>
        <v>0</v>
      </c>
      <c r="V269" s="15" t="e">
        <f t="shared" si="171"/>
        <v>#N/A</v>
      </c>
      <c r="W269" s="15" t="e">
        <f t="shared" si="172"/>
        <v>#N/A</v>
      </c>
      <c r="X269" s="15" t="e">
        <f t="shared" si="173"/>
        <v>#N/A</v>
      </c>
      <c r="Y269" s="15" t="e">
        <f t="shared" si="174"/>
        <v>#N/A</v>
      </c>
      <c r="Z269" s="15" t="e">
        <f t="shared" si="175"/>
        <v>#N/A</v>
      </c>
      <c r="AA269" s="15" t="e">
        <f t="shared" si="176"/>
        <v>#N/A</v>
      </c>
      <c r="AB269" s="15" t="e">
        <f t="shared" si="177"/>
        <v>#N/A</v>
      </c>
      <c r="AC269" s="15" t="e">
        <f t="shared" si="178"/>
        <v>#N/A</v>
      </c>
      <c r="AD269" s="15" t="e">
        <f t="shared" si="179"/>
        <v>#N/A</v>
      </c>
      <c r="AE269" s="141" t="e">
        <f t="shared" si="180"/>
        <v>#N/A</v>
      </c>
      <c r="AG269" s="15" t="e">
        <f t="shared" si="181"/>
        <v>#N/A</v>
      </c>
      <c r="AH269" s="15" t="e">
        <f t="shared" si="182"/>
        <v>#N/A</v>
      </c>
      <c r="AI269" s="15" t="b">
        <f t="shared" si="183"/>
        <v>0</v>
      </c>
      <c r="AJ269" s="15" t="e">
        <f t="shared" si="184"/>
        <v>#N/A</v>
      </c>
      <c r="AK269" s="15" t="e">
        <f t="shared" si="185"/>
        <v>#N/A</v>
      </c>
      <c r="AL269" s="15" t="e">
        <f t="shared" si="186"/>
        <v>#N/A</v>
      </c>
      <c r="AM269" s="15" t="e">
        <f t="shared" si="187"/>
        <v>#N/A</v>
      </c>
      <c r="AN269" s="15" t="e">
        <f t="shared" si="188"/>
        <v>#N/A</v>
      </c>
      <c r="AO269" s="15" t="e">
        <f t="shared" si="189"/>
        <v>#N/A</v>
      </c>
      <c r="AP269" s="15" t="e">
        <f t="shared" si="190"/>
        <v>#N/A</v>
      </c>
      <c r="AQ269" s="15" t="e">
        <f t="shared" si="191"/>
        <v>#N/A</v>
      </c>
      <c r="AR269" s="15" t="e">
        <f t="shared" si="192"/>
        <v>#N/A</v>
      </c>
      <c r="AS269" s="141" t="e">
        <f t="shared" si="193"/>
        <v>#N/A</v>
      </c>
      <c r="AT269" s="141" t="e">
        <f t="shared" si="194"/>
        <v>#N/A</v>
      </c>
    </row>
    <row r="270" spans="5:46">
      <c r="E270" s="147"/>
      <c r="F270" s="15" t="str">
        <f t="shared" si="156"/>
        <v/>
      </c>
      <c r="G270" s="15" t="str">
        <f t="shared" si="157"/>
        <v/>
      </c>
      <c r="H270" s="15" t="str">
        <f t="shared" si="158"/>
        <v/>
      </c>
      <c r="I270" s="15" t="str">
        <f t="shared" si="159"/>
        <v/>
      </c>
      <c r="J270" s="15" t="str">
        <f t="shared" si="160"/>
        <v/>
      </c>
      <c r="K270" s="15" t="str">
        <f t="shared" si="161"/>
        <v/>
      </c>
      <c r="L270" s="15" t="str">
        <f t="shared" si="162"/>
        <v/>
      </c>
      <c r="M270" s="15" t="str">
        <f t="shared" si="163"/>
        <v/>
      </c>
      <c r="N270" s="15" t="str">
        <f t="shared" si="164"/>
        <v/>
      </c>
      <c r="O270" s="15" t="str">
        <f t="shared" si="165"/>
        <v/>
      </c>
      <c r="P270" s="15" t="str">
        <f t="shared" si="166"/>
        <v/>
      </c>
      <c r="Q270" s="15" t="str">
        <f t="shared" si="167"/>
        <v/>
      </c>
      <c r="R270" s="15" t="str">
        <f t="shared" si="168"/>
        <v/>
      </c>
      <c r="T270" s="15" t="e">
        <f t="shared" si="169"/>
        <v>#N/A</v>
      </c>
      <c r="U270" s="15" t="b">
        <f t="shared" si="170"/>
        <v>0</v>
      </c>
      <c r="V270" s="15" t="e">
        <f t="shared" si="171"/>
        <v>#N/A</v>
      </c>
      <c r="W270" s="15" t="e">
        <f t="shared" si="172"/>
        <v>#N/A</v>
      </c>
      <c r="X270" s="15" t="e">
        <f t="shared" si="173"/>
        <v>#N/A</v>
      </c>
      <c r="Y270" s="15" t="e">
        <f t="shared" si="174"/>
        <v>#N/A</v>
      </c>
      <c r="Z270" s="15" t="e">
        <f t="shared" si="175"/>
        <v>#N/A</v>
      </c>
      <c r="AA270" s="15" t="e">
        <f t="shared" si="176"/>
        <v>#N/A</v>
      </c>
      <c r="AB270" s="15" t="e">
        <f t="shared" si="177"/>
        <v>#N/A</v>
      </c>
      <c r="AC270" s="15" t="e">
        <f t="shared" si="178"/>
        <v>#N/A</v>
      </c>
      <c r="AD270" s="15" t="e">
        <f t="shared" si="179"/>
        <v>#N/A</v>
      </c>
      <c r="AE270" s="141" t="e">
        <f t="shared" si="180"/>
        <v>#N/A</v>
      </c>
      <c r="AG270" s="15" t="e">
        <f t="shared" si="181"/>
        <v>#N/A</v>
      </c>
      <c r="AH270" s="15" t="e">
        <f t="shared" si="182"/>
        <v>#N/A</v>
      </c>
      <c r="AI270" s="15" t="b">
        <f t="shared" si="183"/>
        <v>0</v>
      </c>
      <c r="AJ270" s="15" t="e">
        <f t="shared" si="184"/>
        <v>#N/A</v>
      </c>
      <c r="AK270" s="15" t="e">
        <f t="shared" si="185"/>
        <v>#N/A</v>
      </c>
      <c r="AL270" s="15" t="e">
        <f t="shared" si="186"/>
        <v>#N/A</v>
      </c>
      <c r="AM270" s="15" t="e">
        <f t="shared" si="187"/>
        <v>#N/A</v>
      </c>
      <c r="AN270" s="15" t="e">
        <f t="shared" si="188"/>
        <v>#N/A</v>
      </c>
      <c r="AO270" s="15" t="e">
        <f t="shared" si="189"/>
        <v>#N/A</v>
      </c>
      <c r="AP270" s="15" t="e">
        <f t="shared" si="190"/>
        <v>#N/A</v>
      </c>
      <c r="AQ270" s="15" t="e">
        <f t="shared" si="191"/>
        <v>#N/A</v>
      </c>
      <c r="AR270" s="15" t="e">
        <f t="shared" si="192"/>
        <v>#N/A</v>
      </c>
      <c r="AS270" s="141" t="e">
        <f t="shared" si="193"/>
        <v>#N/A</v>
      </c>
      <c r="AT270" s="141" t="e">
        <f t="shared" si="194"/>
        <v>#N/A</v>
      </c>
    </row>
    <row r="271" spans="5:46">
      <c r="E271" s="147"/>
      <c r="F271" s="15" t="str">
        <f t="shared" si="156"/>
        <v/>
      </c>
      <c r="G271" s="15" t="str">
        <f t="shared" si="157"/>
        <v/>
      </c>
      <c r="H271" s="15" t="str">
        <f t="shared" si="158"/>
        <v/>
      </c>
      <c r="I271" s="15" t="str">
        <f t="shared" si="159"/>
        <v/>
      </c>
      <c r="J271" s="15" t="str">
        <f t="shared" si="160"/>
        <v/>
      </c>
      <c r="K271" s="15" t="str">
        <f t="shared" si="161"/>
        <v/>
      </c>
      <c r="L271" s="15" t="str">
        <f t="shared" si="162"/>
        <v/>
      </c>
      <c r="M271" s="15" t="str">
        <f t="shared" si="163"/>
        <v/>
      </c>
      <c r="N271" s="15" t="str">
        <f t="shared" si="164"/>
        <v/>
      </c>
      <c r="O271" s="15" t="str">
        <f t="shared" si="165"/>
        <v/>
      </c>
      <c r="P271" s="15" t="str">
        <f t="shared" si="166"/>
        <v/>
      </c>
      <c r="Q271" s="15" t="str">
        <f t="shared" si="167"/>
        <v/>
      </c>
      <c r="R271" s="15" t="str">
        <f t="shared" si="168"/>
        <v/>
      </c>
      <c r="T271" s="15" t="e">
        <f t="shared" si="169"/>
        <v>#N/A</v>
      </c>
      <c r="U271" s="15" t="b">
        <f t="shared" si="170"/>
        <v>0</v>
      </c>
      <c r="V271" s="15" t="e">
        <f t="shared" si="171"/>
        <v>#N/A</v>
      </c>
      <c r="W271" s="15" t="e">
        <f t="shared" si="172"/>
        <v>#N/A</v>
      </c>
      <c r="X271" s="15" t="e">
        <f t="shared" si="173"/>
        <v>#N/A</v>
      </c>
      <c r="Y271" s="15" t="e">
        <f t="shared" si="174"/>
        <v>#N/A</v>
      </c>
      <c r="Z271" s="15" t="e">
        <f t="shared" si="175"/>
        <v>#N/A</v>
      </c>
      <c r="AA271" s="15" t="e">
        <f t="shared" si="176"/>
        <v>#N/A</v>
      </c>
      <c r="AB271" s="15" t="e">
        <f t="shared" si="177"/>
        <v>#N/A</v>
      </c>
      <c r="AC271" s="15" t="e">
        <f t="shared" si="178"/>
        <v>#N/A</v>
      </c>
      <c r="AD271" s="15" t="e">
        <f t="shared" si="179"/>
        <v>#N/A</v>
      </c>
      <c r="AE271" s="141" t="e">
        <f t="shared" si="180"/>
        <v>#N/A</v>
      </c>
      <c r="AG271" s="15" t="e">
        <f t="shared" si="181"/>
        <v>#N/A</v>
      </c>
      <c r="AH271" s="15" t="e">
        <f t="shared" si="182"/>
        <v>#N/A</v>
      </c>
      <c r="AI271" s="15" t="b">
        <f t="shared" si="183"/>
        <v>0</v>
      </c>
      <c r="AJ271" s="15" t="e">
        <f t="shared" si="184"/>
        <v>#N/A</v>
      </c>
      <c r="AK271" s="15" t="e">
        <f t="shared" si="185"/>
        <v>#N/A</v>
      </c>
      <c r="AL271" s="15" t="e">
        <f t="shared" si="186"/>
        <v>#N/A</v>
      </c>
      <c r="AM271" s="15" t="e">
        <f t="shared" si="187"/>
        <v>#N/A</v>
      </c>
      <c r="AN271" s="15" t="e">
        <f t="shared" si="188"/>
        <v>#N/A</v>
      </c>
      <c r="AO271" s="15" t="e">
        <f t="shared" si="189"/>
        <v>#N/A</v>
      </c>
      <c r="AP271" s="15" t="e">
        <f t="shared" si="190"/>
        <v>#N/A</v>
      </c>
      <c r="AQ271" s="15" t="e">
        <f t="shared" si="191"/>
        <v>#N/A</v>
      </c>
      <c r="AR271" s="15" t="e">
        <f t="shared" si="192"/>
        <v>#N/A</v>
      </c>
      <c r="AS271" s="141" t="e">
        <f t="shared" si="193"/>
        <v>#N/A</v>
      </c>
      <c r="AT271" s="141" t="e">
        <f t="shared" si="194"/>
        <v>#N/A</v>
      </c>
    </row>
    <row r="272" spans="5:46">
      <c r="E272" s="147"/>
      <c r="F272" s="15" t="str">
        <f t="shared" si="156"/>
        <v/>
      </c>
      <c r="G272" s="15" t="str">
        <f t="shared" si="157"/>
        <v/>
      </c>
      <c r="H272" s="15" t="str">
        <f t="shared" si="158"/>
        <v/>
      </c>
      <c r="I272" s="15" t="str">
        <f t="shared" si="159"/>
        <v/>
      </c>
      <c r="J272" s="15" t="str">
        <f t="shared" si="160"/>
        <v/>
      </c>
      <c r="K272" s="15" t="str">
        <f t="shared" si="161"/>
        <v/>
      </c>
      <c r="L272" s="15" t="str">
        <f t="shared" si="162"/>
        <v/>
      </c>
      <c r="M272" s="15" t="str">
        <f t="shared" si="163"/>
        <v/>
      </c>
      <c r="N272" s="15" t="str">
        <f t="shared" si="164"/>
        <v/>
      </c>
      <c r="O272" s="15" t="str">
        <f t="shared" si="165"/>
        <v/>
      </c>
      <c r="P272" s="15" t="str">
        <f t="shared" si="166"/>
        <v/>
      </c>
      <c r="Q272" s="15" t="str">
        <f t="shared" si="167"/>
        <v/>
      </c>
      <c r="R272" s="15" t="str">
        <f t="shared" si="168"/>
        <v/>
      </c>
      <c r="T272" s="15" t="e">
        <f t="shared" si="169"/>
        <v>#N/A</v>
      </c>
      <c r="U272" s="15" t="b">
        <f t="shared" si="170"/>
        <v>0</v>
      </c>
      <c r="V272" s="15" t="e">
        <f t="shared" si="171"/>
        <v>#N/A</v>
      </c>
      <c r="W272" s="15" t="e">
        <f t="shared" si="172"/>
        <v>#N/A</v>
      </c>
      <c r="X272" s="15" t="e">
        <f t="shared" si="173"/>
        <v>#N/A</v>
      </c>
      <c r="Y272" s="15" t="e">
        <f t="shared" si="174"/>
        <v>#N/A</v>
      </c>
      <c r="Z272" s="15" t="e">
        <f t="shared" si="175"/>
        <v>#N/A</v>
      </c>
      <c r="AA272" s="15" t="e">
        <f t="shared" si="176"/>
        <v>#N/A</v>
      </c>
      <c r="AB272" s="15" t="e">
        <f t="shared" si="177"/>
        <v>#N/A</v>
      </c>
      <c r="AC272" s="15" t="e">
        <f t="shared" si="178"/>
        <v>#N/A</v>
      </c>
      <c r="AD272" s="15" t="e">
        <f t="shared" si="179"/>
        <v>#N/A</v>
      </c>
      <c r="AE272" s="141" t="e">
        <f t="shared" si="180"/>
        <v>#N/A</v>
      </c>
      <c r="AG272" s="15" t="e">
        <f t="shared" si="181"/>
        <v>#N/A</v>
      </c>
      <c r="AH272" s="15" t="e">
        <f t="shared" si="182"/>
        <v>#N/A</v>
      </c>
      <c r="AI272" s="15" t="b">
        <f t="shared" si="183"/>
        <v>0</v>
      </c>
      <c r="AJ272" s="15" t="e">
        <f t="shared" si="184"/>
        <v>#N/A</v>
      </c>
      <c r="AK272" s="15" t="e">
        <f t="shared" si="185"/>
        <v>#N/A</v>
      </c>
      <c r="AL272" s="15" t="e">
        <f t="shared" si="186"/>
        <v>#N/A</v>
      </c>
      <c r="AM272" s="15" t="e">
        <f t="shared" si="187"/>
        <v>#N/A</v>
      </c>
      <c r="AN272" s="15" t="e">
        <f t="shared" si="188"/>
        <v>#N/A</v>
      </c>
      <c r="AO272" s="15" t="e">
        <f t="shared" si="189"/>
        <v>#N/A</v>
      </c>
      <c r="AP272" s="15" t="e">
        <f t="shared" si="190"/>
        <v>#N/A</v>
      </c>
      <c r="AQ272" s="15" t="e">
        <f t="shared" si="191"/>
        <v>#N/A</v>
      </c>
      <c r="AR272" s="15" t="e">
        <f t="shared" si="192"/>
        <v>#N/A</v>
      </c>
      <c r="AS272" s="141" t="e">
        <f t="shared" si="193"/>
        <v>#N/A</v>
      </c>
      <c r="AT272" s="141" t="e">
        <f t="shared" si="194"/>
        <v>#N/A</v>
      </c>
    </row>
    <row r="273" spans="5:46">
      <c r="E273" s="147"/>
      <c r="F273" s="15" t="str">
        <f t="shared" si="156"/>
        <v/>
      </c>
      <c r="G273" s="15" t="str">
        <f t="shared" si="157"/>
        <v/>
      </c>
      <c r="H273" s="15" t="str">
        <f t="shared" si="158"/>
        <v/>
      </c>
      <c r="I273" s="15" t="str">
        <f t="shared" si="159"/>
        <v/>
      </c>
      <c r="J273" s="15" t="str">
        <f t="shared" si="160"/>
        <v/>
      </c>
      <c r="K273" s="15" t="str">
        <f t="shared" si="161"/>
        <v/>
      </c>
      <c r="L273" s="15" t="str">
        <f t="shared" si="162"/>
        <v/>
      </c>
      <c r="M273" s="15" t="str">
        <f t="shared" si="163"/>
        <v/>
      </c>
      <c r="N273" s="15" t="str">
        <f t="shared" si="164"/>
        <v/>
      </c>
      <c r="O273" s="15" t="str">
        <f t="shared" si="165"/>
        <v/>
      </c>
      <c r="P273" s="15" t="str">
        <f t="shared" si="166"/>
        <v/>
      </c>
      <c r="Q273" s="15" t="str">
        <f t="shared" si="167"/>
        <v/>
      </c>
      <c r="R273" s="15" t="str">
        <f t="shared" si="168"/>
        <v/>
      </c>
      <c r="T273" s="15" t="e">
        <f t="shared" si="169"/>
        <v>#N/A</v>
      </c>
      <c r="U273" s="15" t="b">
        <f t="shared" si="170"/>
        <v>0</v>
      </c>
      <c r="V273" s="15" t="e">
        <f t="shared" si="171"/>
        <v>#N/A</v>
      </c>
      <c r="W273" s="15" t="e">
        <f t="shared" si="172"/>
        <v>#N/A</v>
      </c>
      <c r="X273" s="15" t="e">
        <f t="shared" si="173"/>
        <v>#N/A</v>
      </c>
      <c r="Y273" s="15" t="e">
        <f t="shared" si="174"/>
        <v>#N/A</v>
      </c>
      <c r="Z273" s="15" t="e">
        <f t="shared" si="175"/>
        <v>#N/A</v>
      </c>
      <c r="AA273" s="15" t="e">
        <f t="shared" si="176"/>
        <v>#N/A</v>
      </c>
      <c r="AB273" s="15" t="e">
        <f t="shared" si="177"/>
        <v>#N/A</v>
      </c>
      <c r="AC273" s="15" t="e">
        <f t="shared" si="178"/>
        <v>#N/A</v>
      </c>
      <c r="AD273" s="15" t="e">
        <f t="shared" si="179"/>
        <v>#N/A</v>
      </c>
      <c r="AE273" s="141" t="e">
        <f t="shared" si="180"/>
        <v>#N/A</v>
      </c>
      <c r="AG273" s="15" t="e">
        <f t="shared" si="181"/>
        <v>#N/A</v>
      </c>
      <c r="AH273" s="15" t="e">
        <f t="shared" si="182"/>
        <v>#N/A</v>
      </c>
      <c r="AI273" s="15" t="b">
        <f t="shared" si="183"/>
        <v>0</v>
      </c>
      <c r="AJ273" s="15" t="e">
        <f t="shared" si="184"/>
        <v>#N/A</v>
      </c>
      <c r="AK273" s="15" t="e">
        <f t="shared" si="185"/>
        <v>#N/A</v>
      </c>
      <c r="AL273" s="15" t="e">
        <f t="shared" si="186"/>
        <v>#N/A</v>
      </c>
      <c r="AM273" s="15" t="e">
        <f t="shared" si="187"/>
        <v>#N/A</v>
      </c>
      <c r="AN273" s="15" t="e">
        <f t="shared" si="188"/>
        <v>#N/A</v>
      </c>
      <c r="AO273" s="15" t="e">
        <f t="shared" si="189"/>
        <v>#N/A</v>
      </c>
      <c r="AP273" s="15" t="e">
        <f t="shared" si="190"/>
        <v>#N/A</v>
      </c>
      <c r="AQ273" s="15" t="e">
        <f t="shared" si="191"/>
        <v>#N/A</v>
      </c>
      <c r="AR273" s="15" t="e">
        <f t="shared" si="192"/>
        <v>#N/A</v>
      </c>
      <c r="AS273" s="141" t="e">
        <f t="shared" si="193"/>
        <v>#N/A</v>
      </c>
      <c r="AT273" s="141" t="e">
        <f t="shared" si="194"/>
        <v>#N/A</v>
      </c>
    </row>
    <row r="274" spans="5:46">
      <c r="E274" s="147"/>
      <c r="F274" s="15" t="str">
        <f t="shared" si="156"/>
        <v/>
      </c>
      <c r="G274" s="15" t="str">
        <f t="shared" si="157"/>
        <v/>
      </c>
      <c r="H274" s="15" t="str">
        <f t="shared" si="158"/>
        <v/>
      </c>
      <c r="I274" s="15" t="str">
        <f t="shared" si="159"/>
        <v/>
      </c>
      <c r="J274" s="15" t="str">
        <f t="shared" si="160"/>
        <v/>
      </c>
      <c r="K274" s="15" t="str">
        <f t="shared" si="161"/>
        <v/>
      </c>
      <c r="L274" s="15" t="str">
        <f t="shared" si="162"/>
        <v/>
      </c>
      <c r="M274" s="15" t="str">
        <f t="shared" si="163"/>
        <v/>
      </c>
      <c r="N274" s="15" t="str">
        <f t="shared" si="164"/>
        <v/>
      </c>
      <c r="O274" s="15" t="str">
        <f t="shared" si="165"/>
        <v/>
      </c>
      <c r="P274" s="15" t="str">
        <f t="shared" si="166"/>
        <v/>
      </c>
      <c r="Q274" s="15" t="str">
        <f t="shared" si="167"/>
        <v/>
      </c>
      <c r="R274" s="15" t="str">
        <f t="shared" si="168"/>
        <v/>
      </c>
      <c r="T274" s="15" t="e">
        <f t="shared" si="169"/>
        <v>#N/A</v>
      </c>
      <c r="U274" s="15" t="b">
        <f t="shared" si="170"/>
        <v>0</v>
      </c>
      <c r="V274" s="15" t="e">
        <f t="shared" si="171"/>
        <v>#N/A</v>
      </c>
      <c r="W274" s="15" t="e">
        <f t="shared" si="172"/>
        <v>#N/A</v>
      </c>
      <c r="X274" s="15" t="e">
        <f t="shared" si="173"/>
        <v>#N/A</v>
      </c>
      <c r="Y274" s="15" t="e">
        <f t="shared" si="174"/>
        <v>#N/A</v>
      </c>
      <c r="Z274" s="15" t="e">
        <f t="shared" si="175"/>
        <v>#N/A</v>
      </c>
      <c r="AA274" s="15" t="e">
        <f t="shared" si="176"/>
        <v>#N/A</v>
      </c>
      <c r="AB274" s="15" t="e">
        <f t="shared" si="177"/>
        <v>#N/A</v>
      </c>
      <c r="AC274" s="15" t="e">
        <f t="shared" si="178"/>
        <v>#N/A</v>
      </c>
      <c r="AD274" s="15" t="e">
        <f t="shared" si="179"/>
        <v>#N/A</v>
      </c>
      <c r="AE274" s="141" t="e">
        <f t="shared" si="180"/>
        <v>#N/A</v>
      </c>
      <c r="AG274" s="15" t="e">
        <f t="shared" si="181"/>
        <v>#N/A</v>
      </c>
      <c r="AH274" s="15" t="e">
        <f t="shared" si="182"/>
        <v>#N/A</v>
      </c>
      <c r="AI274" s="15" t="b">
        <f t="shared" si="183"/>
        <v>0</v>
      </c>
      <c r="AJ274" s="15" t="e">
        <f t="shared" si="184"/>
        <v>#N/A</v>
      </c>
      <c r="AK274" s="15" t="e">
        <f t="shared" si="185"/>
        <v>#N/A</v>
      </c>
      <c r="AL274" s="15" t="e">
        <f t="shared" si="186"/>
        <v>#N/A</v>
      </c>
      <c r="AM274" s="15" t="e">
        <f t="shared" si="187"/>
        <v>#N/A</v>
      </c>
      <c r="AN274" s="15" t="e">
        <f t="shared" si="188"/>
        <v>#N/A</v>
      </c>
      <c r="AO274" s="15" t="e">
        <f t="shared" si="189"/>
        <v>#N/A</v>
      </c>
      <c r="AP274" s="15" t="e">
        <f t="shared" si="190"/>
        <v>#N/A</v>
      </c>
      <c r="AQ274" s="15" t="e">
        <f t="shared" si="191"/>
        <v>#N/A</v>
      </c>
      <c r="AR274" s="15" t="e">
        <f t="shared" si="192"/>
        <v>#N/A</v>
      </c>
      <c r="AS274" s="141" t="e">
        <f t="shared" si="193"/>
        <v>#N/A</v>
      </c>
      <c r="AT274" s="141" t="e">
        <f t="shared" si="194"/>
        <v>#N/A</v>
      </c>
    </row>
    <row r="275" spans="5:46">
      <c r="E275" s="147"/>
      <c r="F275" s="15" t="str">
        <f t="shared" si="156"/>
        <v/>
      </c>
      <c r="G275" s="15" t="str">
        <f t="shared" si="157"/>
        <v/>
      </c>
      <c r="H275" s="15" t="str">
        <f t="shared" si="158"/>
        <v/>
      </c>
      <c r="I275" s="15" t="str">
        <f t="shared" si="159"/>
        <v/>
      </c>
      <c r="J275" s="15" t="str">
        <f t="shared" si="160"/>
        <v/>
      </c>
      <c r="K275" s="15" t="str">
        <f t="shared" si="161"/>
        <v/>
      </c>
      <c r="L275" s="15" t="str">
        <f t="shared" si="162"/>
        <v/>
      </c>
      <c r="M275" s="15" t="str">
        <f t="shared" si="163"/>
        <v/>
      </c>
      <c r="N275" s="15" t="str">
        <f t="shared" si="164"/>
        <v/>
      </c>
      <c r="O275" s="15" t="str">
        <f t="shared" si="165"/>
        <v/>
      </c>
      <c r="P275" s="15" t="str">
        <f t="shared" si="166"/>
        <v/>
      </c>
      <c r="Q275" s="15" t="str">
        <f t="shared" si="167"/>
        <v/>
      </c>
      <c r="R275" s="15" t="str">
        <f t="shared" si="168"/>
        <v/>
      </c>
      <c r="T275" s="15" t="e">
        <f t="shared" si="169"/>
        <v>#N/A</v>
      </c>
      <c r="U275" s="15" t="b">
        <f t="shared" si="170"/>
        <v>0</v>
      </c>
      <c r="V275" s="15" t="e">
        <f t="shared" si="171"/>
        <v>#N/A</v>
      </c>
      <c r="W275" s="15" t="e">
        <f t="shared" si="172"/>
        <v>#N/A</v>
      </c>
      <c r="X275" s="15" t="e">
        <f t="shared" si="173"/>
        <v>#N/A</v>
      </c>
      <c r="Y275" s="15" t="e">
        <f t="shared" si="174"/>
        <v>#N/A</v>
      </c>
      <c r="Z275" s="15" t="e">
        <f t="shared" si="175"/>
        <v>#N/A</v>
      </c>
      <c r="AA275" s="15" t="e">
        <f t="shared" si="176"/>
        <v>#N/A</v>
      </c>
      <c r="AB275" s="15" t="e">
        <f t="shared" si="177"/>
        <v>#N/A</v>
      </c>
      <c r="AC275" s="15" t="e">
        <f t="shared" si="178"/>
        <v>#N/A</v>
      </c>
      <c r="AD275" s="15" t="e">
        <f t="shared" si="179"/>
        <v>#N/A</v>
      </c>
      <c r="AE275" s="141" t="e">
        <f t="shared" si="180"/>
        <v>#N/A</v>
      </c>
      <c r="AG275" s="15" t="e">
        <f t="shared" si="181"/>
        <v>#N/A</v>
      </c>
      <c r="AH275" s="15" t="e">
        <f t="shared" si="182"/>
        <v>#N/A</v>
      </c>
      <c r="AI275" s="15" t="b">
        <f t="shared" si="183"/>
        <v>0</v>
      </c>
      <c r="AJ275" s="15" t="e">
        <f t="shared" si="184"/>
        <v>#N/A</v>
      </c>
      <c r="AK275" s="15" t="e">
        <f t="shared" si="185"/>
        <v>#N/A</v>
      </c>
      <c r="AL275" s="15" t="e">
        <f t="shared" si="186"/>
        <v>#N/A</v>
      </c>
      <c r="AM275" s="15" t="e">
        <f t="shared" si="187"/>
        <v>#N/A</v>
      </c>
      <c r="AN275" s="15" t="e">
        <f t="shared" si="188"/>
        <v>#N/A</v>
      </c>
      <c r="AO275" s="15" t="e">
        <f t="shared" si="189"/>
        <v>#N/A</v>
      </c>
      <c r="AP275" s="15" t="e">
        <f t="shared" si="190"/>
        <v>#N/A</v>
      </c>
      <c r="AQ275" s="15" t="e">
        <f t="shared" si="191"/>
        <v>#N/A</v>
      </c>
      <c r="AR275" s="15" t="e">
        <f t="shared" si="192"/>
        <v>#N/A</v>
      </c>
      <c r="AS275" s="141" t="e">
        <f t="shared" si="193"/>
        <v>#N/A</v>
      </c>
      <c r="AT275" s="141" t="e">
        <f t="shared" si="194"/>
        <v>#N/A</v>
      </c>
    </row>
    <row r="276" spans="5:46">
      <c r="E276" s="147"/>
      <c r="F276" s="15" t="str">
        <f t="shared" si="156"/>
        <v/>
      </c>
      <c r="G276" s="15" t="str">
        <f t="shared" si="157"/>
        <v/>
      </c>
      <c r="H276" s="15" t="str">
        <f t="shared" si="158"/>
        <v/>
      </c>
      <c r="I276" s="15" t="str">
        <f t="shared" si="159"/>
        <v/>
      </c>
      <c r="J276" s="15" t="str">
        <f t="shared" si="160"/>
        <v/>
      </c>
      <c r="K276" s="15" t="str">
        <f t="shared" si="161"/>
        <v/>
      </c>
      <c r="L276" s="15" t="str">
        <f t="shared" si="162"/>
        <v/>
      </c>
      <c r="M276" s="15" t="str">
        <f t="shared" si="163"/>
        <v/>
      </c>
      <c r="N276" s="15" t="str">
        <f t="shared" si="164"/>
        <v/>
      </c>
      <c r="O276" s="15" t="str">
        <f t="shared" si="165"/>
        <v/>
      </c>
      <c r="P276" s="15" t="str">
        <f t="shared" si="166"/>
        <v/>
      </c>
      <c r="Q276" s="15" t="str">
        <f t="shared" si="167"/>
        <v/>
      </c>
      <c r="R276" s="15" t="str">
        <f t="shared" si="168"/>
        <v/>
      </c>
      <c r="T276" s="15" t="e">
        <f t="shared" si="169"/>
        <v>#N/A</v>
      </c>
      <c r="U276" s="15" t="b">
        <f t="shared" si="170"/>
        <v>0</v>
      </c>
      <c r="V276" s="15" t="e">
        <f t="shared" si="171"/>
        <v>#N/A</v>
      </c>
      <c r="W276" s="15" t="e">
        <f t="shared" si="172"/>
        <v>#N/A</v>
      </c>
      <c r="X276" s="15" t="e">
        <f t="shared" si="173"/>
        <v>#N/A</v>
      </c>
      <c r="Y276" s="15" t="e">
        <f t="shared" si="174"/>
        <v>#N/A</v>
      </c>
      <c r="Z276" s="15" t="e">
        <f t="shared" si="175"/>
        <v>#N/A</v>
      </c>
      <c r="AA276" s="15" t="e">
        <f t="shared" si="176"/>
        <v>#N/A</v>
      </c>
      <c r="AB276" s="15" t="e">
        <f t="shared" si="177"/>
        <v>#N/A</v>
      </c>
      <c r="AC276" s="15" t="e">
        <f t="shared" si="178"/>
        <v>#N/A</v>
      </c>
      <c r="AD276" s="15" t="e">
        <f t="shared" si="179"/>
        <v>#N/A</v>
      </c>
      <c r="AE276" s="141" t="e">
        <f t="shared" si="180"/>
        <v>#N/A</v>
      </c>
      <c r="AG276" s="15" t="e">
        <f t="shared" si="181"/>
        <v>#N/A</v>
      </c>
      <c r="AH276" s="15" t="e">
        <f t="shared" si="182"/>
        <v>#N/A</v>
      </c>
      <c r="AI276" s="15" t="b">
        <f t="shared" si="183"/>
        <v>0</v>
      </c>
      <c r="AJ276" s="15" t="e">
        <f t="shared" si="184"/>
        <v>#N/A</v>
      </c>
      <c r="AK276" s="15" t="e">
        <f t="shared" si="185"/>
        <v>#N/A</v>
      </c>
      <c r="AL276" s="15" t="e">
        <f t="shared" si="186"/>
        <v>#N/A</v>
      </c>
      <c r="AM276" s="15" t="e">
        <f t="shared" si="187"/>
        <v>#N/A</v>
      </c>
      <c r="AN276" s="15" t="e">
        <f t="shared" si="188"/>
        <v>#N/A</v>
      </c>
      <c r="AO276" s="15" t="e">
        <f t="shared" si="189"/>
        <v>#N/A</v>
      </c>
      <c r="AP276" s="15" t="e">
        <f t="shared" si="190"/>
        <v>#N/A</v>
      </c>
      <c r="AQ276" s="15" t="e">
        <f t="shared" si="191"/>
        <v>#N/A</v>
      </c>
      <c r="AR276" s="15" t="e">
        <f t="shared" si="192"/>
        <v>#N/A</v>
      </c>
      <c r="AS276" s="141" t="e">
        <f t="shared" si="193"/>
        <v>#N/A</v>
      </c>
      <c r="AT276" s="141" t="e">
        <f t="shared" si="194"/>
        <v>#N/A</v>
      </c>
    </row>
    <row r="277" spans="5:46">
      <c r="E277" s="147"/>
      <c r="F277" s="15" t="str">
        <f t="shared" si="156"/>
        <v/>
      </c>
      <c r="G277" s="15" t="str">
        <f t="shared" si="157"/>
        <v/>
      </c>
      <c r="H277" s="15" t="str">
        <f t="shared" si="158"/>
        <v/>
      </c>
      <c r="I277" s="15" t="str">
        <f t="shared" si="159"/>
        <v/>
      </c>
      <c r="J277" s="15" t="str">
        <f t="shared" si="160"/>
        <v/>
      </c>
      <c r="K277" s="15" t="str">
        <f t="shared" si="161"/>
        <v/>
      </c>
      <c r="L277" s="15" t="str">
        <f t="shared" si="162"/>
        <v/>
      </c>
      <c r="M277" s="15" t="str">
        <f t="shared" si="163"/>
        <v/>
      </c>
      <c r="N277" s="15" t="str">
        <f t="shared" si="164"/>
        <v/>
      </c>
      <c r="O277" s="15" t="str">
        <f t="shared" si="165"/>
        <v/>
      </c>
      <c r="P277" s="15" t="str">
        <f t="shared" si="166"/>
        <v/>
      </c>
      <c r="Q277" s="15" t="str">
        <f t="shared" si="167"/>
        <v/>
      </c>
      <c r="R277" s="15" t="str">
        <f t="shared" si="168"/>
        <v/>
      </c>
      <c r="T277" s="15" t="e">
        <f t="shared" si="169"/>
        <v>#N/A</v>
      </c>
      <c r="U277" s="15" t="b">
        <f t="shared" si="170"/>
        <v>0</v>
      </c>
      <c r="V277" s="15" t="e">
        <f t="shared" si="171"/>
        <v>#N/A</v>
      </c>
      <c r="W277" s="15" t="e">
        <f t="shared" si="172"/>
        <v>#N/A</v>
      </c>
      <c r="X277" s="15" t="e">
        <f t="shared" si="173"/>
        <v>#N/A</v>
      </c>
      <c r="Y277" s="15" t="e">
        <f t="shared" si="174"/>
        <v>#N/A</v>
      </c>
      <c r="Z277" s="15" t="e">
        <f t="shared" si="175"/>
        <v>#N/A</v>
      </c>
      <c r="AA277" s="15" t="e">
        <f t="shared" si="176"/>
        <v>#N/A</v>
      </c>
      <c r="AB277" s="15" t="e">
        <f t="shared" si="177"/>
        <v>#N/A</v>
      </c>
      <c r="AC277" s="15" t="e">
        <f t="shared" si="178"/>
        <v>#N/A</v>
      </c>
      <c r="AD277" s="15" t="e">
        <f t="shared" si="179"/>
        <v>#N/A</v>
      </c>
      <c r="AE277" s="141" t="e">
        <f t="shared" si="180"/>
        <v>#N/A</v>
      </c>
      <c r="AG277" s="15" t="e">
        <f t="shared" si="181"/>
        <v>#N/A</v>
      </c>
      <c r="AH277" s="15" t="e">
        <f t="shared" si="182"/>
        <v>#N/A</v>
      </c>
      <c r="AI277" s="15" t="b">
        <f t="shared" si="183"/>
        <v>0</v>
      </c>
      <c r="AJ277" s="15" t="e">
        <f t="shared" si="184"/>
        <v>#N/A</v>
      </c>
      <c r="AK277" s="15" t="e">
        <f t="shared" si="185"/>
        <v>#N/A</v>
      </c>
      <c r="AL277" s="15" t="e">
        <f t="shared" si="186"/>
        <v>#N/A</v>
      </c>
      <c r="AM277" s="15" t="e">
        <f t="shared" si="187"/>
        <v>#N/A</v>
      </c>
      <c r="AN277" s="15" t="e">
        <f t="shared" si="188"/>
        <v>#N/A</v>
      </c>
      <c r="AO277" s="15" t="e">
        <f t="shared" si="189"/>
        <v>#N/A</v>
      </c>
      <c r="AP277" s="15" t="e">
        <f t="shared" si="190"/>
        <v>#N/A</v>
      </c>
      <c r="AQ277" s="15" t="e">
        <f t="shared" si="191"/>
        <v>#N/A</v>
      </c>
      <c r="AR277" s="15" t="e">
        <f t="shared" si="192"/>
        <v>#N/A</v>
      </c>
      <c r="AS277" s="141" t="e">
        <f t="shared" si="193"/>
        <v>#N/A</v>
      </c>
      <c r="AT277" s="141" t="e">
        <f t="shared" si="194"/>
        <v>#N/A</v>
      </c>
    </row>
    <row r="278" spans="5:46">
      <c r="E278" s="147"/>
      <c r="F278" s="15" t="str">
        <f t="shared" si="156"/>
        <v/>
      </c>
      <c r="G278" s="15" t="str">
        <f t="shared" si="157"/>
        <v/>
      </c>
      <c r="H278" s="15" t="str">
        <f t="shared" si="158"/>
        <v/>
      </c>
      <c r="I278" s="15" t="str">
        <f t="shared" si="159"/>
        <v/>
      </c>
      <c r="J278" s="15" t="str">
        <f t="shared" si="160"/>
        <v/>
      </c>
      <c r="K278" s="15" t="str">
        <f t="shared" si="161"/>
        <v/>
      </c>
      <c r="L278" s="15" t="str">
        <f t="shared" si="162"/>
        <v/>
      </c>
      <c r="M278" s="15" t="str">
        <f t="shared" si="163"/>
        <v/>
      </c>
      <c r="N278" s="15" t="str">
        <f t="shared" si="164"/>
        <v/>
      </c>
      <c r="O278" s="15" t="str">
        <f t="shared" si="165"/>
        <v/>
      </c>
      <c r="P278" s="15" t="str">
        <f t="shared" si="166"/>
        <v/>
      </c>
      <c r="Q278" s="15" t="str">
        <f t="shared" si="167"/>
        <v/>
      </c>
      <c r="R278" s="15" t="str">
        <f t="shared" si="168"/>
        <v/>
      </c>
      <c r="T278" s="15" t="e">
        <f t="shared" si="169"/>
        <v>#N/A</v>
      </c>
      <c r="U278" s="15" t="b">
        <f t="shared" si="170"/>
        <v>0</v>
      </c>
      <c r="V278" s="15" t="e">
        <f t="shared" si="171"/>
        <v>#N/A</v>
      </c>
      <c r="W278" s="15" t="e">
        <f t="shared" si="172"/>
        <v>#N/A</v>
      </c>
      <c r="X278" s="15" t="e">
        <f t="shared" si="173"/>
        <v>#N/A</v>
      </c>
      <c r="Y278" s="15" t="e">
        <f t="shared" si="174"/>
        <v>#N/A</v>
      </c>
      <c r="Z278" s="15" t="e">
        <f t="shared" si="175"/>
        <v>#N/A</v>
      </c>
      <c r="AA278" s="15" t="e">
        <f t="shared" si="176"/>
        <v>#N/A</v>
      </c>
      <c r="AB278" s="15" t="e">
        <f t="shared" si="177"/>
        <v>#N/A</v>
      </c>
      <c r="AC278" s="15" t="e">
        <f t="shared" si="178"/>
        <v>#N/A</v>
      </c>
      <c r="AD278" s="15" t="e">
        <f t="shared" si="179"/>
        <v>#N/A</v>
      </c>
      <c r="AE278" s="141" t="e">
        <f t="shared" si="180"/>
        <v>#N/A</v>
      </c>
      <c r="AG278" s="15" t="e">
        <f t="shared" si="181"/>
        <v>#N/A</v>
      </c>
      <c r="AH278" s="15" t="e">
        <f t="shared" si="182"/>
        <v>#N/A</v>
      </c>
      <c r="AI278" s="15" t="b">
        <f t="shared" si="183"/>
        <v>0</v>
      </c>
      <c r="AJ278" s="15" t="e">
        <f t="shared" si="184"/>
        <v>#N/A</v>
      </c>
      <c r="AK278" s="15" t="e">
        <f t="shared" si="185"/>
        <v>#N/A</v>
      </c>
      <c r="AL278" s="15" t="e">
        <f t="shared" si="186"/>
        <v>#N/A</v>
      </c>
      <c r="AM278" s="15" t="e">
        <f t="shared" si="187"/>
        <v>#N/A</v>
      </c>
      <c r="AN278" s="15" t="e">
        <f t="shared" si="188"/>
        <v>#N/A</v>
      </c>
      <c r="AO278" s="15" t="e">
        <f t="shared" si="189"/>
        <v>#N/A</v>
      </c>
      <c r="AP278" s="15" t="e">
        <f t="shared" si="190"/>
        <v>#N/A</v>
      </c>
      <c r="AQ278" s="15" t="e">
        <f t="shared" si="191"/>
        <v>#N/A</v>
      </c>
      <c r="AR278" s="15" t="e">
        <f t="shared" si="192"/>
        <v>#N/A</v>
      </c>
      <c r="AS278" s="141" t="e">
        <f t="shared" si="193"/>
        <v>#N/A</v>
      </c>
      <c r="AT278" s="141" t="e">
        <f t="shared" si="194"/>
        <v>#N/A</v>
      </c>
    </row>
    <row r="279" spans="5:46">
      <c r="E279" s="147"/>
      <c r="F279" s="15" t="str">
        <f t="shared" si="156"/>
        <v/>
      </c>
      <c r="G279" s="15" t="str">
        <f t="shared" si="157"/>
        <v/>
      </c>
      <c r="H279" s="15" t="str">
        <f t="shared" si="158"/>
        <v/>
      </c>
      <c r="I279" s="15" t="str">
        <f t="shared" si="159"/>
        <v/>
      </c>
      <c r="J279" s="15" t="str">
        <f t="shared" si="160"/>
        <v/>
      </c>
      <c r="K279" s="15" t="str">
        <f t="shared" si="161"/>
        <v/>
      </c>
      <c r="L279" s="15" t="str">
        <f t="shared" si="162"/>
        <v/>
      </c>
      <c r="M279" s="15" t="str">
        <f t="shared" si="163"/>
        <v/>
      </c>
      <c r="N279" s="15" t="str">
        <f t="shared" si="164"/>
        <v/>
      </c>
      <c r="O279" s="15" t="str">
        <f t="shared" si="165"/>
        <v/>
      </c>
      <c r="P279" s="15" t="str">
        <f t="shared" si="166"/>
        <v/>
      </c>
      <c r="Q279" s="15" t="str">
        <f t="shared" si="167"/>
        <v/>
      </c>
      <c r="R279" s="15" t="str">
        <f t="shared" si="168"/>
        <v/>
      </c>
      <c r="T279" s="15" t="e">
        <f t="shared" si="169"/>
        <v>#N/A</v>
      </c>
      <c r="U279" s="15" t="b">
        <f t="shared" si="170"/>
        <v>0</v>
      </c>
      <c r="V279" s="15" t="e">
        <f t="shared" si="171"/>
        <v>#N/A</v>
      </c>
      <c r="W279" s="15" t="e">
        <f t="shared" si="172"/>
        <v>#N/A</v>
      </c>
      <c r="X279" s="15" t="e">
        <f t="shared" si="173"/>
        <v>#N/A</v>
      </c>
      <c r="Y279" s="15" t="e">
        <f t="shared" si="174"/>
        <v>#N/A</v>
      </c>
      <c r="Z279" s="15" t="e">
        <f t="shared" si="175"/>
        <v>#N/A</v>
      </c>
      <c r="AA279" s="15" t="e">
        <f t="shared" si="176"/>
        <v>#N/A</v>
      </c>
      <c r="AB279" s="15" t="e">
        <f t="shared" si="177"/>
        <v>#N/A</v>
      </c>
      <c r="AC279" s="15" t="e">
        <f t="shared" si="178"/>
        <v>#N/A</v>
      </c>
      <c r="AD279" s="15" t="e">
        <f t="shared" si="179"/>
        <v>#N/A</v>
      </c>
      <c r="AE279" s="141" t="e">
        <f t="shared" si="180"/>
        <v>#N/A</v>
      </c>
      <c r="AG279" s="15" t="e">
        <f t="shared" si="181"/>
        <v>#N/A</v>
      </c>
      <c r="AH279" s="15" t="e">
        <f t="shared" si="182"/>
        <v>#N/A</v>
      </c>
      <c r="AI279" s="15" t="b">
        <f t="shared" si="183"/>
        <v>0</v>
      </c>
      <c r="AJ279" s="15" t="e">
        <f t="shared" si="184"/>
        <v>#N/A</v>
      </c>
      <c r="AK279" s="15" t="e">
        <f t="shared" si="185"/>
        <v>#N/A</v>
      </c>
      <c r="AL279" s="15" t="e">
        <f t="shared" si="186"/>
        <v>#N/A</v>
      </c>
      <c r="AM279" s="15" t="e">
        <f t="shared" si="187"/>
        <v>#N/A</v>
      </c>
      <c r="AN279" s="15" t="e">
        <f t="shared" si="188"/>
        <v>#N/A</v>
      </c>
      <c r="AO279" s="15" t="e">
        <f t="shared" si="189"/>
        <v>#N/A</v>
      </c>
      <c r="AP279" s="15" t="e">
        <f t="shared" si="190"/>
        <v>#N/A</v>
      </c>
      <c r="AQ279" s="15" t="e">
        <f t="shared" si="191"/>
        <v>#N/A</v>
      </c>
      <c r="AR279" s="15" t="e">
        <f t="shared" si="192"/>
        <v>#N/A</v>
      </c>
      <c r="AS279" s="141" t="e">
        <f t="shared" si="193"/>
        <v>#N/A</v>
      </c>
      <c r="AT279" s="141" t="e">
        <f t="shared" si="194"/>
        <v>#N/A</v>
      </c>
    </row>
    <row r="280" spans="5:46">
      <c r="E280" s="147"/>
      <c r="F280" s="15" t="str">
        <f t="shared" si="156"/>
        <v/>
      </c>
      <c r="G280" s="15" t="str">
        <f t="shared" si="157"/>
        <v/>
      </c>
      <c r="H280" s="15" t="str">
        <f t="shared" si="158"/>
        <v/>
      </c>
      <c r="I280" s="15" t="str">
        <f t="shared" si="159"/>
        <v/>
      </c>
      <c r="J280" s="15" t="str">
        <f t="shared" si="160"/>
        <v/>
      </c>
      <c r="K280" s="15" t="str">
        <f t="shared" si="161"/>
        <v/>
      </c>
      <c r="L280" s="15" t="str">
        <f t="shared" si="162"/>
        <v/>
      </c>
      <c r="M280" s="15" t="str">
        <f t="shared" si="163"/>
        <v/>
      </c>
      <c r="N280" s="15" t="str">
        <f t="shared" si="164"/>
        <v/>
      </c>
      <c r="O280" s="15" t="str">
        <f t="shared" si="165"/>
        <v/>
      </c>
      <c r="P280" s="15" t="str">
        <f t="shared" si="166"/>
        <v/>
      </c>
      <c r="Q280" s="15" t="str">
        <f t="shared" si="167"/>
        <v/>
      </c>
      <c r="R280" s="15" t="str">
        <f t="shared" si="168"/>
        <v/>
      </c>
      <c r="T280" s="15" t="e">
        <f t="shared" si="169"/>
        <v>#N/A</v>
      </c>
      <c r="U280" s="15" t="b">
        <f t="shared" si="170"/>
        <v>0</v>
      </c>
      <c r="V280" s="15" t="e">
        <f t="shared" si="171"/>
        <v>#N/A</v>
      </c>
      <c r="W280" s="15" t="e">
        <f t="shared" si="172"/>
        <v>#N/A</v>
      </c>
      <c r="X280" s="15" t="e">
        <f t="shared" si="173"/>
        <v>#N/A</v>
      </c>
      <c r="Y280" s="15" t="e">
        <f t="shared" si="174"/>
        <v>#N/A</v>
      </c>
      <c r="Z280" s="15" t="e">
        <f t="shared" si="175"/>
        <v>#N/A</v>
      </c>
      <c r="AA280" s="15" t="e">
        <f t="shared" si="176"/>
        <v>#N/A</v>
      </c>
      <c r="AB280" s="15" t="e">
        <f t="shared" si="177"/>
        <v>#N/A</v>
      </c>
      <c r="AC280" s="15" t="e">
        <f t="shared" si="178"/>
        <v>#N/A</v>
      </c>
      <c r="AD280" s="15" t="e">
        <f t="shared" si="179"/>
        <v>#N/A</v>
      </c>
      <c r="AE280" s="141" t="e">
        <f t="shared" si="180"/>
        <v>#N/A</v>
      </c>
      <c r="AG280" s="15" t="e">
        <f t="shared" si="181"/>
        <v>#N/A</v>
      </c>
      <c r="AH280" s="15" t="e">
        <f t="shared" si="182"/>
        <v>#N/A</v>
      </c>
      <c r="AI280" s="15" t="b">
        <f t="shared" si="183"/>
        <v>0</v>
      </c>
      <c r="AJ280" s="15" t="e">
        <f t="shared" si="184"/>
        <v>#N/A</v>
      </c>
      <c r="AK280" s="15" t="e">
        <f t="shared" si="185"/>
        <v>#N/A</v>
      </c>
      <c r="AL280" s="15" t="e">
        <f t="shared" si="186"/>
        <v>#N/A</v>
      </c>
      <c r="AM280" s="15" t="e">
        <f t="shared" si="187"/>
        <v>#N/A</v>
      </c>
      <c r="AN280" s="15" t="e">
        <f t="shared" si="188"/>
        <v>#N/A</v>
      </c>
      <c r="AO280" s="15" t="e">
        <f t="shared" si="189"/>
        <v>#N/A</v>
      </c>
      <c r="AP280" s="15" t="e">
        <f t="shared" si="190"/>
        <v>#N/A</v>
      </c>
      <c r="AQ280" s="15" t="e">
        <f t="shared" si="191"/>
        <v>#N/A</v>
      </c>
      <c r="AR280" s="15" t="e">
        <f t="shared" si="192"/>
        <v>#N/A</v>
      </c>
      <c r="AS280" s="141" t="e">
        <f t="shared" si="193"/>
        <v>#N/A</v>
      </c>
      <c r="AT280" s="141" t="e">
        <f t="shared" si="194"/>
        <v>#N/A</v>
      </c>
    </row>
    <row r="281" spans="5:46">
      <c r="E281" s="147"/>
      <c r="F281" s="15" t="str">
        <f t="shared" si="156"/>
        <v/>
      </c>
      <c r="G281" s="15" t="str">
        <f t="shared" si="157"/>
        <v/>
      </c>
      <c r="H281" s="15" t="str">
        <f t="shared" si="158"/>
        <v/>
      </c>
      <c r="I281" s="15" t="str">
        <f t="shared" si="159"/>
        <v/>
      </c>
      <c r="J281" s="15" t="str">
        <f t="shared" si="160"/>
        <v/>
      </c>
      <c r="K281" s="15" t="str">
        <f t="shared" si="161"/>
        <v/>
      </c>
      <c r="L281" s="15" t="str">
        <f t="shared" si="162"/>
        <v/>
      </c>
      <c r="M281" s="15" t="str">
        <f t="shared" si="163"/>
        <v/>
      </c>
      <c r="N281" s="15" t="str">
        <f t="shared" si="164"/>
        <v/>
      </c>
      <c r="O281" s="15" t="str">
        <f t="shared" si="165"/>
        <v/>
      </c>
      <c r="P281" s="15" t="str">
        <f t="shared" si="166"/>
        <v/>
      </c>
      <c r="Q281" s="15" t="str">
        <f t="shared" si="167"/>
        <v/>
      </c>
      <c r="R281" s="15" t="str">
        <f t="shared" si="168"/>
        <v/>
      </c>
      <c r="T281" s="15" t="e">
        <f t="shared" si="169"/>
        <v>#N/A</v>
      </c>
      <c r="U281" s="15" t="b">
        <f t="shared" si="170"/>
        <v>0</v>
      </c>
      <c r="V281" s="15" t="e">
        <f t="shared" si="171"/>
        <v>#N/A</v>
      </c>
      <c r="W281" s="15" t="e">
        <f t="shared" si="172"/>
        <v>#N/A</v>
      </c>
      <c r="X281" s="15" t="e">
        <f t="shared" si="173"/>
        <v>#N/A</v>
      </c>
      <c r="Y281" s="15" t="e">
        <f t="shared" si="174"/>
        <v>#N/A</v>
      </c>
      <c r="Z281" s="15" t="e">
        <f t="shared" si="175"/>
        <v>#N/A</v>
      </c>
      <c r="AA281" s="15" t="e">
        <f t="shared" si="176"/>
        <v>#N/A</v>
      </c>
      <c r="AB281" s="15" t="e">
        <f t="shared" si="177"/>
        <v>#N/A</v>
      </c>
      <c r="AC281" s="15" t="e">
        <f t="shared" si="178"/>
        <v>#N/A</v>
      </c>
      <c r="AD281" s="15" t="e">
        <f t="shared" si="179"/>
        <v>#N/A</v>
      </c>
      <c r="AE281" s="141" t="e">
        <f t="shared" si="180"/>
        <v>#N/A</v>
      </c>
      <c r="AG281" s="15" t="e">
        <f t="shared" si="181"/>
        <v>#N/A</v>
      </c>
      <c r="AH281" s="15" t="e">
        <f t="shared" si="182"/>
        <v>#N/A</v>
      </c>
      <c r="AI281" s="15" t="b">
        <f t="shared" si="183"/>
        <v>0</v>
      </c>
      <c r="AJ281" s="15" t="e">
        <f t="shared" si="184"/>
        <v>#N/A</v>
      </c>
      <c r="AK281" s="15" t="e">
        <f t="shared" si="185"/>
        <v>#N/A</v>
      </c>
      <c r="AL281" s="15" t="e">
        <f t="shared" si="186"/>
        <v>#N/A</v>
      </c>
      <c r="AM281" s="15" t="e">
        <f t="shared" si="187"/>
        <v>#N/A</v>
      </c>
      <c r="AN281" s="15" t="e">
        <f t="shared" si="188"/>
        <v>#N/A</v>
      </c>
      <c r="AO281" s="15" t="e">
        <f t="shared" si="189"/>
        <v>#N/A</v>
      </c>
      <c r="AP281" s="15" t="e">
        <f t="shared" si="190"/>
        <v>#N/A</v>
      </c>
      <c r="AQ281" s="15" t="e">
        <f t="shared" si="191"/>
        <v>#N/A</v>
      </c>
      <c r="AR281" s="15" t="e">
        <f t="shared" si="192"/>
        <v>#N/A</v>
      </c>
      <c r="AS281" s="141" t="e">
        <f t="shared" si="193"/>
        <v>#N/A</v>
      </c>
      <c r="AT281" s="141" t="e">
        <f t="shared" si="194"/>
        <v>#N/A</v>
      </c>
    </row>
    <row r="282" spans="5:46">
      <c r="E282" s="147"/>
      <c r="F282" s="15" t="str">
        <f t="shared" si="156"/>
        <v/>
      </c>
      <c r="G282" s="15" t="str">
        <f t="shared" si="157"/>
        <v/>
      </c>
      <c r="H282" s="15" t="str">
        <f t="shared" si="158"/>
        <v/>
      </c>
      <c r="I282" s="15" t="str">
        <f t="shared" si="159"/>
        <v/>
      </c>
      <c r="J282" s="15" t="str">
        <f t="shared" si="160"/>
        <v/>
      </c>
      <c r="K282" s="15" t="str">
        <f t="shared" si="161"/>
        <v/>
      </c>
      <c r="L282" s="15" t="str">
        <f t="shared" si="162"/>
        <v/>
      </c>
      <c r="M282" s="15" t="str">
        <f t="shared" si="163"/>
        <v/>
      </c>
      <c r="N282" s="15" t="str">
        <f t="shared" si="164"/>
        <v/>
      </c>
      <c r="O282" s="15" t="str">
        <f t="shared" si="165"/>
        <v/>
      </c>
      <c r="P282" s="15" t="str">
        <f t="shared" si="166"/>
        <v/>
      </c>
      <c r="Q282" s="15" t="str">
        <f t="shared" si="167"/>
        <v/>
      </c>
      <c r="R282" s="15" t="str">
        <f t="shared" si="168"/>
        <v/>
      </c>
      <c r="T282" s="15" t="e">
        <f t="shared" si="169"/>
        <v>#N/A</v>
      </c>
      <c r="U282" s="15" t="b">
        <f t="shared" si="170"/>
        <v>0</v>
      </c>
      <c r="V282" s="15" t="e">
        <f t="shared" si="171"/>
        <v>#N/A</v>
      </c>
      <c r="W282" s="15" t="e">
        <f t="shared" si="172"/>
        <v>#N/A</v>
      </c>
      <c r="X282" s="15" t="e">
        <f t="shared" si="173"/>
        <v>#N/A</v>
      </c>
      <c r="Y282" s="15" t="e">
        <f t="shared" si="174"/>
        <v>#N/A</v>
      </c>
      <c r="Z282" s="15" t="e">
        <f t="shared" si="175"/>
        <v>#N/A</v>
      </c>
      <c r="AA282" s="15" t="e">
        <f t="shared" si="176"/>
        <v>#N/A</v>
      </c>
      <c r="AB282" s="15" t="e">
        <f t="shared" si="177"/>
        <v>#N/A</v>
      </c>
      <c r="AC282" s="15" t="e">
        <f t="shared" si="178"/>
        <v>#N/A</v>
      </c>
      <c r="AD282" s="15" t="e">
        <f t="shared" si="179"/>
        <v>#N/A</v>
      </c>
      <c r="AE282" s="141" t="e">
        <f t="shared" si="180"/>
        <v>#N/A</v>
      </c>
      <c r="AG282" s="15" t="e">
        <f t="shared" si="181"/>
        <v>#N/A</v>
      </c>
      <c r="AH282" s="15" t="e">
        <f t="shared" si="182"/>
        <v>#N/A</v>
      </c>
      <c r="AI282" s="15" t="b">
        <f t="shared" si="183"/>
        <v>0</v>
      </c>
      <c r="AJ282" s="15" t="e">
        <f t="shared" si="184"/>
        <v>#N/A</v>
      </c>
      <c r="AK282" s="15" t="e">
        <f t="shared" si="185"/>
        <v>#N/A</v>
      </c>
      <c r="AL282" s="15" t="e">
        <f t="shared" si="186"/>
        <v>#N/A</v>
      </c>
      <c r="AM282" s="15" t="e">
        <f t="shared" si="187"/>
        <v>#N/A</v>
      </c>
      <c r="AN282" s="15" t="e">
        <f t="shared" si="188"/>
        <v>#N/A</v>
      </c>
      <c r="AO282" s="15" t="e">
        <f t="shared" si="189"/>
        <v>#N/A</v>
      </c>
      <c r="AP282" s="15" t="e">
        <f t="shared" si="190"/>
        <v>#N/A</v>
      </c>
      <c r="AQ282" s="15" t="e">
        <f t="shared" si="191"/>
        <v>#N/A</v>
      </c>
      <c r="AR282" s="15" t="e">
        <f t="shared" si="192"/>
        <v>#N/A</v>
      </c>
      <c r="AS282" s="141" t="e">
        <f t="shared" si="193"/>
        <v>#N/A</v>
      </c>
      <c r="AT282" s="141" t="e">
        <f t="shared" si="194"/>
        <v>#N/A</v>
      </c>
    </row>
    <row r="283" spans="5:46">
      <c r="E283" s="147"/>
      <c r="F283" s="15" t="str">
        <f t="shared" si="156"/>
        <v/>
      </c>
      <c r="G283" s="15" t="str">
        <f t="shared" si="157"/>
        <v/>
      </c>
      <c r="H283" s="15" t="str">
        <f t="shared" si="158"/>
        <v/>
      </c>
      <c r="I283" s="15" t="str">
        <f t="shared" si="159"/>
        <v/>
      </c>
      <c r="J283" s="15" t="str">
        <f t="shared" si="160"/>
        <v/>
      </c>
      <c r="K283" s="15" t="str">
        <f t="shared" si="161"/>
        <v/>
      </c>
      <c r="L283" s="15" t="str">
        <f t="shared" si="162"/>
        <v/>
      </c>
      <c r="M283" s="15" t="str">
        <f t="shared" si="163"/>
        <v/>
      </c>
      <c r="N283" s="15" t="str">
        <f t="shared" si="164"/>
        <v/>
      </c>
      <c r="O283" s="15" t="str">
        <f t="shared" si="165"/>
        <v/>
      </c>
      <c r="P283" s="15" t="str">
        <f t="shared" si="166"/>
        <v/>
      </c>
      <c r="Q283" s="15" t="str">
        <f t="shared" si="167"/>
        <v/>
      </c>
      <c r="R283" s="15" t="str">
        <f t="shared" si="168"/>
        <v/>
      </c>
      <c r="T283" s="15" t="e">
        <f t="shared" si="169"/>
        <v>#N/A</v>
      </c>
      <c r="U283" s="15" t="b">
        <f t="shared" si="170"/>
        <v>0</v>
      </c>
      <c r="V283" s="15" t="e">
        <f t="shared" si="171"/>
        <v>#N/A</v>
      </c>
      <c r="W283" s="15" t="e">
        <f t="shared" si="172"/>
        <v>#N/A</v>
      </c>
      <c r="X283" s="15" t="e">
        <f t="shared" si="173"/>
        <v>#N/A</v>
      </c>
      <c r="Y283" s="15" t="e">
        <f t="shared" si="174"/>
        <v>#N/A</v>
      </c>
      <c r="Z283" s="15" t="e">
        <f t="shared" si="175"/>
        <v>#N/A</v>
      </c>
      <c r="AA283" s="15" t="e">
        <f t="shared" si="176"/>
        <v>#N/A</v>
      </c>
      <c r="AB283" s="15" t="e">
        <f t="shared" si="177"/>
        <v>#N/A</v>
      </c>
      <c r="AC283" s="15" t="e">
        <f t="shared" si="178"/>
        <v>#N/A</v>
      </c>
      <c r="AD283" s="15" t="e">
        <f t="shared" si="179"/>
        <v>#N/A</v>
      </c>
      <c r="AE283" s="141" t="e">
        <f t="shared" si="180"/>
        <v>#N/A</v>
      </c>
      <c r="AG283" s="15" t="e">
        <f t="shared" si="181"/>
        <v>#N/A</v>
      </c>
      <c r="AH283" s="15" t="e">
        <f t="shared" si="182"/>
        <v>#N/A</v>
      </c>
      <c r="AI283" s="15" t="b">
        <f t="shared" si="183"/>
        <v>0</v>
      </c>
      <c r="AJ283" s="15" t="e">
        <f t="shared" si="184"/>
        <v>#N/A</v>
      </c>
      <c r="AK283" s="15" t="e">
        <f t="shared" si="185"/>
        <v>#N/A</v>
      </c>
      <c r="AL283" s="15" t="e">
        <f t="shared" si="186"/>
        <v>#N/A</v>
      </c>
      <c r="AM283" s="15" t="e">
        <f t="shared" si="187"/>
        <v>#N/A</v>
      </c>
      <c r="AN283" s="15" t="e">
        <f t="shared" si="188"/>
        <v>#N/A</v>
      </c>
      <c r="AO283" s="15" t="e">
        <f t="shared" si="189"/>
        <v>#N/A</v>
      </c>
      <c r="AP283" s="15" t="e">
        <f t="shared" si="190"/>
        <v>#N/A</v>
      </c>
      <c r="AQ283" s="15" t="e">
        <f t="shared" si="191"/>
        <v>#N/A</v>
      </c>
      <c r="AR283" s="15" t="e">
        <f t="shared" si="192"/>
        <v>#N/A</v>
      </c>
      <c r="AS283" s="141" t="e">
        <f t="shared" si="193"/>
        <v>#N/A</v>
      </c>
      <c r="AT283" s="141" t="e">
        <f t="shared" si="194"/>
        <v>#N/A</v>
      </c>
    </row>
    <row r="284" spans="5:46">
      <c r="E284" s="147"/>
      <c r="F284" s="15" t="str">
        <f t="shared" si="156"/>
        <v/>
      </c>
      <c r="G284" s="15" t="str">
        <f t="shared" si="157"/>
        <v/>
      </c>
      <c r="H284" s="15" t="str">
        <f t="shared" si="158"/>
        <v/>
      </c>
      <c r="I284" s="15" t="str">
        <f t="shared" si="159"/>
        <v/>
      </c>
      <c r="J284" s="15" t="str">
        <f t="shared" si="160"/>
        <v/>
      </c>
      <c r="K284" s="15" t="str">
        <f t="shared" si="161"/>
        <v/>
      </c>
      <c r="L284" s="15" t="str">
        <f t="shared" si="162"/>
        <v/>
      </c>
      <c r="M284" s="15" t="str">
        <f t="shared" si="163"/>
        <v/>
      </c>
      <c r="N284" s="15" t="str">
        <f t="shared" si="164"/>
        <v/>
      </c>
      <c r="O284" s="15" t="str">
        <f t="shared" si="165"/>
        <v/>
      </c>
      <c r="P284" s="15" t="str">
        <f t="shared" si="166"/>
        <v/>
      </c>
      <c r="Q284" s="15" t="str">
        <f t="shared" si="167"/>
        <v/>
      </c>
      <c r="R284" s="15" t="str">
        <f t="shared" si="168"/>
        <v/>
      </c>
      <c r="T284" s="15" t="e">
        <f t="shared" si="169"/>
        <v>#N/A</v>
      </c>
      <c r="U284" s="15" t="b">
        <f t="shared" si="170"/>
        <v>0</v>
      </c>
      <c r="V284" s="15" t="e">
        <f t="shared" si="171"/>
        <v>#N/A</v>
      </c>
      <c r="W284" s="15" t="e">
        <f t="shared" si="172"/>
        <v>#N/A</v>
      </c>
      <c r="X284" s="15" t="e">
        <f t="shared" si="173"/>
        <v>#N/A</v>
      </c>
      <c r="Y284" s="15" t="e">
        <f t="shared" si="174"/>
        <v>#N/A</v>
      </c>
      <c r="Z284" s="15" t="e">
        <f t="shared" si="175"/>
        <v>#N/A</v>
      </c>
      <c r="AA284" s="15" t="e">
        <f t="shared" si="176"/>
        <v>#N/A</v>
      </c>
      <c r="AB284" s="15" t="e">
        <f t="shared" si="177"/>
        <v>#N/A</v>
      </c>
      <c r="AC284" s="15" t="e">
        <f t="shared" si="178"/>
        <v>#N/A</v>
      </c>
      <c r="AD284" s="15" t="e">
        <f t="shared" si="179"/>
        <v>#N/A</v>
      </c>
      <c r="AE284" s="141" t="e">
        <f t="shared" si="180"/>
        <v>#N/A</v>
      </c>
      <c r="AG284" s="15" t="e">
        <f t="shared" si="181"/>
        <v>#N/A</v>
      </c>
      <c r="AH284" s="15" t="e">
        <f t="shared" si="182"/>
        <v>#N/A</v>
      </c>
      <c r="AI284" s="15" t="b">
        <f t="shared" si="183"/>
        <v>0</v>
      </c>
      <c r="AJ284" s="15" t="e">
        <f t="shared" si="184"/>
        <v>#N/A</v>
      </c>
      <c r="AK284" s="15" t="e">
        <f t="shared" si="185"/>
        <v>#N/A</v>
      </c>
      <c r="AL284" s="15" t="e">
        <f t="shared" si="186"/>
        <v>#N/A</v>
      </c>
      <c r="AM284" s="15" t="e">
        <f t="shared" si="187"/>
        <v>#N/A</v>
      </c>
      <c r="AN284" s="15" t="e">
        <f t="shared" si="188"/>
        <v>#N/A</v>
      </c>
      <c r="AO284" s="15" t="e">
        <f t="shared" si="189"/>
        <v>#N/A</v>
      </c>
      <c r="AP284" s="15" t="e">
        <f t="shared" si="190"/>
        <v>#N/A</v>
      </c>
      <c r="AQ284" s="15" t="e">
        <f t="shared" si="191"/>
        <v>#N/A</v>
      </c>
      <c r="AR284" s="15" t="e">
        <f t="shared" si="192"/>
        <v>#N/A</v>
      </c>
      <c r="AS284" s="141" t="e">
        <f t="shared" si="193"/>
        <v>#N/A</v>
      </c>
      <c r="AT284" s="141" t="e">
        <f t="shared" si="194"/>
        <v>#N/A</v>
      </c>
    </row>
    <row r="285" spans="5:46">
      <c r="E285" s="147"/>
      <c r="F285" s="15" t="str">
        <f t="shared" si="156"/>
        <v/>
      </c>
      <c r="G285" s="15" t="str">
        <f t="shared" si="157"/>
        <v/>
      </c>
      <c r="H285" s="15" t="str">
        <f t="shared" si="158"/>
        <v/>
      </c>
      <c r="I285" s="15" t="str">
        <f t="shared" si="159"/>
        <v/>
      </c>
      <c r="J285" s="15" t="str">
        <f t="shared" si="160"/>
        <v/>
      </c>
      <c r="K285" s="15" t="str">
        <f t="shared" si="161"/>
        <v/>
      </c>
      <c r="L285" s="15" t="str">
        <f t="shared" si="162"/>
        <v/>
      </c>
      <c r="M285" s="15" t="str">
        <f t="shared" si="163"/>
        <v/>
      </c>
      <c r="N285" s="15" t="str">
        <f t="shared" si="164"/>
        <v/>
      </c>
      <c r="O285" s="15" t="str">
        <f t="shared" si="165"/>
        <v/>
      </c>
      <c r="P285" s="15" t="str">
        <f t="shared" si="166"/>
        <v/>
      </c>
      <c r="Q285" s="15" t="str">
        <f t="shared" si="167"/>
        <v/>
      </c>
      <c r="R285" s="15" t="str">
        <f t="shared" si="168"/>
        <v/>
      </c>
      <c r="T285" s="15" t="e">
        <f t="shared" si="169"/>
        <v>#N/A</v>
      </c>
      <c r="U285" s="15" t="b">
        <f t="shared" si="170"/>
        <v>0</v>
      </c>
      <c r="V285" s="15" t="e">
        <f t="shared" si="171"/>
        <v>#N/A</v>
      </c>
      <c r="W285" s="15" t="e">
        <f t="shared" si="172"/>
        <v>#N/A</v>
      </c>
      <c r="X285" s="15" t="e">
        <f t="shared" si="173"/>
        <v>#N/A</v>
      </c>
      <c r="Y285" s="15" t="e">
        <f t="shared" si="174"/>
        <v>#N/A</v>
      </c>
      <c r="Z285" s="15" t="e">
        <f t="shared" si="175"/>
        <v>#N/A</v>
      </c>
      <c r="AA285" s="15" t="e">
        <f t="shared" si="176"/>
        <v>#N/A</v>
      </c>
      <c r="AB285" s="15" t="e">
        <f t="shared" si="177"/>
        <v>#N/A</v>
      </c>
      <c r="AC285" s="15" t="e">
        <f t="shared" si="178"/>
        <v>#N/A</v>
      </c>
      <c r="AD285" s="15" t="e">
        <f t="shared" si="179"/>
        <v>#N/A</v>
      </c>
      <c r="AE285" s="141" t="e">
        <f t="shared" si="180"/>
        <v>#N/A</v>
      </c>
      <c r="AG285" s="15" t="e">
        <f t="shared" si="181"/>
        <v>#N/A</v>
      </c>
      <c r="AH285" s="15" t="e">
        <f t="shared" si="182"/>
        <v>#N/A</v>
      </c>
      <c r="AI285" s="15" t="b">
        <f t="shared" si="183"/>
        <v>0</v>
      </c>
      <c r="AJ285" s="15" t="e">
        <f t="shared" si="184"/>
        <v>#N/A</v>
      </c>
      <c r="AK285" s="15" t="e">
        <f t="shared" si="185"/>
        <v>#N/A</v>
      </c>
      <c r="AL285" s="15" t="e">
        <f t="shared" si="186"/>
        <v>#N/A</v>
      </c>
      <c r="AM285" s="15" t="e">
        <f t="shared" si="187"/>
        <v>#N/A</v>
      </c>
      <c r="AN285" s="15" t="e">
        <f t="shared" si="188"/>
        <v>#N/A</v>
      </c>
      <c r="AO285" s="15" t="e">
        <f t="shared" si="189"/>
        <v>#N/A</v>
      </c>
      <c r="AP285" s="15" t="e">
        <f t="shared" si="190"/>
        <v>#N/A</v>
      </c>
      <c r="AQ285" s="15" t="e">
        <f t="shared" si="191"/>
        <v>#N/A</v>
      </c>
      <c r="AR285" s="15" t="e">
        <f t="shared" si="192"/>
        <v>#N/A</v>
      </c>
      <c r="AS285" s="141" t="e">
        <f t="shared" si="193"/>
        <v>#N/A</v>
      </c>
      <c r="AT285" s="141" t="e">
        <f t="shared" si="194"/>
        <v>#N/A</v>
      </c>
    </row>
    <row r="286" spans="5:46">
      <c r="E286" s="147"/>
      <c r="F286" s="15" t="str">
        <f t="shared" si="156"/>
        <v/>
      </c>
      <c r="G286" s="15" t="str">
        <f t="shared" si="157"/>
        <v/>
      </c>
      <c r="H286" s="15" t="str">
        <f t="shared" si="158"/>
        <v/>
      </c>
      <c r="I286" s="15" t="str">
        <f t="shared" si="159"/>
        <v/>
      </c>
      <c r="J286" s="15" t="str">
        <f t="shared" si="160"/>
        <v/>
      </c>
      <c r="K286" s="15" t="str">
        <f t="shared" si="161"/>
        <v/>
      </c>
      <c r="L286" s="15" t="str">
        <f t="shared" si="162"/>
        <v/>
      </c>
      <c r="M286" s="15" t="str">
        <f t="shared" si="163"/>
        <v/>
      </c>
      <c r="N286" s="15" t="str">
        <f t="shared" si="164"/>
        <v/>
      </c>
      <c r="O286" s="15" t="str">
        <f t="shared" si="165"/>
        <v/>
      </c>
      <c r="P286" s="15" t="str">
        <f t="shared" si="166"/>
        <v/>
      </c>
      <c r="Q286" s="15" t="str">
        <f t="shared" si="167"/>
        <v/>
      </c>
      <c r="R286" s="15" t="str">
        <f t="shared" si="168"/>
        <v/>
      </c>
      <c r="T286" s="15" t="e">
        <f t="shared" si="169"/>
        <v>#N/A</v>
      </c>
      <c r="U286" s="15" t="b">
        <f t="shared" si="170"/>
        <v>0</v>
      </c>
      <c r="V286" s="15" t="e">
        <f t="shared" si="171"/>
        <v>#N/A</v>
      </c>
      <c r="W286" s="15" t="e">
        <f t="shared" si="172"/>
        <v>#N/A</v>
      </c>
      <c r="X286" s="15" t="e">
        <f t="shared" si="173"/>
        <v>#N/A</v>
      </c>
      <c r="Y286" s="15" t="e">
        <f t="shared" si="174"/>
        <v>#N/A</v>
      </c>
      <c r="Z286" s="15" t="e">
        <f t="shared" si="175"/>
        <v>#N/A</v>
      </c>
      <c r="AA286" s="15" t="e">
        <f t="shared" si="176"/>
        <v>#N/A</v>
      </c>
      <c r="AB286" s="15" t="e">
        <f t="shared" si="177"/>
        <v>#N/A</v>
      </c>
      <c r="AC286" s="15" t="e">
        <f t="shared" si="178"/>
        <v>#N/A</v>
      </c>
      <c r="AD286" s="15" t="e">
        <f t="shared" si="179"/>
        <v>#N/A</v>
      </c>
      <c r="AE286" s="141" t="e">
        <f t="shared" si="180"/>
        <v>#N/A</v>
      </c>
      <c r="AG286" s="15" t="e">
        <f t="shared" si="181"/>
        <v>#N/A</v>
      </c>
      <c r="AH286" s="15" t="e">
        <f t="shared" si="182"/>
        <v>#N/A</v>
      </c>
      <c r="AI286" s="15" t="b">
        <f t="shared" si="183"/>
        <v>0</v>
      </c>
      <c r="AJ286" s="15" t="e">
        <f t="shared" si="184"/>
        <v>#N/A</v>
      </c>
      <c r="AK286" s="15" t="e">
        <f t="shared" si="185"/>
        <v>#N/A</v>
      </c>
      <c r="AL286" s="15" t="e">
        <f t="shared" si="186"/>
        <v>#N/A</v>
      </c>
      <c r="AM286" s="15" t="e">
        <f t="shared" si="187"/>
        <v>#N/A</v>
      </c>
      <c r="AN286" s="15" t="e">
        <f t="shared" si="188"/>
        <v>#N/A</v>
      </c>
      <c r="AO286" s="15" t="e">
        <f t="shared" si="189"/>
        <v>#N/A</v>
      </c>
      <c r="AP286" s="15" t="e">
        <f t="shared" si="190"/>
        <v>#N/A</v>
      </c>
      <c r="AQ286" s="15" t="e">
        <f t="shared" si="191"/>
        <v>#N/A</v>
      </c>
      <c r="AR286" s="15" t="e">
        <f t="shared" si="192"/>
        <v>#N/A</v>
      </c>
      <c r="AS286" s="141" t="e">
        <f t="shared" si="193"/>
        <v>#N/A</v>
      </c>
      <c r="AT286" s="141" t="e">
        <f t="shared" si="194"/>
        <v>#N/A</v>
      </c>
    </row>
    <row r="287" spans="5:46">
      <c r="E287" s="147"/>
      <c r="F287" s="15" t="str">
        <f t="shared" si="156"/>
        <v/>
      </c>
      <c r="G287" s="15" t="str">
        <f t="shared" si="157"/>
        <v/>
      </c>
      <c r="H287" s="15" t="str">
        <f t="shared" si="158"/>
        <v/>
      </c>
      <c r="I287" s="15" t="str">
        <f t="shared" si="159"/>
        <v/>
      </c>
      <c r="J287" s="15" t="str">
        <f t="shared" si="160"/>
        <v/>
      </c>
      <c r="K287" s="15" t="str">
        <f t="shared" si="161"/>
        <v/>
      </c>
      <c r="L287" s="15" t="str">
        <f t="shared" si="162"/>
        <v/>
      </c>
      <c r="M287" s="15" t="str">
        <f t="shared" si="163"/>
        <v/>
      </c>
      <c r="N287" s="15" t="str">
        <f t="shared" si="164"/>
        <v/>
      </c>
      <c r="O287" s="15" t="str">
        <f t="shared" si="165"/>
        <v/>
      </c>
      <c r="P287" s="15" t="str">
        <f t="shared" si="166"/>
        <v/>
      </c>
      <c r="Q287" s="15" t="str">
        <f t="shared" si="167"/>
        <v/>
      </c>
      <c r="R287" s="15" t="str">
        <f t="shared" si="168"/>
        <v/>
      </c>
      <c r="T287" s="15" t="e">
        <f t="shared" si="169"/>
        <v>#N/A</v>
      </c>
      <c r="U287" s="15" t="b">
        <f t="shared" si="170"/>
        <v>0</v>
      </c>
      <c r="V287" s="15" t="e">
        <f t="shared" si="171"/>
        <v>#N/A</v>
      </c>
      <c r="W287" s="15" t="e">
        <f t="shared" si="172"/>
        <v>#N/A</v>
      </c>
      <c r="X287" s="15" t="e">
        <f t="shared" si="173"/>
        <v>#N/A</v>
      </c>
      <c r="Y287" s="15" t="e">
        <f t="shared" si="174"/>
        <v>#N/A</v>
      </c>
      <c r="Z287" s="15" t="e">
        <f t="shared" si="175"/>
        <v>#N/A</v>
      </c>
      <c r="AA287" s="15" t="e">
        <f t="shared" si="176"/>
        <v>#N/A</v>
      </c>
      <c r="AB287" s="15" t="e">
        <f t="shared" si="177"/>
        <v>#N/A</v>
      </c>
      <c r="AC287" s="15" t="e">
        <f t="shared" si="178"/>
        <v>#N/A</v>
      </c>
      <c r="AD287" s="15" t="e">
        <f t="shared" si="179"/>
        <v>#N/A</v>
      </c>
      <c r="AE287" s="141" t="e">
        <f t="shared" si="180"/>
        <v>#N/A</v>
      </c>
      <c r="AG287" s="15" t="e">
        <f t="shared" si="181"/>
        <v>#N/A</v>
      </c>
      <c r="AH287" s="15" t="e">
        <f t="shared" si="182"/>
        <v>#N/A</v>
      </c>
      <c r="AI287" s="15" t="b">
        <f t="shared" si="183"/>
        <v>0</v>
      </c>
      <c r="AJ287" s="15" t="e">
        <f t="shared" si="184"/>
        <v>#N/A</v>
      </c>
      <c r="AK287" s="15" t="e">
        <f t="shared" si="185"/>
        <v>#N/A</v>
      </c>
      <c r="AL287" s="15" t="e">
        <f t="shared" si="186"/>
        <v>#N/A</v>
      </c>
      <c r="AM287" s="15" t="e">
        <f t="shared" si="187"/>
        <v>#N/A</v>
      </c>
      <c r="AN287" s="15" t="e">
        <f t="shared" si="188"/>
        <v>#N/A</v>
      </c>
      <c r="AO287" s="15" t="e">
        <f t="shared" si="189"/>
        <v>#N/A</v>
      </c>
      <c r="AP287" s="15" t="e">
        <f t="shared" si="190"/>
        <v>#N/A</v>
      </c>
      <c r="AQ287" s="15" t="e">
        <f t="shared" si="191"/>
        <v>#N/A</v>
      </c>
      <c r="AR287" s="15" t="e">
        <f t="shared" si="192"/>
        <v>#N/A</v>
      </c>
      <c r="AS287" s="141" t="e">
        <f t="shared" si="193"/>
        <v>#N/A</v>
      </c>
      <c r="AT287" s="141" t="e">
        <f t="shared" si="194"/>
        <v>#N/A</v>
      </c>
    </row>
    <row r="288" spans="5:46">
      <c r="E288" s="147"/>
      <c r="F288" s="15" t="str">
        <f t="shared" si="156"/>
        <v/>
      </c>
      <c r="G288" s="15" t="str">
        <f t="shared" si="157"/>
        <v/>
      </c>
      <c r="H288" s="15" t="str">
        <f t="shared" si="158"/>
        <v/>
      </c>
      <c r="I288" s="15" t="str">
        <f t="shared" si="159"/>
        <v/>
      </c>
      <c r="J288" s="15" t="str">
        <f t="shared" si="160"/>
        <v/>
      </c>
      <c r="K288" s="15" t="str">
        <f t="shared" si="161"/>
        <v/>
      </c>
      <c r="L288" s="15" t="str">
        <f t="shared" si="162"/>
        <v/>
      </c>
      <c r="M288" s="15" t="str">
        <f t="shared" si="163"/>
        <v/>
      </c>
      <c r="N288" s="15" t="str">
        <f t="shared" si="164"/>
        <v/>
      </c>
      <c r="O288" s="15" t="str">
        <f t="shared" si="165"/>
        <v/>
      </c>
      <c r="P288" s="15" t="str">
        <f t="shared" si="166"/>
        <v/>
      </c>
      <c r="Q288" s="15" t="str">
        <f t="shared" si="167"/>
        <v/>
      </c>
      <c r="R288" s="15" t="str">
        <f t="shared" si="168"/>
        <v/>
      </c>
      <c r="T288" s="15" t="e">
        <f t="shared" si="169"/>
        <v>#N/A</v>
      </c>
      <c r="U288" s="15" t="b">
        <f t="shared" si="170"/>
        <v>0</v>
      </c>
      <c r="V288" s="15" t="e">
        <f t="shared" si="171"/>
        <v>#N/A</v>
      </c>
      <c r="W288" s="15" t="e">
        <f t="shared" si="172"/>
        <v>#N/A</v>
      </c>
      <c r="X288" s="15" t="e">
        <f t="shared" si="173"/>
        <v>#N/A</v>
      </c>
      <c r="Y288" s="15" t="e">
        <f t="shared" si="174"/>
        <v>#N/A</v>
      </c>
      <c r="Z288" s="15" t="e">
        <f t="shared" si="175"/>
        <v>#N/A</v>
      </c>
      <c r="AA288" s="15" t="e">
        <f t="shared" si="176"/>
        <v>#N/A</v>
      </c>
      <c r="AB288" s="15" t="e">
        <f t="shared" si="177"/>
        <v>#N/A</v>
      </c>
      <c r="AC288" s="15" t="e">
        <f t="shared" si="178"/>
        <v>#N/A</v>
      </c>
      <c r="AD288" s="15" t="e">
        <f t="shared" si="179"/>
        <v>#N/A</v>
      </c>
      <c r="AE288" s="141" t="e">
        <f t="shared" si="180"/>
        <v>#N/A</v>
      </c>
      <c r="AG288" s="15" t="e">
        <f t="shared" si="181"/>
        <v>#N/A</v>
      </c>
      <c r="AH288" s="15" t="e">
        <f t="shared" si="182"/>
        <v>#N/A</v>
      </c>
      <c r="AI288" s="15" t="b">
        <f t="shared" si="183"/>
        <v>0</v>
      </c>
      <c r="AJ288" s="15" t="e">
        <f t="shared" si="184"/>
        <v>#N/A</v>
      </c>
      <c r="AK288" s="15" t="e">
        <f t="shared" si="185"/>
        <v>#N/A</v>
      </c>
      <c r="AL288" s="15" t="e">
        <f t="shared" si="186"/>
        <v>#N/A</v>
      </c>
      <c r="AM288" s="15" t="e">
        <f t="shared" si="187"/>
        <v>#N/A</v>
      </c>
      <c r="AN288" s="15" t="e">
        <f t="shared" si="188"/>
        <v>#N/A</v>
      </c>
      <c r="AO288" s="15" t="e">
        <f t="shared" si="189"/>
        <v>#N/A</v>
      </c>
      <c r="AP288" s="15" t="e">
        <f t="shared" si="190"/>
        <v>#N/A</v>
      </c>
      <c r="AQ288" s="15" t="e">
        <f t="shared" si="191"/>
        <v>#N/A</v>
      </c>
      <c r="AR288" s="15" t="e">
        <f t="shared" si="192"/>
        <v>#N/A</v>
      </c>
      <c r="AS288" s="141" t="e">
        <f t="shared" si="193"/>
        <v>#N/A</v>
      </c>
      <c r="AT288" s="141" t="e">
        <f t="shared" si="194"/>
        <v>#N/A</v>
      </c>
    </row>
    <row r="289" spans="5:46">
      <c r="E289" s="147"/>
      <c r="F289" s="15" t="str">
        <f t="shared" si="156"/>
        <v/>
      </c>
      <c r="G289" s="15" t="str">
        <f t="shared" si="157"/>
        <v/>
      </c>
      <c r="H289" s="15" t="str">
        <f t="shared" si="158"/>
        <v/>
      </c>
      <c r="I289" s="15" t="str">
        <f t="shared" si="159"/>
        <v/>
      </c>
      <c r="J289" s="15" t="str">
        <f t="shared" si="160"/>
        <v/>
      </c>
      <c r="K289" s="15" t="str">
        <f t="shared" si="161"/>
        <v/>
      </c>
      <c r="L289" s="15" t="str">
        <f t="shared" si="162"/>
        <v/>
      </c>
      <c r="M289" s="15" t="str">
        <f t="shared" si="163"/>
        <v/>
      </c>
      <c r="N289" s="15" t="str">
        <f t="shared" si="164"/>
        <v/>
      </c>
      <c r="O289" s="15" t="str">
        <f t="shared" si="165"/>
        <v/>
      </c>
      <c r="P289" s="15" t="str">
        <f t="shared" si="166"/>
        <v/>
      </c>
      <c r="Q289" s="15" t="str">
        <f t="shared" si="167"/>
        <v/>
      </c>
      <c r="R289" s="15" t="str">
        <f t="shared" si="168"/>
        <v/>
      </c>
      <c r="T289" s="15" t="e">
        <f t="shared" si="169"/>
        <v>#N/A</v>
      </c>
      <c r="U289" s="15" t="b">
        <f t="shared" si="170"/>
        <v>0</v>
      </c>
      <c r="V289" s="15" t="e">
        <f t="shared" si="171"/>
        <v>#N/A</v>
      </c>
      <c r="W289" s="15" t="e">
        <f t="shared" si="172"/>
        <v>#N/A</v>
      </c>
      <c r="X289" s="15" t="e">
        <f t="shared" si="173"/>
        <v>#N/A</v>
      </c>
      <c r="Y289" s="15" t="e">
        <f t="shared" si="174"/>
        <v>#N/A</v>
      </c>
      <c r="Z289" s="15" t="e">
        <f t="shared" si="175"/>
        <v>#N/A</v>
      </c>
      <c r="AA289" s="15" t="e">
        <f t="shared" si="176"/>
        <v>#N/A</v>
      </c>
      <c r="AB289" s="15" t="e">
        <f t="shared" si="177"/>
        <v>#N/A</v>
      </c>
      <c r="AC289" s="15" t="e">
        <f t="shared" si="178"/>
        <v>#N/A</v>
      </c>
      <c r="AD289" s="15" t="e">
        <f t="shared" si="179"/>
        <v>#N/A</v>
      </c>
      <c r="AE289" s="141" t="e">
        <f t="shared" si="180"/>
        <v>#N/A</v>
      </c>
      <c r="AG289" s="15" t="e">
        <f t="shared" si="181"/>
        <v>#N/A</v>
      </c>
      <c r="AH289" s="15" t="e">
        <f t="shared" si="182"/>
        <v>#N/A</v>
      </c>
      <c r="AI289" s="15" t="b">
        <f t="shared" si="183"/>
        <v>0</v>
      </c>
      <c r="AJ289" s="15" t="e">
        <f t="shared" si="184"/>
        <v>#N/A</v>
      </c>
      <c r="AK289" s="15" t="e">
        <f t="shared" si="185"/>
        <v>#N/A</v>
      </c>
      <c r="AL289" s="15" t="e">
        <f t="shared" si="186"/>
        <v>#N/A</v>
      </c>
      <c r="AM289" s="15" t="e">
        <f t="shared" si="187"/>
        <v>#N/A</v>
      </c>
      <c r="AN289" s="15" t="e">
        <f t="shared" si="188"/>
        <v>#N/A</v>
      </c>
      <c r="AO289" s="15" t="e">
        <f t="shared" si="189"/>
        <v>#N/A</v>
      </c>
      <c r="AP289" s="15" t="e">
        <f t="shared" si="190"/>
        <v>#N/A</v>
      </c>
      <c r="AQ289" s="15" t="e">
        <f t="shared" si="191"/>
        <v>#N/A</v>
      </c>
      <c r="AR289" s="15" t="e">
        <f t="shared" si="192"/>
        <v>#N/A</v>
      </c>
      <c r="AS289" s="141" t="e">
        <f t="shared" si="193"/>
        <v>#N/A</v>
      </c>
      <c r="AT289" s="141" t="e">
        <f t="shared" si="194"/>
        <v>#N/A</v>
      </c>
    </row>
    <row r="290" spans="5:46">
      <c r="E290" s="147"/>
      <c r="F290" s="15" t="str">
        <f t="shared" si="156"/>
        <v/>
      </c>
      <c r="G290" s="15" t="str">
        <f t="shared" si="157"/>
        <v/>
      </c>
      <c r="H290" s="15" t="str">
        <f t="shared" si="158"/>
        <v/>
      </c>
      <c r="I290" s="15" t="str">
        <f t="shared" si="159"/>
        <v/>
      </c>
      <c r="J290" s="15" t="str">
        <f t="shared" si="160"/>
        <v/>
      </c>
      <c r="K290" s="15" t="str">
        <f t="shared" si="161"/>
        <v/>
      </c>
      <c r="L290" s="15" t="str">
        <f t="shared" si="162"/>
        <v/>
      </c>
      <c r="M290" s="15" t="str">
        <f t="shared" si="163"/>
        <v/>
      </c>
      <c r="N290" s="15" t="str">
        <f t="shared" si="164"/>
        <v/>
      </c>
      <c r="O290" s="15" t="str">
        <f t="shared" si="165"/>
        <v/>
      </c>
      <c r="P290" s="15" t="str">
        <f t="shared" si="166"/>
        <v/>
      </c>
      <c r="Q290" s="15" t="str">
        <f t="shared" si="167"/>
        <v/>
      </c>
      <c r="R290" s="15" t="str">
        <f t="shared" si="168"/>
        <v/>
      </c>
      <c r="T290" s="15" t="e">
        <f t="shared" si="169"/>
        <v>#N/A</v>
      </c>
      <c r="U290" s="15" t="b">
        <f t="shared" si="170"/>
        <v>0</v>
      </c>
      <c r="V290" s="15" t="e">
        <f t="shared" si="171"/>
        <v>#N/A</v>
      </c>
      <c r="W290" s="15" t="e">
        <f t="shared" si="172"/>
        <v>#N/A</v>
      </c>
      <c r="X290" s="15" t="e">
        <f t="shared" si="173"/>
        <v>#N/A</v>
      </c>
      <c r="Y290" s="15" t="e">
        <f t="shared" si="174"/>
        <v>#N/A</v>
      </c>
      <c r="Z290" s="15" t="e">
        <f t="shared" si="175"/>
        <v>#N/A</v>
      </c>
      <c r="AA290" s="15" t="e">
        <f t="shared" si="176"/>
        <v>#N/A</v>
      </c>
      <c r="AB290" s="15" t="e">
        <f t="shared" si="177"/>
        <v>#N/A</v>
      </c>
      <c r="AC290" s="15" t="e">
        <f t="shared" si="178"/>
        <v>#N/A</v>
      </c>
      <c r="AD290" s="15" t="e">
        <f t="shared" si="179"/>
        <v>#N/A</v>
      </c>
      <c r="AE290" s="141" t="e">
        <f t="shared" si="180"/>
        <v>#N/A</v>
      </c>
      <c r="AG290" s="15" t="e">
        <f t="shared" si="181"/>
        <v>#N/A</v>
      </c>
      <c r="AH290" s="15" t="e">
        <f t="shared" si="182"/>
        <v>#N/A</v>
      </c>
      <c r="AI290" s="15" t="b">
        <f t="shared" si="183"/>
        <v>0</v>
      </c>
      <c r="AJ290" s="15" t="e">
        <f t="shared" si="184"/>
        <v>#N/A</v>
      </c>
      <c r="AK290" s="15" t="e">
        <f t="shared" si="185"/>
        <v>#N/A</v>
      </c>
      <c r="AL290" s="15" t="e">
        <f t="shared" si="186"/>
        <v>#N/A</v>
      </c>
      <c r="AM290" s="15" t="e">
        <f t="shared" si="187"/>
        <v>#N/A</v>
      </c>
      <c r="AN290" s="15" t="e">
        <f t="shared" si="188"/>
        <v>#N/A</v>
      </c>
      <c r="AO290" s="15" t="e">
        <f t="shared" si="189"/>
        <v>#N/A</v>
      </c>
      <c r="AP290" s="15" t="e">
        <f t="shared" si="190"/>
        <v>#N/A</v>
      </c>
      <c r="AQ290" s="15" t="e">
        <f t="shared" si="191"/>
        <v>#N/A</v>
      </c>
      <c r="AR290" s="15" t="e">
        <f t="shared" si="192"/>
        <v>#N/A</v>
      </c>
      <c r="AS290" s="141" t="e">
        <f t="shared" si="193"/>
        <v>#N/A</v>
      </c>
      <c r="AT290" s="141" t="e">
        <f t="shared" si="194"/>
        <v>#N/A</v>
      </c>
    </row>
    <row r="291" spans="5:46">
      <c r="E291" s="147"/>
      <c r="F291" s="15" t="str">
        <f t="shared" si="156"/>
        <v/>
      </c>
      <c r="G291" s="15" t="str">
        <f t="shared" si="157"/>
        <v/>
      </c>
      <c r="H291" s="15" t="str">
        <f t="shared" si="158"/>
        <v/>
      </c>
      <c r="I291" s="15" t="str">
        <f t="shared" si="159"/>
        <v/>
      </c>
      <c r="J291" s="15" t="str">
        <f t="shared" si="160"/>
        <v/>
      </c>
      <c r="K291" s="15" t="str">
        <f t="shared" si="161"/>
        <v/>
      </c>
      <c r="L291" s="15" t="str">
        <f t="shared" si="162"/>
        <v/>
      </c>
      <c r="M291" s="15" t="str">
        <f t="shared" si="163"/>
        <v/>
      </c>
      <c r="N291" s="15" t="str">
        <f t="shared" si="164"/>
        <v/>
      </c>
      <c r="O291" s="15" t="str">
        <f t="shared" si="165"/>
        <v/>
      </c>
      <c r="P291" s="15" t="str">
        <f t="shared" si="166"/>
        <v/>
      </c>
      <c r="Q291" s="15" t="str">
        <f t="shared" si="167"/>
        <v/>
      </c>
      <c r="R291" s="15" t="str">
        <f t="shared" si="168"/>
        <v/>
      </c>
      <c r="T291" s="15" t="e">
        <f t="shared" si="169"/>
        <v>#N/A</v>
      </c>
      <c r="U291" s="15" t="b">
        <f t="shared" si="170"/>
        <v>0</v>
      </c>
      <c r="V291" s="15" t="e">
        <f t="shared" si="171"/>
        <v>#N/A</v>
      </c>
      <c r="W291" s="15" t="e">
        <f t="shared" si="172"/>
        <v>#N/A</v>
      </c>
      <c r="X291" s="15" t="e">
        <f t="shared" si="173"/>
        <v>#N/A</v>
      </c>
      <c r="Y291" s="15" t="e">
        <f t="shared" si="174"/>
        <v>#N/A</v>
      </c>
      <c r="Z291" s="15" t="e">
        <f t="shared" si="175"/>
        <v>#N/A</v>
      </c>
      <c r="AA291" s="15" t="e">
        <f t="shared" si="176"/>
        <v>#N/A</v>
      </c>
      <c r="AB291" s="15" t="e">
        <f t="shared" si="177"/>
        <v>#N/A</v>
      </c>
      <c r="AC291" s="15" t="e">
        <f t="shared" si="178"/>
        <v>#N/A</v>
      </c>
      <c r="AD291" s="15" t="e">
        <f t="shared" si="179"/>
        <v>#N/A</v>
      </c>
      <c r="AE291" s="141" t="e">
        <f t="shared" si="180"/>
        <v>#N/A</v>
      </c>
      <c r="AG291" s="15" t="e">
        <f t="shared" si="181"/>
        <v>#N/A</v>
      </c>
      <c r="AH291" s="15" t="e">
        <f t="shared" si="182"/>
        <v>#N/A</v>
      </c>
      <c r="AI291" s="15" t="b">
        <f t="shared" si="183"/>
        <v>0</v>
      </c>
      <c r="AJ291" s="15" t="e">
        <f t="shared" si="184"/>
        <v>#N/A</v>
      </c>
      <c r="AK291" s="15" t="e">
        <f t="shared" si="185"/>
        <v>#N/A</v>
      </c>
      <c r="AL291" s="15" t="e">
        <f t="shared" si="186"/>
        <v>#N/A</v>
      </c>
      <c r="AM291" s="15" t="e">
        <f t="shared" si="187"/>
        <v>#N/A</v>
      </c>
      <c r="AN291" s="15" t="e">
        <f t="shared" si="188"/>
        <v>#N/A</v>
      </c>
      <c r="AO291" s="15" t="e">
        <f t="shared" si="189"/>
        <v>#N/A</v>
      </c>
      <c r="AP291" s="15" t="e">
        <f t="shared" si="190"/>
        <v>#N/A</v>
      </c>
      <c r="AQ291" s="15" t="e">
        <f t="shared" si="191"/>
        <v>#N/A</v>
      </c>
      <c r="AR291" s="15" t="e">
        <f t="shared" si="192"/>
        <v>#N/A</v>
      </c>
      <c r="AS291" s="141" t="e">
        <f t="shared" si="193"/>
        <v>#N/A</v>
      </c>
      <c r="AT291" s="141" t="e">
        <f t="shared" si="194"/>
        <v>#N/A</v>
      </c>
    </row>
    <row r="292" spans="5:46">
      <c r="E292" s="147"/>
      <c r="F292" s="15" t="str">
        <f t="shared" si="156"/>
        <v/>
      </c>
      <c r="G292" s="15" t="str">
        <f t="shared" si="157"/>
        <v/>
      </c>
      <c r="H292" s="15" t="str">
        <f t="shared" si="158"/>
        <v/>
      </c>
      <c r="I292" s="15" t="str">
        <f t="shared" si="159"/>
        <v/>
      </c>
      <c r="J292" s="15" t="str">
        <f t="shared" si="160"/>
        <v/>
      </c>
      <c r="K292" s="15" t="str">
        <f t="shared" si="161"/>
        <v/>
      </c>
      <c r="L292" s="15" t="str">
        <f t="shared" si="162"/>
        <v/>
      </c>
      <c r="M292" s="15" t="str">
        <f t="shared" si="163"/>
        <v/>
      </c>
      <c r="N292" s="15" t="str">
        <f t="shared" si="164"/>
        <v/>
      </c>
      <c r="O292" s="15" t="str">
        <f t="shared" si="165"/>
        <v/>
      </c>
      <c r="P292" s="15" t="str">
        <f t="shared" si="166"/>
        <v/>
      </c>
      <c r="Q292" s="15" t="str">
        <f t="shared" si="167"/>
        <v/>
      </c>
      <c r="R292" s="15" t="str">
        <f t="shared" si="168"/>
        <v/>
      </c>
      <c r="T292" s="15" t="e">
        <f t="shared" si="169"/>
        <v>#N/A</v>
      </c>
      <c r="U292" s="15" t="b">
        <f t="shared" si="170"/>
        <v>0</v>
      </c>
      <c r="V292" s="15" t="e">
        <f t="shared" si="171"/>
        <v>#N/A</v>
      </c>
      <c r="W292" s="15" t="e">
        <f t="shared" si="172"/>
        <v>#N/A</v>
      </c>
      <c r="X292" s="15" t="e">
        <f t="shared" si="173"/>
        <v>#N/A</v>
      </c>
      <c r="Y292" s="15" t="e">
        <f t="shared" si="174"/>
        <v>#N/A</v>
      </c>
      <c r="Z292" s="15" t="e">
        <f t="shared" si="175"/>
        <v>#N/A</v>
      </c>
      <c r="AA292" s="15" t="e">
        <f t="shared" si="176"/>
        <v>#N/A</v>
      </c>
      <c r="AB292" s="15" t="e">
        <f t="shared" si="177"/>
        <v>#N/A</v>
      </c>
      <c r="AC292" s="15" t="e">
        <f t="shared" si="178"/>
        <v>#N/A</v>
      </c>
      <c r="AD292" s="15" t="e">
        <f t="shared" si="179"/>
        <v>#N/A</v>
      </c>
      <c r="AE292" s="141" t="e">
        <f t="shared" si="180"/>
        <v>#N/A</v>
      </c>
      <c r="AG292" s="15" t="e">
        <f t="shared" si="181"/>
        <v>#N/A</v>
      </c>
      <c r="AH292" s="15" t="e">
        <f t="shared" si="182"/>
        <v>#N/A</v>
      </c>
      <c r="AI292" s="15" t="b">
        <f t="shared" si="183"/>
        <v>0</v>
      </c>
      <c r="AJ292" s="15" t="e">
        <f t="shared" si="184"/>
        <v>#N/A</v>
      </c>
      <c r="AK292" s="15" t="e">
        <f t="shared" si="185"/>
        <v>#N/A</v>
      </c>
      <c r="AL292" s="15" t="e">
        <f t="shared" si="186"/>
        <v>#N/A</v>
      </c>
      <c r="AM292" s="15" t="e">
        <f t="shared" si="187"/>
        <v>#N/A</v>
      </c>
      <c r="AN292" s="15" t="e">
        <f t="shared" si="188"/>
        <v>#N/A</v>
      </c>
      <c r="AO292" s="15" t="e">
        <f t="shared" si="189"/>
        <v>#N/A</v>
      </c>
      <c r="AP292" s="15" t="e">
        <f t="shared" si="190"/>
        <v>#N/A</v>
      </c>
      <c r="AQ292" s="15" t="e">
        <f t="shared" si="191"/>
        <v>#N/A</v>
      </c>
      <c r="AR292" s="15" t="e">
        <f t="shared" si="192"/>
        <v>#N/A</v>
      </c>
      <c r="AS292" s="141" t="e">
        <f t="shared" si="193"/>
        <v>#N/A</v>
      </c>
      <c r="AT292" s="141" t="e">
        <f t="shared" si="194"/>
        <v>#N/A</v>
      </c>
    </row>
    <row r="293" spans="5:46">
      <c r="E293" s="147"/>
      <c r="F293" s="15" t="str">
        <f t="shared" si="156"/>
        <v/>
      </c>
      <c r="G293" s="15" t="str">
        <f t="shared" si="157"/>
        <v/>
      </c>
      <c r="H293" s="15" t="str">
        <f t="shared" si="158"/>
        <v/>
      </c>
      <c r="I293" s="15" t="str">
        <f t="shared" si="159"/>
        <v/>
      </c>
      <c r="J293" s="15" t="str">
        <f t="shared" si="160"/>
        <v/>
      </c>
      <c r="K293" s="15" t="str">
        <f t="shared" si="161"/>
        <v/>
      </c>
      <c r="L293" s="15" t="str">
        <f t="shared" si="162"/>
        <v/>
      </c>
      <c r="M293" s="15" t="str">
        <f t="shared" si="163"/>
        <v/>
      </c>
      <c r="N293" s="15" t="str">
        <f t="shared" si="164"/>
        <v/>
      </c>
      <c r="O293" s="15" t="str">
        <f t="shared" si="165"/>
        <v/>
      </c>
      <c r="P293" s="15" t="str">
        <f t="shared" si="166"/>
        <v/>
      </c>
      <c r="Q293" s="15" t="str">
        <f t="shared" si="167"/>
        <v/>
      </c>
      <c r="R293" s="15" t="str">
        <f t="shared" si="168"/>
        <v/>
      </c>
      <c r="T293" s="15" t="e">
        <f t="shared" si="169"/>
        <v>#N/A</v>
      </c>
      <c r="U293" s="15" t="b">
        <f t="shared" si="170"/>
        <v>0</v>
      </c>
      <c r="V293" s="15" t="e">
        <f t="shared" si="171"/>
        <v>#N/A</v>
      </c>
      <c r="W293" s="15" t="e">
        <f t="shared" si="172"/>
        <v>#N/A</v>
      </c>
      <c r="X293" s="15" t="e">
        <f t="shared" si="173"/>
        <v>#N/A</v>
      </c>
      <c r="Y293" s="15" t="e">
        <f t="shared" si="174"/>
        <v>#N/A</v>
      </c>
      <c r="Z293" s="15" t="e">
        <f t="shared" si="175"/>
        <v>#N/A</v>
      </c>
      <c r="AA293" s="15" t="e">
        <f t="shared" si="176"/>
        <v>#N/A</v>
      </c>
      <c r="AB293" s="15" t="e">
        <f t="shared" si="177"/>
        <v>#N/A</v>
      </c>
      <c r="AC293" s="15" t="e">
        <f t="shared" si="178"/>
        <v>#N/A</v>
      </c>
      <c r="AD293" s="15" t="e">
        <f t="shared" si="179"/>
        <v>#N/A</v>
      </c>
      <c r="AE293" s="141" t="e">
        <f t="shared" si="180"/>
        <v>#N/A</v>
      </c>
      <c r="AG293" s="15" t="e">
        <f t="shared" si="181"/>
        <v>#N/A</v>
      </c>
      <c r="AH293" s="15" t="e">
        <f t="shared" si="182"/>
        <v>#N/A</v>
      </c>
      <c r="AI293" s="15" t="b">
        <f t="shared" si="183"/>
        <v>0</v>
      </c>
      <c r="AJ293" s="15" t="e">
        <f t="shared" si="184"/>
        <v>#N/A</v>
      </c>
      <c r="AK293" s="15" t="e">
        <f t="shared" si="185"/>
        <v>#N/A</v>
      </c>
      <c r="AL293" s="15" t="e">
        <f t="shared" si="186"/>
        <v>#N/A</v>
      </c>
      <c r="AM293" s="15" t="e">
        <f t="shared" si="187"/>
        <v>#N/A</v>
      </c>
      <c r="AN293" s="15" t="e">
        <f t="shared" si="188"/>
        <v>#N/A</v>
      </c>
      <c r="AO293" s="15" t="e">
        <f t="shared" si="189"/>
        <v>#N/A</v>
      </c>
      <c r="AP293" s="15" t="e">
        <f t="shared" si="190"/>
        <v>#N/A</v>
      </c>
      <c r="AQ293" s="15" t="e">
        <f t="shared" si="191"/>
        <v>#N/A</v>
      </c>
      <c r="AR293" s="15" t="e">
        <f t="shared" si="192"/>
        <v>#N/A</v>
      </c>
      <c r="AS293" s="141" t="e">
        <f t="shared" si="193"/>
        <v>#N/A</v>
      </c>
      <c r="AT293" s="141" t="e">
        <f t="shared" si="194"/>
        <v>#N/A</v>
      </c>
    </row>
    <row r="294" spans="5:46">
      <c r="E294" s="147"/>
      <c r="F294" s="15" t="str">
        <f t="shared" si="156"/>
        <v/>
      </c>
      <c r="G294" s="15" t="str">
        <f t="shared" si="157"/>
        <v/>
      </c>
      <c r="H294" s="15" t="str">
        <f t="shared" si="158"/>
        <v/>
      </c>
      <c r="I294" s="15" t="str">
        <f t="shared" si="159"/>
        <v/>
      </c>
      <c r="J294" s="15" t="str">
        <f t="shared" si="160"/>
        <v/>
      </c>
      <c r="K294" s="15" t="str">
        <f t="shared" si="161"/>
        <v/>
      </c>
      <c r="L294" s="15" t="str">
        <f t="shared" si="162"/>
        <v/>
      </c>
      <c r="M294" s="15" t="str">
        <f t="shared" si="163"/>
        <v/>
      </c>
      <c r="N294" s="15" t="str">
        <f t="shared" si="164"/>
        <v/>
      </c>
      <c r="O294" s="15" t="str">
        <f t="shared" si="165"/>
        <v/>
      </c>
      <c r="P294" s="15" t="str">
        <f t="shared" si="166"/>
        <v/>
      </c>
      <c r="Q294" s="15" t="str">
        <f t="shared" si="167"/>
        <v/>
      </c>
      <c r="R294" s="15" t="str">
        <f t="shared" si="168"/>
        <v/>
      </c>
      <c r="T294" s="15" t="e">
        <f t="shared" si="169"/>
        <v>#N/A</v>
      </c>
      <c r="U294" s="15" t="b">
        <f t="shared" si="170"/>
        <v>0</v>
      </c>
      <c r="V294" s="15" t="e">
        <f t="shared" si="171"/>
        <v>#N/A</v>
      </c>
      <c r="W294" s="15" t="e">
        <f t="shared" si="172"/>
        <v>#N/A</v>
      </c>
      <c r="X294" s="15" t="e">
        <f t="shared" si="173"/>
        <v>#N/A</v>
      </c>
      <c r="Y294" s="15" t="e">
        <f t="shared" si="174"/>
        <v>#N/A</v>
      </c>
      <c r="Z294" s="15" t="e">
        <f t="shared" si="175"/>
        <v>#N/A</v>
      </c>
      <c r="AA294" s="15" t="e">
        <f t="shared" si="176"/>
        <v>#N/A</v>
      </c>
      <c r="AB294" s="15" t="e">
        <f t="shared" si="177"/>
        <v>#N/A</v>
      </c>
      <c r="AC294" s="15" t="e">
        <f t="shared" si="178"/>
        <v>#N/A</v>
      </c>
      <c r="AD294" s="15" t="e">
        <f t="shared" si="179"/>
        <v>#N/A</v>
      </c>
      <c r="AE294" s="141" t="e">
        <f t="shared" si="180"/>
        <v>#N/A</v>
      </c>
      <c r="AG294" s="15" t="e">
        <f t="shared" si="181"/>
        <v>#N/A</v>
      </c>
      <c r="AH294" s="15" t="e">
        <f t="shared" si="182"/>
        <v>#N/A</v>
      </c>
      <c r="AI294" s="15" t="b">
        <f t="shared" si="183"/>
        <v>0</v>
      </c>
      <c r="AJ294" s="15" t="e">
        <f t="shared" si="184"/>
        <v>#N/A</v>
      </c>
      <c r="AK294" s="15" t="e">
        <f t="shared" si="185"/>
        <v>#N/A</v>
      </c>
      <c r="AL294" s="15" t="e">
        <f t="shared" si="186"/>
        <v>#N/A</v>
      </c>
      <c r="AM294" s="15" t="e">
        <f t="shared" si="187"/>
        <v>#N/A</v>
      </c>
      <c r="AN294" s="15" t="e">
        <f t="shared" si="188"/>
        <v>#N/A</v>
      </c>
      <c r="AO294" s="15" t="e">
        <f t="shared" si="189"/>
        <v>#N/A</v>
      </c>
      <c r="AP294" s="15" t="e">
        <f t="shared" si="190"/>
        <v>#N/A</v>
      </c>
      <c r="AQ294" s="15" t="e">
        <f t="shared" si="191"/>
        <v>#N/A</v>
      </c>
      <c r="AR294" s="15" t="e">
        <f t="shared" si="192"/>
        <v>#N/A</v>
      </c>
      <c r="AS294" s="141" t="e">
        <f t="shared" si="193"/>
        <v>#N/A</v>
      </c>
      <c r="AT294" s="141" t="e">
        <f t="shared" si="194"/>
        <v>#N/A</v>
      </c>
    </row>
    <row r="295" spans="5:46">
      <c r="E295" s="147"/>
      <c r="F295" s="15" t="str">
        <f t="shared" si="156"/>
        <v/>
      </c>
      <c r="G295" s="15" t="str">
        <f t="shared" si="157"/>
        <v/>
      </c>
      <c r="H295" s="15" t="str">
        <f t="shared" si="158"/>
        <v/>
      </c>
      <c r="I295" s="15" t="str">
        <f t="shared" si="159"/>
        <v/>
      </c>
      <c r="J295" s="15" t="str">
        <f t="shared" si="160"/>
        <v/>
      </c>
      <c r="K295" s="15" t="str">
        <f t="shared" si="161"/>
        <v/>
      </c>
      <c r="L295" s="15" t="str">
        <f t="shared" si="162"/>
        <v/>
      </c>
      <c r="M295" s="15" t="str">
        <f t="shared" si="163"/>
        <v/>
      </c>
      <c r="N295" s="15" t="str">
        <f t="shared" si="164"/>
        <v/>
      </c>
      <c r="O295" s="15" t="str">
        <f t="shared" si="165"/>
        <v/>
      </c>
      <c r="P295" s="15" t="str">
        <f t="shared" si="166"/>
        <v/>
      </c>
      <c r="Q295" s="15" t="str">
        <f t="shared" si="167"/>
        <v/>
      </c>
      <c r="R295" s="15" t="str">
        <f t="shared" si="168"/>
        <v/>
      </c>
      <c r="T295" s="15" t="e">
        <f t="shared" si="169"/>
        <v>#N/A</v>
      </c>
      <c r="U295" s="15" t="b">
        <f t="shared" si="170"/>
        <v>0</v>
      </c>
      <c r="V295" s="15" t="e">
        <f t="shared" si="171"/>
        <v>#N/A</v>
      </c>
      <c r="W295" s="15" t="e">
        <f t="shared" si="172"/>
        <v>#N/A</v>
      </c>
      <c r="X295" s="15" t="e">
        <f t="shared" si="173"/>
        <v>#N/A</v>
      </c>
      <c r="Y295" s="15" t="e">
        <f t="shared" si="174"/>
        <v>#N/A</v>
      </c>
      <c r="Z295" s="15" t="e">
        <f t="shared" si="175"/>
        <v>#N/A</v>
      </c>
      <c r="AA295" s="15" t="e">
        <f t="shared" si="176"/>
        <v>#N/A</v>
      </c>
      <c r="AB295" s="15" t="e">
        <f t="shared" si="177"/>
        <v>#N/A</v>
      </c>
      <c r="AC295" s="15" t="e">
        <f t="shared" si="178"/>
        <v>#N/A</v>
      </c>
      <c r="AD295" s="15" t="e">
        <f t="shared" si="179"/>
        <v>#N/A</v>
      </c>
      <c r="AE295" s="141" t="e">
        <f t="shared" si="180"/>
        <v>#N/A</v>
      </c>
      <c r="AG295" s="15" t="e">
        <f t="shared" si="181"/>
        <v>#N/A</v>
      </c>
      <c r="AH295" s="15" t="e">
        <f t="shared" si="182"/>
        <v>#N/A</v>
      </c>
      <c r="AI295" s="15" t="b">
        <f t="shared" si="183"/>
        <v>0</v>
      </c>
      <c r="AJ295" s="15" t="e">
        <f t="shared" si="184"/>
        <v>#N/A</v>
      </c>
      <c r="AK295" s="15" t="e">
        <f t="shared" si="185"/>
        <v>#N/A</v>
      </c>
      <c r="AL295" s="15" t="e">
        <f t="shared" si="186"/>
        <v>#N/A</v>
      </c>
      <c r="AM295" s="15" t="e">
        <f t="shared" si="187"/>
        <v>#N/A</v>
      </c>
      <c r="AN295" s="15" t="e">
        <f t="shared" si="188"/>
        <v>#N/A</v>
      </c>
      <c r="AO295" s="15" t="e">
        <f t="shared" si="189"/>
        <v>#N/A</v>
      </c>
      <c r="AP295" s="15" t="e">
        <f t="shared" si="190"/>
        <v>#N/A</v>
      </c>
      <c r="AQ295" s="15" t="e">
        <f t="shared" si="191"/>
        <v>#N/A</v>
      </c>
      <c r="AR295" s="15" t="e">
        <f t="shared" si="192"/>
        <v>#N/A</v>
      </c>
      <c r="AS295" s="141" t="e">
        <f t="shared" si="193"/>
        <v>#N/A</v>
      </c>
      <c r="AT295" s="141" t="e">
        <f t="shared" si="194"/>
        <v>#N/A</v>
      </c>
    </row>
    <row r="296" spans="5:46">
      <c r="E296" s="147"/>
      <c r="F296" s="15" t="str">
        <f t="shared" si="156"/>
        <v/>
      </c>
      <c r="G296" s="15" t="str">
        <f t="shared" si="157"/>
        <v/>
      </c>
      <c r="H296" s="15" t="str">
        <f t="shared" si="158"/>
        <v/>
      </c>
      <c r="I296" s="15" t="str">
        <f t="shared" si="159"/>
        <v/>
      </c>
      <c r="J296" s="15" t="str">
        <f t="shared" si="160"/>
        <v/>
      </c>
      <c r="K296" s="15" t="str">
        <f t="shared" si="161"/>
        <v/>
      </c>
      <c r="L296" s="15" t="str">
        <f t="shared" si="162"/>
        <v/>
      </c>
      <c r="M296" s="15" t="str">
        <f t="shared" si="163"/>
        <v/>
      </c>
      <c r="N296" s="15" t="str">
        <f t="shared" si="164"/>
        <v/>
      </c>
      <c r="O296" s="15" t="str">
        <f t="shared" si="165"/>
        <v/>
      </c>
      <c r="P296" s="15" t="str">
        <f t="shared" si="166"/>
        <v/>
      </c>
      <c r="Q296" s="15" t="str">
        <f t="shared" si="167"/>
        <v/>
      </c>
      <c r="R296" s="15" t="str">
        <f t="shared" si="168"/>
        <v/>
      </c>
      <c r="T296" s="15" t="e">
        <f t="shared" si="169"/>
        <v>#N/A</v>
      </c>
      <c r="U296" s="15" t="b">
        <f t="shared" si="170"/>
        <v>0</v>
      </c>
      <c r="V296" s="15" t="e">
        <f t="shared" si="171"/>
        <v>#N/A</v>
      </c>
      <c r="W296" s="15" t="e">
        <f t="shared" si="172"/>
        <v>#N/A</v>
      </c>
      <c r="X296" s="15" t="e">
        <f t="shared" si="173"/>
        <v>#N/A</v>
      </c>
      <c r="Y296" s="15" t="e">
        <f t="shared" si="174"/>
        <v>#N/A</v>
      </c>
      <c r="Z296" s="15" t="e">
        <f t="shared" si="175"/>
        <v>#N/A</v>
      </c>
      <c r="AA296" s="15" t="e">
        <f t="shared" si="176"/>
        <v>#N/A</v>
      </c>
      <c r="AB296" s="15" t="e">
        <f t="shared" si="177"/>
        <v>#N/A</v>
      </c>
      <c r="AC296" s="15" t="e">
        <f t="shared" si="178"/>
        <v>#N/A</v>
      </c>
      <c r="AD296" s="15" t="e">
        <f t="shared" si="179"/>
        <v>#N/A</v>
      </c>
      <c r="AE296" s="141" t="e">
        <f t="shared" si="180"/>
        <v>#N/A</v>
      </c>
      <c r="AG296" s="15" t="e">
        <f t="shared" si="181"/>
        <v>#N/A</v>
      </c>
      <c r="AH296" s="15" t="e">
        <f t="shared" si="182"/>
        <v>#N/A</v>
      </c>
      <c r="AI296" s="15" t="b">
        <f t="shared" si="183"/>
        <v>0</v>
      </c>
      <c r="AJ296" s="15" t="e">
        <f t="shared" si="184"/>
        <v>#N/A</v>
      </c>
      <c r="AK296" s="15" t="e">
        <f t="shared" si="185"/>
        <v>#N/A</v>
      </c>
      <c r="AL296" s="15" t="e">
        <f t="shared" si="186"/>
        <v>#N/A</v>
      </c>
      <c r="AM296" s="15" t="e">
        <f t="shared" si="187"/>
        <v>#N/A</v>
      </c>
      <c r="AN296" s="15" t="e">
        <f t="shared" si="188"/>
        <v>#N/A</v>
      </c>
      <c r="AO296" s="15" t="e">
        <f t="shared" si="189"/>
        <v>#N/A</v>
      </c>
      <c r="AP296" s="15" t="e">
        <f t="shared" si="190"/>
        <v>#N/A</v>
      </c>
      <c r="AQ296" s="15" t="e">
        <f t="shared" si="191"/>
        <v>#N/A</v>
      </c>
      <c r="AR296" s="15" t="e">
        <f t="shared" si="192"/>
        <v>#N/A</v>
      </c>
      <c r="AS296" s="141" t="e">
        <f t="shared" si="193"/>
        <v>#N/A</v>
      </c>
      <c r="AT296" s="141" t="e">
        <f t="shared" si="194"/>
        <v>#N/A</v>
      </c>
    </row>
    <row r="297" spans="5:46">
      <c r="E297" s="147"/>
      <c r="F297" s="15" t="str">
        <f t="shared" si="156"/>
        <v/>
      </c>
      <c r="G297" s="15" t="str">
        <f t="shared" si="157"/>
        <v/>
      </c>
      <c r="H297" s="15" t="str">
        <f t="shared" si="158"/>
        <v/>
      </c>
      <c r="I297" s="15" t="str">
        <f t="shared" si="159"/>
        <v/>
      </c>
      <c r="J297" s="15" t="str">
        <f t="shared" si="160"/>
        <v/>
      </c>
      <c r="K297" s="15" t="str">
        <f t="shared" si="161"/>
        <v/>
      </c>
      <c r="L297" s="15" t="str">
        <f t="shared" si="162"/>
        <v/>
      </c>
      <c r="M297" s="15" t="str">
        <f t="shared" si="163"/>
        <v/>
      </c>
      <c r="N297" s="15" t="str">
        <f t="shared" si="164"/>
        <v/>
      </c>
      <c r="O297" s="15" t="str">
        <f t="shared" si="165"/>
        <v/>
      </c>
      <c r="P297" s="15" t="str">
        <f t="shared" si="166"/>
        <v/>
      </c>
      <c r="Q297" s="15" t="str">
        <f t="shared" si="167"/>
        <v/>
      </c>
      <c r="R297" s="15" t="str">
        <f t="shared" si="168"/>
        <v/>
      </c>
      <c r="T297" s="15" t="e">
        <f t="shared" si="169"/>
        <v>#N/A</v>
      </c>
      <c r="U297" s="15" t="b">
        <f t="shared" si="170"/>
        <v>0</v>
      </c>
      <c r="V297" s="15" t="e">
        <f t="shared" si="171"/>
        <v>#N/A</v>
      </c>
      <c r="W297" s="15" t="e">
        <f t="shared" si="172"/>
        <v>#N/A</v>
      </c>
      <c r="X297" s="15" t="e">
        <f t="shared" si="173"/>
        <v>#N/A</v>
      </c>
      <c r="Y297" s="15" t="e">
        <f t="shared" si="174"/>
        <v>#N/A</v>
      </c>
      <c r="Z297" s="15" t="e">
        <f t="shared" si="175"/>
        <v>#N/A</v>
      </c>
      <c r="AA297" s="15" t="e">
        <f t="shared" si="176"/>
        <v>#N/A</v>
      </c>
      <c r="AB297" s="15" t="e">
        <f t="shared" si="177"/>
        <v>#N/A</v>
      </c>
      <c r="AC297" s="15" t="e">
        <f t="shared" si="178"/>
        <v>#N/A</v>
      </c>
      <c r="AD297" s="15" t="e">
        <f t="shared" si="179"/>
        <v>#N/A</v>
      </c>
      <c r="AE297" s="141" t="e">
        <f t="shared" si="180"/>
        <v>#N/A</v>
      </c>
      <c r="AG297" s="15" t="e">
        <f t="shared" si="181"/>
        <v>#N/A</v>
      </c>
      <c r="AH297" s="15" t="e">
        <f t="shared" si="182"/>
        <v>#N/A</v>
      </c>
      <c r="AI297" s="15" t="b">
        <f t="shared" si="183"/>
        <v>0</v>
      </c>
      <c r="AJ297" s="15" t="e">
        <f t="shared" si="184"/>
        <v>#N/A</v>
      </c>
      <c r="AK297" s="15" t="e">
        <f t="shared" si="185"/>
        <v>#N/A</v>
      </c>
      <c r="AL297" s="15" t="e">
        <f t="shared" si="186"/>
        <v>#N/A</v>
      </c>
      <c r="AM297" s="15" t="e">
        <f t="shared" si="187"/>
        <v>#N/A</v>
      </c>
      <c r="AN297" s="15" t="e">
        <f t="shared" si="188"/>
        <v>#N/A</v>
      </c>
      <c r="AO297" s="15" t="e">
        <f t="shared" si="189"/>
        <v>#N/A</v>
      </c>
      <c r="AP297" s="15" t="e">
        <f t="shared" si="190"/>
        <v>#N/A</v>
      </c>
      <c r="AQ297" s="15" t="e">
        <f t="shared" si="191"/>
        <v>#N/A</v>
      </c>
      <c r="AR297" s="15" t="e">
        <f t="shared" si="192"/>
        <v>#N/A</v>
      </c>
      <c r="AS297" s="141" t="e">
        <f t="shared" si="193"/>
        <v>#N/A</v>
      </c>
      <c r="AT297" s="141" t="e">
        <f t="shared" si="194"/>
        <v>#N/A</v>
      </c>
    </row>
    <row r="298" spans="5:46">
      <c r="E298" s="147"/>
      <c r="F298" s="15" t="str">
        <f t="shared" si="156"/>
        <v/>
      </c>
      <c r="G298" s="15" t="str">
        <f t="shared" si="157"/>
        <v/>
      </c>
      <c r="H298" s="15" t="str">
        <f t="shared" si="158"/>
        <v/>
      </c>
      <c r="I298" s="15" t="str">
        <f t="shared" si="159"/>
        <v/>
      </c>
      <c r="J298" s="15" t="str">
        <f t="shared" si="160"/>
        <v/>
      </c>
      <c r="K298" s="15" t="str">
        <f t="shared" si="161"/>
        <v/>
      </c>
      <c r="L298" s="15" t="str">
        <f t="shared" si="162"/>
        <v/>
      </c>
      <c r="M298" s="15" t="str">
        <f t="shared" si="163"/>
        <v/>
      </c>
      <c r="N298" s="15" t="str">
        <f t="shared" si="164"/>
        <v/>
      </c>
      <c r="O298" s="15" t="str">
        <f t="shared" si="165"/>
        <v/>
      </c>
      <c r="P298" s="15" t="str">
        <f t="shared" si="166"/>
        <v/>
      </c>
      <c r="Q298" s="15" t="str">
        <f t="shared" si="167"/>
        <v/>
      </c>
      <c r="R298" s="15" t="str">
        <f t="shared" si="168"/>
        <v/>
      </c>
      <c r="T298" s="15" t="e">
        <f t="shared" si="169"/>
        <v>#N/A</v>
      </c>
      <c r="U298" s="15" t="b">
        <f t="shared" si="170"/>
        <v>0</v>
      </c>
      <c r="V298" s="15" t="e">
        <f t="shared" si="171"/>
        <v>#N/A</v>
      </c>
      <c r="W298" s="15" t="e">
        <f t="shared" si="172"/>
        <v>#N/A</v>
      </c>
      <c r="X298" s="15" t="e">
        <f t="shared" si="173"/>
        <v>#N/A</v>
      </c>
      <c r="Y298" s="15" t="e">
        <f t="shared" si="174"/>
        <v>#N/A</v>
      </c>
      <c r="Z298" s="15" t="e">
        <f t="shared" si="175"/>
        <v>#N/A</v>
      </c>
      <c r="AA298" s="15" t="e">
        <f t="shared" si="176"/>
        <v>#N/A</v>
      </c>
      <c r="AB298" s="15" t="e">
        <f t="shared" si="177"/>
        <v>#N/A</v>
      </c>
      <c r="AC298" s="15" t="e">
        <f t="shared" si="178"/>
        <v>#N/A</v>
      </c>
      <c r="AD298" s="15" t="e">
        <f t="shared" si="179"/>
        <v>#N/A</v>
      </c>
      <c r="AE298" s="141" t="e">
        <f t="shared" si="180"/>
        <v>#N/A</v>
      </c>
      <c r="AG298" s="15" t="e">
        <f t="shared" si="181"/>
        <v>#N/A</v>
      </c>
      <c r="AH298" s="15" t="e">
        <f t="shared" si="182"/>
        <v>#N/A</v>
      </c>
      <c r="AI298" s="15" t="b">
        <f t="shared" si="183"/>
        <v>0</v>
      </c>
      <c r="AJ298" s="15" t="e">
        <f t="shared" si="184"/>
        <v>#N/A</v>
      </c>
      <c r="AK298" s="15" t="e">
        <f t="shared" si="185"/>
        <v>#N/A</v>
      </c>
      <c r="AL298" s="15" t="e">
        <f t="shared" si="186"/>
        <v>#N/A</v>
      </c>
      <c r="AM298" s="15" t="e">
        <f t="shared" si="187"/>
        <v>#N/A</v>
      </c>
      <c r="AN298" s="15" t="e">
        <f t="shared" si="188"/>
        <v>#N/A</v>
      </c>
      <c r="AO298" s="15" t="e">
        <f t="shared" si="189"/>
        <v>#N/A</v>
      </c>
      <c r="AP298" s="15" t="e">
        <f t="shared" si="190"/>
        <v>#N/A</v>
      </c>
      <c r="AQ298" s="15" t="e">
        <f t="shared" si="191"/>
        <v>#N/A</v>
      </c>
      <c r="AR298" s="15" t="e">
        <f t="shared" si="192"/>
        <v>#N/A</v>
      </c>
      <c r="AS298" s="141" t="e">
        <f t="shared" si="193"/>
        <v>#N/A</v>
      </c>
      <c r="AT298" s="141" t="e">
        <f t="shared" si="194"/>
        <v>#N/A</v>
      </c>
    </row>
    <row r="299" spans="5:46">
      <c r="E299" s="147"/>
      <c r="F299" s="15" t="str">
        <f t="shared" si="156"/>
        <v/>
      </c>
      <c r="G299" s="15" t="str">
        <f t="shared" si="157"/>
        <v/>
      </c>
      <c r="H299" s="15" t="str">
        <f t="shared" si="158"/>
        <v/>
      </c>
      <c r="I299" s="15" t="str">
        <f t="shared" si="159"/>
        <v/>
      </c>
      <c r="J299" s="15" t="str">
        <f t="shared" si="160"/>
        <v/>
      </c>
      <c r="K299" s="15" t="str">
        <f t="shared" si="161"/>
        <v/>
      </c>
      <c r="L299" s="15" t="str">
        <f t="shared" si="162"/>
        <v/>
      </c>
      <c r="M299" s="15" t="str">
        <f t="shared" si="163"/>
        <v/>
      </c>
      <c r="N299" s="15" t="str">
        <f t="shared" si="164"/>
        <v/>
      </c>
      <c r="O299" s="15" t="str">
        <f t="shared" si="165"/>
        <v/>
      </c>
      <c r="P299" s="15" t="str">
        <f t="shared" si="166"/>
        <v/>
      </c>
      <c r="Q299" s="15" t="str">
        <f t="shared" si="167"/>
        <v/>
      </c>
      <c r="R299" s="15" t="str">
        <f t="shared" si="168"/>
        <v/>
      </c>
      <c r="T299" s="15" t="e">
        <f t="shared" si="169"/>
        <v>#N/A</v>
      </c>
      <c r="U299" s="15" t="b">
        <f t="shared" si="170"/>
        <v>0</v>
      </c>
      <c r="V299" s="15" t="e">
        <f t="shared" si="171"/>
        <v>#N/A</v>
      </c>
      <c r="W299" s="15" t="e">
        <f t="shared" si="172"/>
        <v>#N/A</v>
      </c>
      <c r="X299" s="15" t="e">
        <f t="shared" si="173"/>
        <v>#N/A</v>
      </c>
      <c r="Y299" s="15" t="e">
        <f t="shared" si="174"/>
        <v>#N/A</v>
      </c>
      <c r="Z299" s="15" t="e">
        <f t="shared" si="175"/>
        <v>#N/A</v>
      </c>
      <c r="AA299" s="15" t="e">
        <f t="shared" si="176"/>
        <v>#N/A</v>
      </c>
      <c r="AB299" s="15" t="e">
        <f t="shared" si="177"/>
        <v>#N/A</v>
      </c>
      <c r="AC299" s="15" t="e">
        <f t="shared" si="178"/>
        <v>#N/A</v>
      </c>
      <c r="AD299" s="15" t="e">
        <f t="shared" si="179"/>
        <v>#N/A</v>
      </c>
      <c r="AE299" s="141" t="e">
        <f t="shared" si="180"/>
        <v>#N/A</v>
      </c>
      <c r="AG299" s="15" t="e">
        <f t="shared" si="181"/>
        <v>#N/A</v>
      </c>
      <c r="AH299" s="15" t="e">
        <f t="shared" si="182"/>
        <v>#N/A</v>
      </c>
      <c r="AI299" s="15" t="b">
        <f t="shared" si="183"/>
        <v>0</v>
      </c>
      <c r="AJ299" s="15" t="e">
        <f t="shared" si="184"/>
        <v>#N/A</v>
      </c>
      <c r="AK299" s="15" t="e">
        <f t="shared" si="185"/>
        <v>#N/A</v>
      </c>
      <c r="AL299" s="15" t="e">
        <f t="shared" si="186"/>
        <v>#N/A</v>
      </c>
      <c r="AM299" s="15" t="e">
        <f t="shared" si="187"/>
        <v>#N/A</v>
      </c>
      <c r="AN299" s="15" t="e">
        <f t="shared" si="188"/>
        <v>#N/A</v>
      </c>
      <c r="AO299" s="15" t="e">
        <f t="shared" si="189"/>
        <v>#N/A</v>
      </c>
      <c r="AP299" s="15" t="e">
        <f t="shared" si="190"/>
        <v>#N/A</v>
      </c>
      <c r="AQ299" s="15" t="e">
        <f t="shared" si="191"/>
        <v>#N/A</v>
      </c>
      <c r="AR299" s="15" t="e">
        <f t="shared" si="192"/>
        <v>#N/A</v>
      </c>
      <c r="AS299" s="141" t="e">
        <f t="shared" si="193"/>
        <v>#N/A</v>
      </c>
      <c r="AT299" s="141" t="e">
        <f t="shared" si="194"/>
        <v>#N/A</v>
      </c>
    </row>
    <row r="300" spans="5:46">
      <c r="E300" s="147"/>
      <c r="F300" s="15" t="str">
        <f t="shared" si="156"/>
        <v/>
      </c>
      <c r="G300" s="15" t="str">
        <f t="shared" si="157"/>
        <v/>
      </c>
      <c r="H300" s="15" t="str">
        <f t="shared" si="158"/>
        <v/>
      </c>
      <c r="I300" s="15" t="str">
        <f t="shared" si="159"/>
        <v/>
      </c>
      <c r="J300" s="15" t="str">
        <f t="shared" si="160"/>
        <v/>
      </c>
      <c r="K300" s="15" t="str">
        <f t="shared" si="161"/>
        <v/>
      </c>
      <c r="L300" s="15" t="str">
        <f t="shared" si="162"/>
        <v/>
      </c>
      <c r="M300" s="15" t="str">
        <f t="shared" si="163"/>
        <v/>
      </c>
      <c r="N300" s="15" t="str">
        <f t="shared" si="164"/>
        <v/>
      </c>
      <c r="O300" s="15" t="str">
        <f t="shared" si="165"/>
        <v/>
      </c>
      <c r="P300" s="15" t="str">
        <f t="shared" si="166"/>
        <v/>
      </c>
      <c r="Q300" s="15" t="str">
        <f t="shared" si="167"/>
        <v/>
      </c>
      <c r="R300" s="15" t="str">
        <f t="shared" si="168"/>
        <v/>
      </c>
      <c r="T300" s="15" t="e">
        <f t="shared" si="169"/>
        <v>#N/A</v>
      </c>
      <c r="U300" s="15" t="b">
        <f t="shared" si="170"/>
        <v>0</v>
      </c>
      <c r="V300" s="15" t="e">
        <f t="shared" si="171"/>
        <v>#N/A</v>
      </c>
      <c r="W300" s="15" t="e">
        <f t="shared" si="172"/>
        <v>#N/A</v>
      </c>
      <c r="X300" s="15" t="e">
        <f t="shared" si="173"/>
        <v>#N/A</v>
      </c>
      <c r="Y300" s="15" t="e">
        <f t="shared" si="174"/>
        <v>#N/A</v>
      </c>
      <c r="Z300" s="15" t="e">
        <f t="shared" si="175"/>
        <v>#N/A</v>
      </c>
      <c r="AA300" s="15" t="e">
        <f t="shared" si="176"/>
        <v>#N/A</v>
      </c>
      <c r="AB300" s="15" t="e">
        <f t="shared" si="177"/>
        <v>#N/A</v>
      </c>
      <c r="AC300" s="15" t="e">
        <f t="shared" si="178"/>
        <v>#N/A</v>
      </c>
      <c r="AD300" s="15" t="e">
        <f t="shared" si="179"/>
        <v>#N/A</v>
      </c>
      <c r="AE300" s="141" t="e">
        <f t="shared" si="180"/>
        <v>#N/A</v>
      </c>
      <c r="AG300" s="15" t="e">
        <f t="shared" si="181"/>
        <v>#N/A</v>
      </c>
      <c r="AH300" s="15" t="e">
        <f t="shared" si="182"/>
        <v>#N/A</v>
      </c>
      <c r="AI300" s="15" t="b">
        <f t="shared" si="183"/>
        <v>0</v>
      </c>
      <c r="AJ300" s="15" t="e">
        <f t="shared" si="184"/>
        <v>#N/A</v>
      </c>
      <c r="AK300" s="15" t="e">
        <f t="shared" si="185"/>
        <v>#N/A</v>
      </c>
      <c r="AL300" s="15" t="e">
        <f t="shared" si="186"/>
        <v>#N/A</v>
      </c>
      <c r="AM300" s="15" t="e">
        <f t="shared" si="187"/>
        <v>#N/A</v>
      </c>
      <c r="AN300" s="15" t="e">
        <f t="shared" si="188"/>
        <v>#N/A</v>
      </c>
      <c r="AO300" s="15" t="e">
        <f t="shared" si="189"/>
        <v>#N/A</v>
      </c>
      <c r="AP300" s="15" t="e">
        <f t="shared" si="190"/>
        <v>#N/A</v>
      </c>
      <c r="AQ300" s="15" t="e">
        <f t="shared" si="191"/>
        <v>#N/A</v>
      </c>
      <c r="AR300" s="15" t="e">
        <f t="shared" si="192"/>
        <v>#N/A</v>
      </c>
      <c r="AS300" s="141" t="e">
        <f t="shared" si="193"/>
        <v>#N/A</v>
      </c>
      <c r="AT300" s="141" t="e">
        <f t="shared" si="194"/>
        <v>#N/A</v>
      </c>
    </row>
    <row r="301" spans="5:46">
      <c r="E301" s="147"/>
      <c r="F301" s="15" t="str">
        <f t="shared" si="156"/>
        <v/>
      </c>
      <c r="G301" s="15" t="str">
        <f t="shared" si="157"/>
        <v/>
      </c>
      <c r="H301" s="15" t="str">
        <f t="shared" si="158"/>
        <v/>
      </c>
      <c r="I301" s="15" t="str">
        <f t="shared" si="159"/>
        <v/>
      </c>
      <c r="J301" s="15" t="str">
        <f t="shared" si="160"/>
        <v/>
      </c>
      <c r="K301" s="15" t="str">
        <f t="shared" si="161"/>
        <v/>
      </c>
      <c r="L301" s="15" t="str">
        <f t="shared" si="162"/>
        <v/>
      </c>
      <c r="M301" s="15" t="str">
        <f t="shared" si="163"/>
        <v/>
      </c>
      <c r="N301" s="15" t="str">
        <f t="shared" si="164"/>
        <v/>
      </c>
      <c r="O301" s="15" t="str">
        <f t="shared" si="165"/>
        <v/>
      </c>
      <c r="P301" s="15" t="str">
        <f t="shared" si="166"/>
        <v/>
      </c>
      <c r="Q301" s="15" t="str">
        <f t="shared" si="167"/>
        <v/>
      </c>
      <c r="R301" s="15" t="str">
        <f t="shared" si="168"/>
        <v/>
      </c>
      <c r="T301" s="15" t="e">
        <f t="shared" si="169"/>
        <v>#N/A</v>
      </c>
      <c r="U301" s="15" t="b">
        <f t="shared" si="170"/>
        <v>0</v>
      </c>
      <c r="V301" s="15" t="e">
        <f t="shared" si="171"/>
        <v>#N/A</v>
      </c>
      <c r="W301" s="15" t="e">
        <f t="shared" si="172"/>
        <v>#N/A</v>
      </c>
      <c r="X301" s="15" t="e">
        <f t="shared" si="173"/>
        <v>#N/A</v>
      </c>
      <c r="Y301" s="15" t="e">
        <f t="shared" si="174"/>
        <v>#N/A</v>
      </c>
      <c r="Z301" s="15" t="e">
        <f t="shared" si="175"/>
        <v>#N/A</v>
      </c>
      <c r="AA301" s="15" t="e">
        <f t="shared" si="176"/>
        <v>#N/A</v>
      </c>
      <c r="AB301" s="15" t="e">
        <f t="shared" si="177"/>
        <v>#N/A</v>
      </c>
      <c r="AC301" s="15" t="e">
        <f t="shared" si="178"/>
        <v>#N/A</v>
      </c>
      <c r="AD301" s="15" t="e">
        <f t="shared" si="179"/>
        <v>#N/A</v>
      </c>
      <c r="AE301" s="141" t="e">
        <f t="shared" si="180"/>
        <v>#N/A</v>
      </c>
      <c r="AG301" s="15" t="e">
        <f t="shared" si="181"/>
        <v>#N/A</v>
      </c>
      <c r="AH301" s="15" t="e">
        <f t="shared" si="182"/>
        <v>#N/A</v>
      </c>
      <c r="AI301" s="15" t="b">
        <f t="shared" si="183"/>
        <v>0</v>
      </c>
      <c r="AJ301" s="15" t="e">
        <f t="shared" si="184"/>
        <v>#N/A</v>
      </c>
      <c r="AK301" s="15" t="e">
        <f t="shared" si="185"/>
        <v>#N/A</v>
      </c>
      <c r="AL301" s="15" t="e">
        <f t="shared" si="186"/>
        <v>#N/A</v>
      </c>
      <c r="AM301" s="15" t="e">
        <f t="shared" si="187"/>
        <v>#N/A</v>
      </c>
      <c r="AN301" s="15" t="e">
        <f t="shared" si="188"/>
        <v>#N/A</v>
      </c>
      <c r="AO301" s="15" t="e">
        <f t="shared" si="189"/>
        <v>#N/A</v>
      </c>
      <c r="AP301" s="15" t="e">
        <f t="shared" si="190"/>
        <v>#N/A</v>
      </c>
      <c r="AQ301" s="15" t="e">
        <f t="shared" si="191"/>
        <v>#N/A</v>
      </c>
      <c r="AR301" s="15" t="e">
        <f t="shared" si="192"/>
        <v>#N/A</v>
      </c>
      <c r="AS301" s="141" t="e">
        <f t="shared" si="193"/>
        <v>#N/A</v>
      </c>
      <c r="AT301" s="141" t="e">
        <f t="shared" si="194"/>
        <v>#N/A</v>
      </c>
    </row>
    <row r="302" spans="5:46">
      <c r="E302" s="147"/>
      <c r="F302" s="15" t="str">
        <f t="shared" si="156"/>
        <v/>
      </c>
      <c r="G302" s="15" t="str">
        <f t="shared" si="157"/>
        <v/>
      </c>
      <c r="H302" s="15" t="str">
        <f t="shared" si="158"/>
        <v/>
      </c>
      <c r="I302" s="15" t="str">
        <f t="shared" si="159"/>
        <v/>
      </c>
      <c r="J302" s="15" t="str">
        <f t="shared" si="160"/>
        <v/>
      </c>
      <c r="K302" s="15" t="str">
        <f t="shared" si="161"/>
        <v/>
      </c>
      <c r="L302" s="15" t="str">
        <f t="shared" si="162"/>
        <v/>
      </c>
      <c r="M302" s="15" t="str">
        <f t="shared" si="163"/>
        <v/>
      </c>
      <c r="N302" s="15" t="str">
        <f t="shared" si="164"/>
        <v/>
      </c>
      <c r="O302" s="15" t="str">
        <f t="shared" si="165"/>
        <v/>
      </c>
      <c r="P302" s="15" t="str">
        <f t="shared" si="166"/>
        <v/>
      </c>
      <c r="Q302" s="15" t="str">
        <f t="shared" si="167"/>
        <v/>
      </c>
      <c r="R302" s="15" t="str">
        <f t="shared" si="168"/>
        <v/>
      </c>
      <c r="T302" s="15" t="e">
        <f t="shared" si="169"/>
        <v>#N/A</v>
      </c>
      <c r="U302" s="15" t="b">
        <f t="shared" si="170"/>
        <v>0</v>
      </c>
      <c r="V302" s="15" t="e">
        <f t="shared" si="171"/>
        <v>#N/A</v>
      </c>
      <c r="W302" s="15" t="e">
        <f t="shared" si="172"/>
        <v>#N/A</v>
      </c>
      <c r="X302" s="15" t="e">
        <f t="shared" si="173"/>
        <v>#N/A</v>
      </c>
      <c r="Y302" s="15" t="e">
        <f t="shared" si="174"/>
        <v>#N/A</v>
      </c>
      <c r="Z302" s="15" t="e">
        <f t="shared" si="175"/>
        <v>#N/A</v>
      </c>
      <c r="AA302" s="15" t="e">
        <f t="shared" si="176"/>
        <v>#N/A</v>
      </c>
      <c r="AB302" s="15" t="e">
        <f t="shared" si="177"/>
        <v>#N/A</v>
      </c>
      <c r="AC302" s="15" t="e">
        <f t="shared" si="178"/>
        <v>#N/A</v>
      </c>
      <c r="AD302" s="15" t="e">
        <f t="shared" si="179"/>
        <v>#N/A</v>
      </c>
      <c r="AE302" s="141" t="e">
        <f t="shared" si="180"/>
        <v>#N/A</v>
      </c>
      <c r="AG302" s="15" t="e">
        <f t="shared" si="181"/>
        <v>#N/A</v>
      </c>
      <c r="AH302" s="15" t="e">
        <f t="shared" si="182"/>
        <v>#N/A</v>
      </c>
      <c r="AI302" s="15" t="b">
        <f t="shared" si="183"/>
        <v>0</v>
      </c>
      <c r="AJ302" s="15" t="e">
        <f t="shared" si="184"/>
        <v>#N/A</v>
      </c>
      <c r="AK302" s="15" t="e">
        <f t="shared" si="185"/>
        <v>#N/A</v>
      </c>
      <c r="AL302" s="15" t="e">
        <f t="shared" si="186"/>
        <v>#N/A</v>
      </c>
      <c r="AM302" s="15" t="e">
        <f t="shared" si="187"/>
        <v>#N/A</v>
      </c>
      <c r="AN302" s="15" t="e">
        <f t="shared" si="188"/>
        <v>#N/A</v>
      </c>
      <c r="AO302" s="15" t="e">
        <f t="shared" si="189"/>
        <v>#N/A</v>
      </c>
      <c r="AP302" s="15" t="e">
        <f t="shared" si="190"/>
        <v>#N/A</v>
      </c>
      <c r="AQ302" s="15" t="e">
        <f t="shared" si="191"/>
        <v>#N/A</v>
      </c>
      <c r="AR302" s="15" t="e">
        <f t="shared" si="192"/>
        <v>#N/A</v>
      </c>
      <c r="AS302" s="141" t="e">
        <f t="shared" si="193"/>
        <v>#N/A</v>
      </c>
      <c r="AT302" s="141" t="e">
        <f t="shared" si="194"/>
        <v>#N/A</v>
      </c>
    </row>
    <row r="303" spans="5:46">
      <c r="E303" s="147"/>
      <c r="F303" s="15" t="str">
        <f t="shared" si="156"/>
        <v/>
      </c>
      <c r="G303" s="15" t="str">
        <f t="shared" si="157"/>
        <v/>
      </c>
      <c r="H303" s="15" t="str">
        <f t="shared" si="158"/>
        <v/>
      </c>
      <c r="I303" s="15" t="str">
        <f t="shared" si="159"/>
        <v/>
      </c>
      <c r="J303" s="15" t="str">
        <f t="shared" si="160"/>
        <v/>
      </c>
      <c r="K303" s="15" t="str">
        <f t="shared" si="161"/>
        <v/>
      </c>
      <c r="L303" s="15" t="str">
        <f t="shared" si="162"/>
        <v/>
      </c>
      <c r="M303" s="15" t="str">
        <f t="shared" si="163"/>
        <v/>
      </c>
      <c r="N303" s="15" t="str">
        <f t="shared" si="164"/>
        <v/>
      </c>
      <c r="O303" s="15" t="str">
        <f t="shared" si="165"/>
        <v/>
      </c>
      <c r="P303" s="15" t="str">
        <f t="shared" si="166"/>
        <v/>
      </c>
      <c r="Q303" s="15" t="str">
        <f t="shared" si="167"/>
        <v/>
      </c>
      <c r="R303" s="15" t="str">
        <f t="shared" si="168"/>
        <v/>
      </c>
      <c r="T303" s="15" t="e">
        <f t="shared" si="169"/>
        <v>#N/A</v>
      </c>
      <c r="U303" s="15" t="b">
        <f t="shared" si="170"/>
        <v>0</v>
      </c>
      <c r="V303" s="15" t="e">
        <f t="shared" si="171"/>
        <v>#N/A</v>
      </c>
      <c r="W303" s="15" t="e">
        <f t="shared" si="172"/>
        <v>#N/A</v>
      </c>
      <c r="X303" s="15" t="e">
        <f t="shared" si="173"/>
        <v>#N/A</v>
      </c>
      <c r="Y303" s="15" t="e">
        <f t="shared" si="174"/>
        <v>#N/A</v>
      </c>
      <c r="Z303" s="15" t="e">
        <f t="shared" si="175"/>
        <v>#N/A</v>
      </c>
      <c r="AA303" s="15" t="e">
        <f t="shared" si="176"/>
        <v>#N/A</v>
      </c>
      <c r="AB303" s="15" t="e">
        <f t="shared" si="177"/>
        <v>#N/A</v>
      </c>
      <c r="AC303" s="15" t="e">
        <f t="shared" si="178"/>
        <v>#N/A</v>
      </c>
      <c r="AD303" s="15" t="e">
        <f t="shared" si="179"/>
        <v>#N/A</v>
      </c>
      <c r="AE303" s="141" t="e">
        <f t="shared" si="180"/>
        <v>#N/A</v>
      </c>
      <c r="AG303" s="15" t="e">
        <f t="shared" si="181"/>
        <v>#N/A</v>
      </c>
      <c r="AH303" s="15" t="e">
        <f t="shared" si="182"/>
        <v>#N/A</v>
      </c>
      <c r="AI303" s="15" t="b">
        <f t="shared" si="183"/>
        <v>0</v>
      </c>
      <c r="AJ303" s="15" t="e">
        <f t="shared" si="184"/>
        <v>#N/A</v>
      </c>
      <c r="AK303" s="15" t="e">
        <f t="shared" si="185"/>
        <v>#N/A</v>
      </c>
      <c r="AL303" s="15" t="e">
        <f t="shared" si="186"/>
        <v>#N/A</v>
      </c>
      <c r="AM303" s="15" t="e">
        <f t="shared" si="187"/>
        <v>#N/A</v>
      </c>
      <c r="AN303" s="15" t="e">
        <f t="shared" si="188"/>
        <v>#N/A</v>
      </c>
      <c r="AO303" s="15" t="e">
        <f t="shared" si="189"/>
        <v>#N/A</v>
      </c>
      <c r="AP303" s="15" t="e">
        <f t="shared" si="190"/>
        <v>#N/A</v>
      </c>
      <c r="AQ303" s="15" t="e">
        <f t="shared" si="191"/>
        <v>#N/A</v>
      </c>
      <c r="AR303" s="15" t="e">
        <f t="shared" si="192"/>
        <v>#N/A</v>
      </c>
      <c r="AS303" s="141" t="e">
        <f t="shared" si="193"/>
        <v>#N/A</v>
      </c>
      <c r="AT303" s="141" t="e">
        <f t="shared" si="194"/>
        <v>#N/A</v>
      </c>
    </row>
    <row r="304" spans="5:46">
      <c r="E304" s="147"/>
      <c r="F304" s="15" t="str">
        <f t="shared" si="156"/>
        <v/>
      </c>
      <c r="G304" s="15" t="str">
        <f t="shared" si="157"/>
        <v/>
      </c>
      <c r="H304" s="15" t="str">
        <f t="shared" si="158"/>
        <v/>
      </c>
      <c r="I304" s="15" t="str">
        <f t="shared" si="159"/>
        <v/>
      </c>
      <c r="J304" s="15" t="str">
        <f t="shared" si="160"/>
        <v/>
      </c>
      <c r="K304" s="15" t="str">
        <f t="shared" si="161"/>
        <v/>
      </c>
      <c r="L304" s="15" t="str">
        <f t="shared" si="162"/>
        <v/>
      </c>
      <c r="M304" s="15" t="str">
        <f t="shared" si="163"/>
        <v/>
      </c>
      <c r="N304" s="15" t="str">
        <f t="shared" si="164"/>
        <v/>
      </c>
      <c r="O304" s="15" t="str">
        <f t="shared" si="165"/>
        <v/>
      </c>
      <c r="P304" s="15" t="str">
        <f t="shared" si="166"/>
        <v/>
      </c>
      <c r="Q304" s="15" t="str">
        <f t="shared" si="167"/>
        <v/>
      </c>
      <c r="R304" s="15" t="str">
        <f t="shared" si="168"/>
        <v/>
      </c>
      <c r="T304" s="15" t="e">
        <f t="shared" si="169"/>
        <v>#N/A</v>
      </c>
      <c r="U304" s="15" t="b">
        <f t="shared" si="170"/>
        <v>0</v>
      </c>
      <c r="V304" s="15" t="e">
        <f t="shared" si="171"/>
        <v>#N/A</v>
      </c>
      <c r="W304" s="15" t="e">
        <f t="shared" si="172"/>
        <v>#N/A</v>
      </c>
      <c r="X304" s="15" t="e">
        <f t="shared" si="173"/>
        <v>#N/A</v>
      </c>
      <c r="Y304" s="15" t="e">
        <f t="shared" si="174"/>
        <v>#N/A</v>
      </c>
      <c r="Z304" s="15" t="e">
        <f t="shared" si="175"/>
        <v>#N/A</v>
      </c>
      <c r="AA304" s="15" t="e">
        <f t="shared" si="176"/>
        <v>#N/A</v>
      </c>
      <c r="AB304" s="15" t="e">
        <f t="shared" si="177"/>
        <v>#N/A</v>
      </c>
      <c r="AC304" s="15" t="e">
        <f t="shared" si="178"/>
        <v>#N/A</v>
      </c>
      <c r="AD304" s="15" t="e">
        <f t="shared" si="179"/>
        <v>#N/A</v>
      </c>
      <c r="AE304" s="141" t="e">
        <f t="shared" si="180"/>
        <v>#N/A</v>
      </c>
      <c r="AG304" s="15" t="e">
        <f t="shared" si="181"/>
        <v>#N/A</v>
      </c>
      <c r="AH304" s="15" t="e">
        <f t="shared" si="182"/>
        <v>#N/A</v>
      </c>
      <c r="AI304" s="15" t="b">
        <f t="shared" si="183"/>
        <v>0</v>
      </c>
      <c r="AJ304" s="15" t="e">
        <f t="shared" si="184"/>
        <v>#N/A</v>
      </c>
      <c r="AK304" s="15" t="e">
        <f t="shared" si="185"/>
        <v>#N/A</v>
      </c>
      <c r="AL304" s="15" t="e">
        <f t="shared" si="186"/>
        <v>#N/A</v>
      </c>
      <c r="AM304" s="15" t="e">
        <f t="shared" si="187"/>
        <v>#N/A</v>
      </c>
      <c r="AN304" s="15" t="e">
        <f t="shared" si="188"/>
        <v>#N/A</v>
      </c>
      <c r="AO304" s="15" t="e">
        <f t="shared" si="189"/>
        <v>#N/A</v>
      </c>
      <c r="AP304" s="15" t="e">
        <f t="shared" si="190"/>
        <v>#N/A</v>
      </c>
      <c r="AQ304" s="15" t="e">
        <f t="shared" si="191"/>
        <v>#N/A</v>
      </c>
      <c r="AR304" s="15" t="e">
        <f t="shared" si="192"/>
        <v>#N/A</v>
      </c>
      <c r="AS304" s="141" t="e">
        <f t="shared" si="193"/>
        <v>#N/A</v>
      </c>
      <c r="AT304" s="141" t="e">
        <f t="shared" si="194"/>
        <v>#N/A</v>
      </c>
    </row>
    <row r="305" spans="5:46">
      <c r="E305" s="147"/>
      <c r="F305" s="15" t="str">
        <f t="shared" si="156"/>
        <v/>
      </c>
      <c r="G305" s="15" t="str">
        <f t="shared" si="157"/>
        <v/>
      </c>
      <c r="H305" s="15" t="str">
        <f t="shared" si="158"/>
        <v/>
      </c>
      <c r="I305" s="15" t="str">
        <f t="shared" si="159"/>
        <v/>
      </c>
      <c r="J305" s="15" t="str">
        <f t="shared" si="160"/>
        <v/>
      </c>
      <c r="K305" s="15" t="str">
        <f t="shared" si="161"/>
        <v/>
      </c>
      <c r="L305" s="15" t="str">
        <f t="shared" si="162"/>
        <v/>
      </c>
      <c r="M305" s="15" t="str">
        <f t="shared" si="163"/>
        <v/>
      </c>
      <c r="N305" s="15" t="str">
        <f t="shared" si="164"/>
        <v/>
      </c>
      <c r="O305" s="15" t="str">
        <f t="shared" si="165"/>
        <v/>
      </c>
      <c r="P305" s="15" t="str">
        <f t="shared" si="166"/>
        <v/>
      </c>
      <c r="Q305" s="15" t="str">
        <f t="shared" si="167"/>
        <v/>
      </c>
      <c r="R305" s="15" t="str">
        <f t="shared" si="168"/>
        <v/>
      </c>
      <c r="T305" s="15" t="e">
        <f t="shared" si="169"/>
        <v>#N/A</v>
      </c>
      <c r="U305" s="15" t="b">
        <f t="shared" si="170"/>
        <v>0</v>
      </c>
      <c r="V305" s="15" t="e">
        <f t="shared" si="171"/>
        <v>#N/A</v>
      </c>
      <c r="W305" s="15" t="e">
        <f t="shared" si="172"/>
        <v>#N/A</v>
      </c>
      <c r="X305" s="15" t="e">
        <f t="shared" si="173"/>
        <v>#N/A</v>
      </c>
      <c r="Y305" s="15" t="e">
        <f t="shared" si="174"/>
        <v>#N/A</v>
      </c>
      <c r="Z305" s="15" t="e">
        <f t="shared" si="175"/>
        <v>#N/A</v>
      </c>
      <c r="AA305" s="15" t="e">
        <f t="shared" si="176"/>
        <v>#N/A</v>
      </c>
      <c r="AB305" s="15" t="e">
        <f t="shared" si="177"/>
        <v>#N/A</v>
      </c>
      <c r="AC305" s="15" t="e">
        <f t="shared" si="178"/>
        <v>#N/A</v>
      </c>
      <c r="AD305" s="15" t="e">
        <f t="shared" si="179"/>
        <v>#N/A</v>
      </c>
      <c r="AE305" s="141" t="e">
        <f t="shared" si="180"/>
        <v>#N/A</v>
      </c>
      <c r="AG305" s="15" t="e">
        <f t="shared" si="181"/>
        <v>#N/A</v>
      </c>
      <c r="AH305" s="15" t="e">
        <f t="shared" si="182"/>
        <v>#N/A</v>
      </c>
      <c r="AI305" s="15" t="b">
        <f t="shared" si="183"/>
        <v>0</v>
      </c>
      <c r="AJ305" s="15" t="e">
        <f t="shared" si="184"/>
        <v>#N/A</v>
      </c>
      <c r="AK305" s="15" t="e">
        <f t="shared" si="185"/>
        <v>#N/A</v>
      </c>
      <c r="AL305" s="15" t="e">
        <f t="shared" si="186"/>
        <v>#N/A</v>
      </c>
      <c r="AM305" s="15" t="e">
        <f t="shared" si="187"/>
        <v>#N/A</v>
      </c>
      <c r="AN305" s="15" t="e">
        <f t="shared" si="188"/>
        <v>#N/A</v>
      </c>
      <c r="AO305" s="15" t="e">
        <f t="shared" si="189"/>
        <v>#N/A</v>
      </c>
      <c r="AP305" s="15" t="e">
        <f t="shared" si="190"/>
        <v>#N/A</v>
      </c>
      <c r="AQ305" s="15" t="e">
        <f t="shared" si="191"/>
        <v>#N/A</v>
      </c>
      <c r="AR305" s="15" t="e">
        <f t="shared" si="192"/>
        <v>#N/A</v>
      </c>
      <c r="AS305" s="141" t="e">
        <f t="shared" si="193"/>
        <v>#N/A</v>
      </c>
      <c r="AT305" s="141" t="e">
        <f t="shared" si="194"/>
        <v>#N/A</v>
      </c>
    </row>
    <row r="306" spans="5:46">
      <c r="E306" s="147"/>
      <c r="F306" s="15" t="str">
        <f t="shared" si="156"/>
        <v/>
      </c>
      <c r="G306" s="15" t="str">
        <f t="shared" si="157"/>
        <v/>
      </c>
      <c r="H306" s="15" t="str">
        <f t="shared" si="158"/>
        <v/>
      </c>
      <c r="I306" s="15" t="str">
        <f t="shared" si="159"/>
        <v/>
      </c>
      <c r="J306" s="15" t="str">
        <f t="shared" si="160"/>
        <v/>
      </c>
      <c r="K306" s="15" t="str">
        <f t="shared" si="161"/>
        <v/>
      </c>
      <c r="L306" s="15" t="str">
        <f t="shared" si="162"/>
        <v/>
      </c>
      <c r="M306" s="15" t="str">
        <f t="shared" si="163"/>
        <v/>
      </c>
      <c r="N306" s="15" t="str">
        <f t="shared" si="164"/>
        <v/>
      </c>
      <c r="O306" s="15" t="str">
        <f t="shared" si="165"/>
        <v/>
      </c>
      <c r="P306" s="15" t="str">
        <f t="shared" si="166"/>
        <v/>
      </c>
      <c r="Q306" s="15" t="str">
        <f t="shared" si="167"/>
        <v/>
      </c>
      <c r="R306" s="15" t="str">
        <f t="shared" si="168"/>
        <v/>
      </c>
      <c r="T306" s="15" t="e">
        <f t="shared" si="169"/>
        <v>#N/A</v>
      </c>
      <c r="U306" s="15" t="b">
        <f t="shared" si="170"/>
        <v>0</v>
      </c>
      <c r="V306" s="15" t="e">
        <f t="shared" si="171"/>
        <v>#N/A</v>
      </c>
      <c r="W306" s="15" t="e">
        <f t="shared" si="172"/>
        <v>#N/A</v>
      </c>
      <c r="X306" s="15" t="e">
        <f t="shared" si="173"/>
        <v>#N/A</v>
      </c>
      <c r="Y306" s="15" t="e">
        <f t="shared" si="174"/>
        <v>#N/A</v>
      </c>
      <c r="Z306" s="15" t="e">
        <f t="shared" si="175"/>
        <v>#N/A</v>
      </c>
      <c r="AA306" s="15" t="e">
        <f t="shared" si="176"/>
        <v>#N/A</v>
      </c>
      <c r="AB306" s="15" t="e">
        <f t="shared" si="177"/>
        <v>#N/A</v>
      </c>
      <c r="AC306" s="15" t="e">
        <f t="shared" si="178"/>
        <v>#N/A</v>
      </c>
      <c r="AD306" s="15" t="e">
        <f t="shared" si="179"/>
        <v>#N/A</v>
      </c>
      <c r="AE306" s="141" t="e">
        <f t="shared" si="180"/>
        <v>#N/A</v>
      </c>
      <c r="AG306" s="15" t="e">
        <f t="shared" si="181"/>
        <v>#N/A</v>
      </c>
      <c r="AH306" s="15" t="e">
        <f t="shared" si="182"/>
        <v>#N/A</v>
      </c>
      <c r="AI306" s="15" t="b">
        <f t="shared" si="183"/>
        <v>0</v>
      </c>
      <c r="AJ306" s="15" t="e">
        <f t="shared" si="184"/>
        <v>#N/A</v>
      </c>
      <c r="AK306" s="15" t="e">
        <f t="shared" si="185"/>
        <v>#N/A</v>
      </c>
      <c r="AL306" s="15" t="e">
        <f t="shared" si="186"/>
        <v>#N/A</v>
      </c>
      <c r="AM306" s="15" t="e">
        <f t="shared" si="187"/>
        <v>#N/A</v>
      </c>
      <c r="AN306" s="15" t="e">
        <f t="shared" si="188"/>
        <v>#N/A</v>
      </c>
      <c r="AO306" s="15" t="e">
        <f t="shared" si="189"/>
        <v>#N/A</v>
      </c>
      <c r="AP306" s="15" t="e">
        <f t="shared" si="190"/>
        <v>#N/A</v>
      </c>
      <c r="AQ306" s="15" t="e">
        <f t="shared" si="191"/>
        <v>#N/A</v>
      </c>
      <c r="AR306" s="15" t="e">
        <f t="shared" si="192"/>
        <v>#N/A</v>
      </c>
      <c r="AS306" s="141" t="e">
        <f t="shared" si="193"/>
        <v>#N/A</v>
      </c>
      <c r="AT306" s="141" t="e">
        <f t="shared" si="194"/>
        <v>#N/A</v>
      </c>
    </row>
    <row r="307" spans="5:46">
      <c r="E307" s="147"/>
      <c r="F307" s="15" t="str">
        <f t="shared" si="156"/>
        <v/>
      </c>
      <c r="G307" s="15" t="str">
        <f t="shared" si="157"/>
        <v/>
      </c>
      <c r="H307" s="15" t="str">
        <f t="shared" si="158"/>
        <v/>
      </c>
      <c r="I307" s="15" t="str">
        <f t="shared" si="159"/>
        <v/>
      </c>
      <c r="J307" s="15" t="str">
        <f t="shared" si="160"/>
        <v/>
      </c>
      <c r="K307" s="15" t="str">
        <f t="shared" si="161"/>
        <v/>
      </c>
      <c r="L307" s="15" t="str">
        <f t="shared" si="162"/>
        <v/>
      </c>
      <c r="M307" s="15" t="str">
        <f t="shared" si="163"/>
        <v/>
      </c>
      <c r="N307" s="15" t="str">
        <f t="shared" si="164"/>
        <v/>
      </c>
      <c r="O307" s="15" t="str">
        <f t="shared" si="165"/>
        <v/>
      </c>
      <c r="P307" s="15" t="str">
        <f t="shared" si="166"/>
        <v/>
      </c>
      <c r="Q307" s="15" t="str">
        <f t="shared" si="167"/>
        <v/>
      </c>
      <c r="R307" s="15" t="str">
        <f t="shared" si="168"/>
        <v/>
      </c>
      <c r="T307" s="15" t="e">
        <f t="shared" si="169"/>
        <v>#N/A</v>
      </c>
      <c r="U307" s="15" t="b">
        <f t="shared" si="170"/>
        <v>0</v>
      </c>
      <c r="V307" s="15" t="e">
        <f t="shared" si="171"/>
        <v>#N/A</v>
      </c>
      <c r="W307" s="15" t="e">
        <f t="shared" si="172"/>
        <v>#N/A</v>
      </c>
      <c r="X307" s="15" t="e">
        <f t="shared" si="173"/>
        <v>#N/A</v>
      </c>
      <c r="Y307" s="15" t="e">
        <f t="shared" si="174"/>
        <v>#N/A</v>
      </c>
      <c r="Z307" s="15" t="e">
        <f t="shared" si="175"/>
        <v>#N/A</v>
      </c>
      <c r="AA307" s="15" t="e">
        <f t="shared" si="176"/>
        <v>#N/A</v>
      </c>
      <c r="AB307" s="15" t="e">
        <f t="shared" si="177"/>
        <v>#N/A</v>
      </c>
      <c r="AC307" s="15" t="e">
        <f t="shared" si="178"/>
        <v>#N/A</v>
      </c>
      <c r="AD307" s="15" t="e">
        <f t="shared" si="179"/>
        <v>#N/A</v>
      </c>
      <c r="AE307" s="141" t="e">
        <f t="shared" si="180"/>
        <v>#N/A</v>
      </c>
      <c r="AG307" s="15" t="e">
        <f t="shared" si="181"/>
        <v>#N/A</v>
      </c>
      <c r="AH307" s="15" t="e">
        <f t="shared" si="182"/>
        <v>#N/A</v>
      </c>
      <c r="AI307" s="15" t="b">
        <f t="shared" si="183"/>
        <v>0</v>
      </c>
      <c r="AJ307" s="15" t="e">
        <f t="shared" si="184"/>
        <v>#N/A</v>
      </c>
      <c r="AK307" s="15" t="e">
        <f t="shared" si="185"/>
        <v>#N/A</v>
      </c>
      <c r="AL307" s="15" t="e">
        <f t="shared" si="186"/>
        <v>#N/A</v>
      </c>
      <c r="AM307" s="15" t="e">
        <f t="shared" si="187"/>
        <v>#N/A</v>
      </c>
      <c r="AN307" s="15" t="e">
        <f t="shared" si="188"/>
        <v>#N/A</v>
      </c>
      <c r="AO307" s="15" t="e">
        <f t="shared" si="189"/>
        <v>#N/A</v>
      </c>
      <c r="AP307" s="15" t="e">
        <f t="shared" si="190"/>
        <v>#N/A</v>
      </c>
      <c r="AQ307" s="15" t="e">
        <f t="shared" si="191"/>
        <v>#N/A</v>
      </c>
      <c r="AR307" s="15" t="e">
        <f t="shared" si="192"/>
        <v>#N/A</v>
      </c>
      <c r="AS307" s="141" t="e">
        <f t="shared" si="193"/>
        <v>#N/A</v>
      </c>
      <c r="AT307" s="141" t="e">
        <f t="shared" si="194"/>
        <v>#N/A</v>
      </c>
    </row>
    <row r="308" spans="5:46">
      <c r="E308" s="147"/>
      <c r="F308" s="15" t="str">
        <f t="shared" si="156"/>
        <v/>
      </c>
      <c r="G308" s="15" t="str">
        <f t="shared" si="157"/>
        <v/>
      </c>
      <c r="H308" s="15" t="str">
        <f t="shared" si="158"/>
        <v/>
      </c>
      <c r="I308" s="15" t="str">
        <f t="shared" si="159"/>
        <v/>
      </c>
      <c r="J308" s="15" t="str">
        <f t="shared" si="160"/>
        <v/>
      </c>
      <c r="K308" s="15" t="str">
        <f t="shared" si="161"/>
        <v/>
      </c>
      <c r="L308" s="15" t="str">
        <f t="shared" si="162"/>
        <v/>
      </c>
      <c r="M308" s="15" t="str">
        <f t="shared" si="163"/>
        <v/>
      </c>
      <c r="N308" s="15" t="str">
        <f t="shared" si="164"/>
        <v/>
      </c>
      <c r="O308" s="15" t="str">
        <f t="shared" si="165"/>
        <v/>
      </c>
      <c r="P308" s="15" t="str">
        <f t="shared" si="166"/>
        <v/>
      </c>
      <c r="Q308" s="15" t="str">
        <f t="shared" si="167"/>
        <v/>
      </c>
      <c r="R308" s="15" t="str">
        <f t="shared" si="168"/>
        <v/>
      </c>
      <c r="T308" s="15" t="e">
        <f t="shared" si="169"/>
        <v>#N/A</v>
      </c>
      <c r="U308" s="15" t="b">
        <f t="shared" si="170"/>
        <v>0</v>
      </c>
      <c r="V308" s="15" t="e">
        <f t="shared" si="171"/>
        <v>#N/A</v>
      </c>
      <c r="W308" s="15" t="e">
        <f t="shared" si="172"/>
        <v>#N/A</v>
      </c>
      <c r="X308" s="15" t="e">
        <f t="shared" si="173"/>
        <v>#N/A</v>
      </c>
      <c r="Y308" s="15" t="e">
        <f t="shared" si="174"/>
        <v>#N/A</v>
      </c>
      <c r="Z308" s="15" t="e">
        <f t="shared" si="175"/>
        <v>#N/A</v>
      </c>
      <c r="AA308" s="15" t="e">
        <f t="shared" si="176"/>
        <v>#N/A</v>
      </c>
      <c r="AB308" s="15" t="e">
        <f t="shared" si="177"/>
        <v>#N/A</v>
      </c>
      <c r="AC308" s="15" t="e">
        <f t="shared" si="178"/>
        <v>#N/A</v>
      </c>
      <c r="AD308" s="15" t="e">
        <f t="shared" si="179"/>
        <v>#N/A</v>
      </c>
      <c r="AE308" s="141" t="e">
        <f t="shared" si="180"/>
        <v>#N/A</v>
      </c>
      <c r="AG308" s="15" t="e">
        <f t="shared" si="181"/>
        <v>#N/A</v>
      </c>
      <c r="AH308" s="15" t="e">
        <f t="shared" si="182"/>
        <v>#N/A</v>
      </c>
      <c r="AI308" s="15" t="b">
        <f t="shared" si="183"/>
        <v>0</v>
      </c>
      <c r="AJ308" s="15" t="e">
        <f t="shared" si="184"/>
        <v>#N/A</v>
      </c>
      <c r="AK308" s="15" t="e">
        <f t="shared" si="185"/>
        <v>#N/A</v>
      </c>
      <c r="AL308" s="15" t="e">
        <f t="shared" si="186"/>
        <v>#N/A</v>
      </c>
      <c r="AM308" s="15" t="e">
        <f t="shared" si="187"/>
        <v>#N/A</v>
      </c>
      <c r="AN308" s="15" t="e">
        <f t="shared" si="188"/>
        <v>#N/A</v>
      </c>
      <c r="AO308" s="15" t="e">
        <f t="shared" si="189"/>
        <v>#N/A</v>
      </c>
      <c r="AP308" s="15" t="e">
        <f t="shared" si="190"/>
        <v>#N/A</v>
      </c>
      <c r="AQ308" s="15" t="e">
        <f t="shared" si="191"/>
        <v>#N/A</v>
      </c>
      <c r="AR308" s="15" t="e">
        <f t="shared" si="192"/>
        <v>#N/A</v>
      </c>
      <c r="AS308" s="141" t="e">
        <f t="shared" si="193"/>
        <v>#N/A</v>
      </c>
      <c r="AT308" s="141" t="e">
        <f t="shared" si="194"/>
        <v>#N/A</v>
      </c>
    </row>
    <row r="309" spans="5:46">
      <c r="E309" s="147"/>
      <c r="F309" s="15" t="str">
        <f t="shared" si="156"/>
        <v/>
      </c>
      <c r="G309" s="15" t="str">
        <f t="shared" si="157"/>
        <v/>
      </c>
      <c r="H309" s="15" t="str">
        <f t="shared" si="158"/>
        <v/>
      </c>
      <c r="I309" s="15" t="str">
        <f t="shared" si="159"/>
        <v/>
      </c>
      <c r="J309" s="15" t="str">
        <f t="shared" si="160"/>
        <v/>
      </c>
      <c r="K309" s="15" t="str">
        <f t="shared" si="161"/>
        <v/>
      </c>
      <c r="L309" s="15" t="str">
        <f t="shared" si="162"/>
        <v/>
      </c>
      <c r="M309" s="15" t="str">
        <f t="shared" si="163"/>
        <v/>
      </c>
      <c r="N309" s="15" t="str">
        <f t="shared" si="164"/>
        <v/>
      </c>
      <c r="O309" s="15" t="str">
        <f t="shared" si="165"/>
        <v/>
      </c>
      <c r="P309" s="15" t="str">
        <f t="shared" si="166"/>
        <v/>
      </c>
      <c r="Q309" s="15" t="str">
        <f t="shared" si="167"/>
        <v/>
      </c>
      <c r="R309" s="15" t="str">
        <f t="shared" si="168"/>
        <v/>
      </c>
      <c r="T309" s="15" t="e">
        <f t="shared" si="169"/>
        <v>#N/A</v>
      </c>
      <c r="U309" s="15" t="b">
        <f t="shared" si="170"/>
        <v>0</v>
      </c>
      <c r="V309" s="15" t="e">
        <f t="shared" si="171"/>
        <v>#N/A</v>
      </c>
      <c r="W309" s="15" t="e">
        <f t="shared" si="172"/>
        <v>#N/A</v>
      </c>
      <c r="X309" s="15" t="e">
        <f t="shared" si="173"/>
        <v>#N/A</v>
      </c>
      <c r="Y309" s="15" t="e">
        <f t="shared" si="174"/>
        <v>#N/A</v>
      </c>
      <c r="Z309" s="15" t="e">
        <f t="shared" si="175"/>
        <v>#N/A</v>
      </c>
      <c r="AA309" s="15" t="e">
        <f t="shared" si="176"/>
        <v>#N/A</v>
      </c>
      <c r="AB309" s="15" t="e">
        <f t="shared" si="177"/>
        <v>#N/A</v>
      </c>
      <c r="AC309" s="15" t="e">
        <f t="shared" si="178"/>
        <v>#N/A</v>
      </c>
      <c r="AD309" s="15" t="e">
        <f t="shared" si="179"/>
        <v>#N/A</v>
      </c>
      <c r="AE309" s="141" t="e">
        <f t="shared" si="180"/>
        <v>#N/A</v>
      </c>
      <c r="AG309" s="15" t="e">
        <f t="shared" si="181"/>
        <v>#N/A</v>
      </c>
      <c r="AH309" s="15" t="e">
        <f t="shared" si="182"/>
        <v>#N/A</v>
      </c>
      <c r="AI309" s="15" t="b">
        <f t="shared" si="183"/>
        <v>0</v>
      </c>
      <c r="AJ309" s="15" t="e">
        <f t="shared" si="184"/>
        <v>#N/A</v>
      </c>
      <c r="AK309" s="15" t="e">
        <f t="shared" si="185"/>
        <v>#N/A</v>
      </c>
      <c r="AL309" s="15" t="e">
        <f t="shared" si="186"/>
        <v>#N/A</v>
      </c>
      <c r="AM309" s="15" t="e">
        <f t="shared" si="187"/>
        <v>#N/A</v>
      </c>
      <c r="AN309" s="15" t="e">
        <f t="shared" si="188"/>
        <v>#N/A</v>
      </c>
      <c r="AO309" s="15" t="e">
        <f t="shared" si="189"/>
        <v>#N/A</v>
      </c>
      <c r="AP309" s="15" t="e">
        <f t="shared" si="190"/>
        <v>#N/A</v>
      </c>
      <c r="AQ309" s="15" t="e">
        <f t="shared" si="191"/>
        <v>#N/A</v>
      </c>
      <c r="AR309" s="15" t="e">
        <f t="shared" si="192"/>
        <v>#N/A</v>
      </c>
      <c r="AS309" s="141" t="e">
        <f t="shared" si="193"/>
        <v>#N/A</v>
      </c>
      <c r="AT309" s="141" t="e">
        <f t="shared" si="194"/>
        <v>#N/A</v>
      </c>
    </row>
    <row r="310" spans="5:46">
      <c r="E310" s="147"/>
      <c r="F310" s="15" t="str">
        <f t="shared" si="156"/>
        <v/>
      </c>
      <c r="G310" s="15" t="str">
        <f t="shared" si="157"/>
        <v/>
      </c>
      <c r="H310" s="15" t="str">
        <f t="shared" si="158"/>
        <v/>
      </c>
      <c r="I310" s="15" t="str">
        <f t="shared" si="159"/>
        <v/>
      </c>
      <c r="J310" s="15" t="str">
        <f t="shared" si="160"/>
        <v/>
      </c>
      <c r="K310" s="15" t="str">
        <f t="shared" si="161"/>
        <v/>
      </c>
      <c r="L310" s="15" t="str">
        <f t="shared" si="162"/>
        <v/>
      </c>
      <c r="M310" s="15" t="str">
        <f t="shared" si="163"/>
        <v/>
      </c>
      <c r="N310" s="15" t="str">
        <f t="shared" si="164"/>
        <v/>
      </c>
      <c r="O310" s="15" t="str">
        <f t="shared" si="165"/>
        <v/>
      </c>
      <c r="P310" s="15" t="str">
        <f t="shared" si="166"/>
        <v/>
      </c>
      <c r="Q310" s="15" t="str">
        <f t="shared" si="167"/>
        <v/>
      </c>
      <c r="R310" s="15" t="str">
        <f t="shared" si="168"/>
        <v/>
      </c>
      <c r="T310" s="15" t="e">
        <f t="shared" si="169"/>
        <v>#N/A</v>
      </c>
      <c r="U310" s="15" t="b">
        <f t="shared" si="170"/>
        <v>0</v>
      </c>
      <c r="V310" s="15" t="e">
        <f t="shared" si="171"/>
        <v>#N/A</v>
      </c>
      <c r="W310" s="15" t="e">
        <f t="shared" si="172"/>
        <v>#N/A</v>
      </c>
      <c r="X310" s="15" t="e">
        <f t="shared" si="173"/>
        <v>#N/A</v>
      </c>
      <c r="Y310" s="15" t="e">
        <f t="shared" si="174"/>
        <v>#N/A</v>
      </c>
      <c r="Z310" s="15" t="e">
        <f t="shared" si="175"/>
        <v>#N/A</v>
      </c>
      <c r="AA310" s="15" t="e">
        <f t="shared" si="176"/>
        <v>#N/A</v>
      </c>
      <c r="AB310" s="15" t="e">
        <f t="shared" si="177"/>
        <v>#N/A</v>
      </c>
      <c r="AC310" s="15" t="e">
        <f t="shared" si="178"/>
        <v>#N/A</v>
      </c>
      <c r="AD310" s="15" t="e">
        <f t="shared" si="179"/>
        <v>#N/A</v>
      </c>
      <c r="AE310" s="141" t="e">
        <f t="shared" si="180"/>
        <v>#N/A</v>
      </c>
      <c r="AG310" s="15" t="e">
        <f t="shared" si="181"/>
        <v>#N/A</v>
      </c>
      <c r="AH310" s="15" t="e">
        <f t="shared" si="182"/>
        <v>#N/A</v>
      </c>
      <c r="AI310" s="15" t="b">
        <f t="shared" si="183"/>
        <v>0</v>
      </c>
      <c r="AJ310" s="15" t="e">
        <f t="shared" si="184"/>
        <v>#N/A</v>
      </c>
      <c r="AK310" s="15" t="e">
        <f t="shared" si="185"/>
        <v>#N/A</v>
      </c>
      <c r="AL310" s="15" t="e">
        <f t="shared" si="186"/>
        <v>#N/A</v>
      </c>
      <c r="AM310" s="15" t="e">
        <f t="shared" si="187"/>
        <v>#N/A</v>
      </c>
      <c r="AN310" s="15" t="e">
        <f t="shared" si="188"/>
        <v>#N/A</v>
      </c>
      <c r="AO310" s="15" t="e">
        <f t="shared" si="189"/>
        <v>#N/A</v>
      </c>
      <c r="AP310" s="15" t="e">
        <f t="shared" si="190"/>
        <v>#N/A</v>
      </c>
      <c r="AQ310" s="15" t="e">
        <f t="shared" si="191"/>
        <v>#N/A</v>
      </c>
      <c r="AR310" s="15" t="e">
        <f t="shared" si="192"/>
        <v>#N/A</v>
      </c>
      <c r="AS310" s="141" t="e">
        <f t="shared" si="193"/>
        <v>#N/A</v>
      </c>
      <c r="AT310" s="141" t="e">
        <f t="shared" si="194"/>
        <v>#N/A</v>
      </c>
    </row>
    <row r="311" spans="5:46">
      <c r="E311" s="147"/>
      <c r="F311" s="15" t="str">
        <f t="shared" si="156"/>
        <v/>
      </c>
      <c r="G311" s="15" t="str">
        <f t="shared" si="157"/>
        <v/>
      </c>
      <c r="H311" s="15" t="str">
        <f t="shared" si="158"/>
        <v/>
      </c>
      <c r="I311" s="15" t="str">
        <f t="shared" si="159"/>
        <v/>
      </c>
      <c r="J311" s="15" t="str">
        <f t="shared" si="160"/>
        <v/>
      </c>
      <c r="K311" s="15" t="str">
        <f t="shared" si="161"/>
        <v/>
      </c>
      <c r="L311" s="15" t="str">
        <f t="shared" si="162"/>
        <v/>
      </c>
      <c r="M311" s="15" t="str">
        <f t="shared" si="163"/>
        <v/>
      </c>
      <c r="N311" s="15" t="str">
        <f t="shared" si="164"/>
        <v/>
      </c>
      <c r="O311" s="15" t="str">
        <f t="shared" si="165"/>
        <v/>
      </c>
      <c r="P311" s="15" t="str">
        <f t="shared" si="166"/>
        <v/>
      </c>
      <c r="Q311" s="15" t="str">
        <f t="shared" si="167"/>
        <v/>
      </c>
      <c r="R311" s="15" t="str">
        <f t="shared" si="168"/>
        <v/>
      </c>
      <c r="T311" s="15" t="e">
        <f t="shared" si="169"/>
        <v>#N/A</v>
      </c>
      <c r="U311" s="15" t="b">
        <f t="shared" si="170"/>
        <v>0</v>
      </c>
      <c r="V311" s="15" t="e">
        <f t="shared" si="171"/>
        <v>#N/A</v>
      </c>
      <c r="W311" s="15" t="e">
        <f t="shared" si="172"/>
        <v>#N/A</v>
      </c>
      <c r="X311" s="15" t="e">
        <f t="shared" si="173"/>
        <v>#N/A</v>
      </c>
      <c r="Y311" s="15" t="e">
        <f t="shared" si="174"/>
        <v>#N/A</v>
      </c>
      <c r="Z311" s="15" t="e">
        <f t="shared" si="175"/>
        <v>#N/A</v>
      </c>
      <c r="AA311" s="15" t="e">
        <f t="shared" si="176"/>
        <v>#N/A</v>
      </c>
      <c r="AB311" s="15" t="e">
        <f t="shared" si="177"/>
        <v>#N/A</v>
      </c>
      <c r="AC311" s="15" t="e">
        <f t="shared" si="178"/>
        <v>#N/A</v>
      </c>
      <c r="AD311" s="15" t="e">
        <f t="shared" si="179"/>
        <v>#N/A</v>
      </c>
      <c r="AE311" s="141" t="e">
        <f t="shared" si="180"/>
        <v>#N/A</v>
      </c>
      <c r="AG311" s="15" t="e">
        <f t="shared" si="181"/>
        <v>#N/A</v>
      </c>
      <c r="AH311" s="15" t="e">
        <f t="shared" si="182"/>
        <v>#N/A</v>
      </c>
      <c r="AI311" s="15" t="b">
        <f t="shared" si="183"/>
        <v>0</v>
      </c>
      <c r="AJ311" s="15" t="e">
        <f t="shared" si="184"/>
        <v>#N/A</v>
      </c>
      <c r="AK311" s="15" t="e">
        <f t="shared" si="185"/>
        <v>#N/A</v>
      </c>
      <c r="AL311" s="15" t="e">
        <f t="shared" si="186"/>
        <v>#N/A</v>
      </c>
      <c r="AM311" s="15" t="e">
        <f t="shared" si="187"/>
        <v>#N/A</v>
      </c>
      <c r="AN311" s="15" t="e">
        <f t="shared" si="188"/>
        <v>#N/A</v>
      </c>
      <c r="AO311" s="15" t="e">
        <f t="shared" si="189"/>
        <v>#N/A</v>
      </c>
      <c r="AP311" s="15" t="e">
        <f t="shared" si="190"/>
        <v>#N/A</v>
      </c>
      <c r="AQ311" s="15" t="e">
        <f t="shared" si="191"/>
        <v>#N/A</v>
      </c>
      <c r="AR311" s="15" t="e">
        <f t="shared" si="192"/>
        <v>#N/A</v>
      </c>
      <c r="AS311" s="141" t="e">
        <f t="shared" si="193"/>
        <v>#N/A</v>
      </c>
      <c r="AT311" s="141" t="e">
        <f t="shared" si="194"/>
        <v>#N/A</v>
      </c>
    </row>
    <row r="312" spans="5:46">
      <c r="E312" s="147"/>
      <c r="F312" s="15" t="str">
        <f t="shared" si="156"/>
        <v/>
      </c>
      <c r="G312" s="15" t="str">
        <f t="shared" si="157"/>
        <v/>
      </c>
      <c r="H312" s="15" t="str">
        <f t="shared" si="158"/>
        <v/>
      </c>
      <c r="I312" s="15" t="str">
        <f t="shared" si="159"/>
        <v/>
      </c>
      <c r="J312" s="15" t="str">
        <f t="shared" si="160"/>
        <v/>
      </c>
      <c r="K312" s="15" t="str">
        <f t="shared" si="161"/>
        <v/>
      </c>
      <c r="L312" s="15" t="str">
        <f t="shared" si="162"/>
        <v/>
      </c>
      <c r="M312" s="15" t="str">
        <f t="shared" si="163"/>
        <v/>
      </c>
      <c r="N312" s="15" t="str">
        <f t="shared" si="164"/>
        <v/>
      </c>
      <c r="O312" s="15" t="str">
        <f t="shared" si="165"/>
        <v/>
      </c>
      <c r="P312" s="15" t="str">
        <f t="shared" si="166"/>
        <v/>
      </c>
      <c r="Q312" s="15" t="str">
        <f t="shared" si="167"/>
        <v/>
      </c>
      <c r="R312" s="15" t="str">
        <f t="shared" si="168"/>
        <v/>
      </c>
      <c r="T312" s="15" t="e">
        <f t="shared" si="169"/>
        <v>#N/A</v>
      </c>
      <c r="U312" s="15" t="b">
        <f t="shared" si="170"/>
        <v>0</v>
      </c>
      <c r="V312" s="15" t="e">
        <f t="shared" si="171"/>
        <v>#N/A</v>
      </c>
      <c r="W312" s="15" t="e">
        <f t="shared" si="172"/>
        <v>#N/A</v>
      </c>
      <c r="X312" s="15" t="e">
        <f t="shared" si="173"/>
        <v>#N/A</v>
      </c>
      <c r="Y312" s="15" t="e">
        <f t="shared" si="174"/>
        <v>#N/A</v>
      </c>
      <c r="Z312" s="15" t="e">
        <f t="shared" si="175"/>
        <v>#N/A</v>
      </c>
      <c r="AA312" s="15" t="e">
        <f t="shared" si="176"/>
        <v>#N/A</v>
      </c>
      <c r="AB312" s="15" t="e">
        <f t="shared" si="177"/>
        <v>#N/A</v>
      </c>
      <c r="AC312" s="15" t="e">
        <f t="shared" si="178"/>
        <v>#N/A</v>
      </c>
      <c r="AD312" s="15" t="e">
        <f t="shared" si="179"/>
        <v>#N/A</v>
      </c>
      <c r="AE312" s="141" t="e">
        <f t="shared" si="180"/>
        <v>#N/A</v>
      </c>
      <c r="AG312" s="15" t="e">
        <f t="shared" si="181"/>
        <v>#N/A</v>
      </c>
      <c r="AH312" s="15" t="e">
        <f t="shared" si="182"/>
        <v>#N/A</v>
      </c>
      <c r="AI312" s="15" t="b">
        <f t="shared" si="183"/>
        <v>0</v>
      </c>
      <c r="AJ312" s="15" t="e">
        <f t="shared" si="184"/>
        <v>#N/A</v>
      </c>
      <c r="AK312" s="15" t="e">
        <f t="shared" si="185"/>
        <v>#N/A</v>
      </c>
      <c r="AL312" s="15" t="e">
        <f t="shared" si="186"/>
        <v>#N/A</v>
      </c>
      <c r="AM312" s="15" t="e">
        <f t="shared" si="187"/>
        <v>#N/A</v>
      </c>
      <c r="AN312" s="15" t="e">
        <f t="shared" si="188"/>
        <v>#N/A</v>
      </c>
      <c r="AO312" s="15" t="e">
        <f t="shared" si="189"/>
        <v>#N/A</v>
      </c>
      <c r="AP312" s="15" t="e">
        <f t="shared" si="190"/>
        <v>#N/A</v>
      </c>
      <c r="AQ312" s="15" t="e">
        <f t="shared" si="191"/>
        <v>#N/A</v>
      </c>
      <c r="AR312" s="15" t="e">
        <f t="shared" si="192"/>
        <v>#N/A</v>
      </c>
      <c r="AS312" s="141" t="e">
        <f t="shared" si="193"/>
        <v>#N/A</v>
      </c>
      <c r="AT312" s="141" t="e">
        <f t="shared" si="194"/>
        <v>#N/A</v>
      </c>
    </row>
    <row r="313" spans="5:46">
      <c r="E313" s="147"/>
      <c r="F313" s="15" t="str">
        <f t="shared" si="156"/>
        <v/>
      </c>
      <c r="G313" s="15" t="str">
        <f t="shared" si="157"/>
        <v/>
      </c>
      <c r="H313" s="15" t="str">
        <f t="shared" si="158"/>
        <v/>
      </c>
      <c r="I313" s="15" t="str">
        <f t="shared" si="159"/>
        <v/>
      </c>
      <c r="J313" s="15" t="str">
        <f t="shared" si="160"/>
        <v/>
      </c>
      <c r="K313" s="15" t="str">
        <f t="shared" si="161"/>
        <v/>
      </c>
      <c r="L313" s="15" t="str">
        <f t="shared" si="162"/>
        <v/>
      </c>
      <c r="M313" s="15" t="str">
        <f t="shared" si="163"/>
        <v/>
      </c>
      <c r="N313" s="15" t="str">
        <f t="shared" si="164"/>
        <v/>
      </c>
      <c r="O313" s="15" t="str">
        <f t="shared" si="165"/>
        <v/>
      </c>
      <c r="P313" s="15" t="str">
        <f t="shared" si="166"/>
        <v/>
      </c>
      <c r="Q313" s="15" t="str">
        <f t="shared" si="167"/>
        <v/>
      </c>
      <c r="R313" s="15" t="str">
        <f t="shared" si="168"/>
        <v/>
      </c>
      <c r="T313" s="15" t="e">
        <f t="shared" si="169"/>
        <v>#N/A</v>
      </c>
      <c r="U313" s="15" t="b">
        <f t="shared" si="170"/>
        <v>0</v>
      </c>
      <c r="V313" s="15" t="e">
        <f t="shared" si="171"/>
        <v>#N/A</v>
      </c>
      <c r="W313" s="15" t="e">
        <f t="shared" si="172"/>
        <v>#N/A</v>
      </c>
      <c r="X313" s="15" t="e">
        <f t="shared" si="173"/>
        <v>#N/A</v>
      </c>
      <c r="Y313" s="15" t="e">
        <f t="shared" si="174"/>
        <v>#N/A</v>
      </c>
      <c r="Z313" s="15" t="e">
        <f t="shared" si="175"/>
        <v>#N/A</v>
      </c>
      <c r="AA313" s="15" t="e">
        <f t="shared" si="176"/>
        <v>#N/A</v>
      </c>
      <c r="AB313" s="15" t="e">
        <f t="shared" si="177"/>
        <v>#N/A</v>
      </c>
      <c r="AC313" s="15" t="e">
        <f t="shared" si="178"/>
        <v>#N/A</v>
      </c>
      <c r="AD313" s="15" t="e">
        <f t="shared" si="179"/>
        <v>#N/A</v>
      </c>
      <c r="AE313" s="141" t="e">
        <f t="shared" si="180"/>
        <v>#N/A</v>
      </c>
      <c r="AG313" s="15" t="e">
        <f t="shared" si="181"/>
        <v>#N/A</v>
      </c>
      <c r="AH313" s="15" t="e">
        <f t="shared" si="182"/>
        <v>#N/A</v>
      </c>
      <c r="AI313" s="15" t="b">
        <f t="shared" si="183"/>
        <v>0</v>
      </c>
      <c r="AJ313" s="15" t="e">
        <f t="shared" si="184"/>
        <v>#N/A</v>
      </c>
      <c r="AK313" s="15" t="e">
        <f t="shared" si="185"/>
        <v>#N/A</v>
      </c>
      <c r="AL313" s="15" t="e">
        <f t="shared" si="186"/>
        <v>#N/A</v>
      </c>
      <c r="AM313" s="15" t="e">
        <f t="shared" si="187"/>
        <v>#N/A</v>
      </c>
      <c r="AN313" s="15" t="e">
        <f t="shared" si="188"/>
        <v>#N/A</v>
      </c>
      <c r="AO313" s="15" t="e">
        <f t="shared" si="189"/>
        <v>#N/A</v>
      </c>
      <c r="AP313" s="15" t="e">
        <f t="shared" si="190"/>
        <v>#N/A</v>
      </c>
      <c r="AQ313" s="15" t="e">
        <f t="shared" si="191"/>
        <v>#N/A</v>
      </c>
      <c r="AR313" s="15" t="e">
        <f t="shared" si="192"/>
        <v>#N/A</v>
      </c>
      <c r="AS313" s="141" t="e">
        <f t="shared" si="193"/>
        <v>#N/A</v>
      </c>
      <c r="AT313" s="141" t="e">
        <f t="shared" si="194"/>
        <v>#N/A</v>
      </c>
    </row>
    <row r="314" spans="5:46">
      <c r="E314" s="147"/>
      <c r="F314" s="15" t="str">
        <f t="shared" si="156"/>
        <v/>
      </c>
      <c r="G314" s="15" t="str">
        <f t="shared" si="157"/>
        <v/>
      </c>
      <c r="H314" s="15" t="str">
        <f t="shared" si="158"/>
        <v/>
      </c>
      <c r="I314" s="15" t="str">
        <f t="shared" si="159"/>
        <v/>
      </c>
      <c r="J314" s="15" t="str">
        <f t="shared" si="160"/>
        <v/>
      </c>
      <c r="K314" s="15" t="str">
        <f t="shared" si="161"/>
        <v/>
      </c>
      <c r="L314" s="15" t="str">
        <f t="shared" si="162"/>
        <v/>
      </c>
      <c r="M314" s="15" t="str">
        <f t="shared" si="163"/>
        <v/>
      </c>
      <c r="N314" s="15" t="str">
        <f t="shared" si="164"/>
        <v/>
      </c>
      <c r="O314" s="15" t="str">
        <f t="shared" si="165"/>
        <v/>
      </c>
      <c r="P314" s="15" t="str">
        <f t="shared" si="166"/>
        <v/>
      </c>
      <c r="Q314" s="15" t="str">
        <f t="shared" si="167"/>
        <v/>
      </c>
      <c r="R314" s="15" t="str">
        <f t="shared" si="168"/>
        <v/>
      </c>
      <c r="T314" s="15" t="e">
        <f t="shared" si="169"/>
        <v>#N/A</v>
      </c>
      <c r="U314" s="15" t="b">
        <f t="shared" si="170"/>
        <v>0</v>
      </c>
      <c r="V314" s="15" t="e">
        <f t="shared" si="171"/>
        <v>#N/A</v>
      </c>
      <c r="W314" s="15" t="e">
        <f t="shared" si="172"/>
        <v>#N/A</v>
      </c>
      <c r="X314" s="15" t="e">
        <f t="shared" si="173"/>
        <v>#N/A</v>
      </c>
      <c r="Y314" s="15" t="e">
        <f t="shared" si="174"/>
        <v>#N/A</v>
      </c>
      <c r="Z314" s="15" t="e">
        <f t="shared" si="175"/>
        <v>#N/A</v>
      </c>
      <c r="AA314" s="15" t="e">
        <f t="shared" si="176"/>
        <v>#N/A</v>
      </c>
      <c r="AB314" s="15" t="e">
        <f t="shared" si="177"/>
        <v>#N/A</v>
      </c>
      <c r="AC314" s="15" t="e">
        <f t="shared" si="178"/>
        <v>#N/A</v>
      </c>
      <c r="AD314" s="15" t="e">
        <f t="shared" si="179"/>
        <v>#N/A</v>
      </c>
      <c r="AE314" s="141" t="e">
        <f t="shared" si="180"/>
        <v>#N/A</v>
      </c>
      <c r="AG314" s="15" t="e">
        <f t="shared" si="181"/>
        <v>#N/A</v>
      </c>
      <c r="AH314" s="15" t="e">
        <f t="shared" si="182"/>
        <v>#N/A</v>
      </c>
      <c r="AI314" s="15" t="b">
        <f t="shared" si="183"/>
        <v>0</v>
      </c>
      <c r="AJ314" s="15" t="e">
        <f t="shared" si="184"/>
        <v>#N/A</v>
      </c>
      <c r="AK314" s="15" t="e">
        <f t="shared" si="185"/>
        <v>#N/A</v>
      </c>
      <c r="AL314" s="15" t="e">
        <f t="shared" si="186"/>
        <v>#N/A</v>
      </c>
      <c r="AM314" s="15" t="e">
        <f t="shared" si="187"/>
        <v>#N/A</v>
      </c>
      <c r="AN314" s="15" t="e">
        <f t="shared" si="188"/>
        <v>#N/A</v>
      </c>
      <c r="AO314" s="15" t="e">
        <f t="shared" si="189"/>
        <v>#N/A</v>
      </c>
      <c r="AP314" s="15" t="e">
        <f t="shared" si="190"/>
        <v>#N/A</v>
      </c>
      <c r="AQ314" s="15" t="e">
        <f t="shared" si="191"/>
        <v>#N/A</v>
      </c>
      <c r="AR314" s="15" t="e">
        <f t="shared" si="192"/>
        <v>#N/A</v>
      </c>
      <c r="AS314" s="141" t="e">
        <f t="shared" si="193"/>
        <v>#N/A</v>
      </c>
      <c r="AT314" s="141" t="e">
        <f t="shared" si="194"/>
        <v>#N/A</v>
      </c>
    </row>
    <row r="315" spans="5:46">
      <c r="E315" s="147"/>
      <c r="F315" s="15" t="str">
        <f t="shared" si="156"/>
        <v/>
      </c>
      <c r="G315" s="15" t="str">
        <f t="shared" si="157"/>
        <v/>
      </c>
      <c r="H315" s="15" t="str">
        <f t="shared" si="158"/>
        <v/>
      </c>
      <c r="I315" s="15" t="str">
        <f t="shared" si="159"/>
        <v/>
      </c>
      <c r="J315" s="15" t="str">
        <f t="shared" si="160"/>
        <v/>
      </c>
      <c r="K315" s="15" t="str">
        <f t="shared" si="161"/>
        <v/>
      </c>
      <c r="L315" s="15" t="str">
        <f t="shared" si="162"/>
        <v/>
      </c>
      <c r="M315" s="15" t="str">
        <f t="shared" si="163"/>
        <v/>
      </c>
      <c r="N315" s="15" t="str">
        <f t="shared" si="164"/>
        <v/>
      </c>
      <c r="O315" s="15" t="str">
        <f t="shared" si="165"/>
        <v/>
      </c>
      <c r="P315" s="15" t="str">
        <f t="shared" si="166"/>
        <v/>
      </c>
      <c r="Q315" s="15" t="str">
        <f t="shared" si="167"/>
        <v/>
      </c>
      <c r="R315" s="15" t="str">
        <f t="shared" si="168"/>
        <v/>
      </c>
      <c r="T315" s="15" t="e">
        <f t="shared" si="169"/>
        <v>#N/A</v>
      </c>
      <c r="U315" s="15" t="b">
        <f t="shared" si="170"/>
        <v>0</v>
      </c>
      <c r="V315" s="15" t="e">
        <f t="shared" si="171"/>
        <v>#N/A</v>
      </c>
      <c r="W315" s="15" t="e">
        <f t="shared" si="172"/>
        <v>#N/A</v>
      </c>
      <c r="X315" s="15" t="e">
        <f t="shared" si="173"/>
        <v>#N/A</v>
      </c>
      <c r="Y315" s="15" t="e">
        <f t="shared" si="174"/>
        <v>#N/A</v>
      </c>
      <c r="Z315" s="15" t="e">
        <f t="shared" si="175"/>
        <v>#N/A</v>
      </c>
      <c r="AA315" s="15" t="e">
        <f t="shared" si="176"/>
        <v>#N/A</v>
      </c>
      <c r="AB315" s="15" t="e">
        <f t="shared" si="177"/>
        <v>#N/A</v>
      </c>
      <c r="AC315" s="15" t="e">
        <f t="shared" si="178"/>
        <v>#N/A</v>
      </c>
      <c r="AD315" s="15" t="e">
        <f t="shared" si="179"/>
        <v>#N/A</v>
      </c>
      <c r="AE315" s="141" t="e">
        <f t="shared" si="180"/>
        <v>#N/A</v>
      </c>
      <c r="AG315" s="15" t="e">
        <f t="shared" si="181"/>
        <v>#N/A</v>
      </c>
      <c r="AH315" s="15" t="e">
        <f t="shared" si="182"/>
        <v>#N/A</v>
      </c>
      <c r="AI315" s="15" t="b">
        <f t="shared" si="183"/>
        <v>0</v>
      </c>
      <c r="AJ315" s="15" t="e">
        <f t="shared" si="184"/>
        <v>#N/A</v>
      </c>
      <c r="AK315" s="15" t="e">
        <f t="shared" si="185"/>
        <v>#N/A</v>
      </c>
      <c r="AL315" s="15" t="e">
        <f t="shared" si="186"/>
        <v>#N/A</v>
      </c>
      <c r="AM315" s="15" t="e">
        <f t="shared" si="187"/>
        <v>#N/A</v>
      </c>
      <c r="AN315" s="15" t="e">
        <f t="shared" si="188"/>
        <v>#N/A</v>
      </c>
      <c r="AO315" s="15" t="e">
        <f t="shared" si="189"/>
        <v>#N/A</v>
      </c>
      <c r="AP315" s="15" t="e">
        <f t="shared" si="190"/>
        <v>#N/A</v>
      </c>
      <c r="AQ315" s="15" t="e">
        <f t="shared" si="191"/>
        <v>#N/A</v>
      </c>
      <c r="AR315" s="15" t="e">
        <f t="shared" si="192"/>
        <v>#N/A</v>
      </c>
      <c r="AS315" s="141" t="e">
        <f t="shared" si="193"/>
        <v>#N/A</v>
      </c>
      <c r="AT315" s="141" t="e">
        <f t="shared" si="194"/>
        <v>#N/A</v>
      </c>
    </row>
    <row r="316" spans="5:46">
      <c r="E316" s="147"/>
      <c r="F316" s="15" t="str">
        <f t="shared" si="156"/>
        <v/>
      </c>
      <c r="G316" s="15" t="str">
        <f t="shared" si="157"/>
        <v/>
      </c>
      <c r="H316" s="15" t="str">
        <f t="shared" si="158"/>
        <v/>
      </c>
      <c r="I316" s="15" t="str">
        <f t="shared" si="159"/>
        <v/>
      </c>
      <c r="J316" s="15" t="str">
        <f t="shared" si="160"/>
        <v/>
      </c>
      <c r="K316" s="15" t="str">
        <f t="shared" si="161"/>
        <v/>
      </c>
      <c r="L316" s="15" t="str">
        <f t="shared" si="162"/>
        <v/>
      </c>
      <c r="M316" s="15" t="str">
        <f t="shared" si="163"/>
        <v/>
      </c>
      <c r="N316" s="15" t="str">
        <f t="shared" si="164"/>
        <v/>
      </c>
      <c r="O316" s="15" t="str">
        <f t="shared" si="165"/>
        <v/>
      </c>
      <c r="P316" s="15" t="str">
        <f t="shared" si="166"/>
        <v/>
      </c>
      <c r="Q316" s="15" t="str">
        <f t="shared" si="167"/>
        <v/>
      </c>
      <c r="R316" s="15" t="str">
        <f t="shared" si="168"/>
        <v/>
      </c>
      <c r="T316" s="15" t="e">
        <f t="shared" si="169"/>
        <v>#N/A</v>
      </c>
      <c r="U316" s="15" t="b">
        <f t="shared" si="170"/>
        <v>0</v>
      </c>
      <c r="V316" s="15" t="e">
        <f t="shared" si="171"/>
        <v>#N/A</v>
      </c>
      <c r="W316" s="15" t="e">
        <f t="shared" si="172"/>
        <v>#N/A</v>
      </c>
      <c r="X316" s="15" t="e">
        <f t="shared" si="173"/>
        <v>#N/A</v>
      </c>
      <c r="Y316" s="15" t="e">
        <f t="shared" si="174"/>
        <v>#N/A</v>
      </c>
      <c r="Z316" s="15" t="e">
        <f t="shared" si="175"/>
        <v>#N/A</v>
      </c>
      <c r="AA316" s="15" t="e">
        <f t="shared" si="176"/>
        <v>#N/A</v>
      </c>
      <c r="AB316" s="15" t="e">
        <f t="shared" si="177"/>
        <v>#N/A</v>
      </c>
      <c r="AC316" s="15" t="e">
        <f t="shared" si="178"/>
        <v>#N/A</v>
      </c>
      <c r="AD316" s="15" t="e">
        <f t="shared" si="179"/>
        <v>#N/A</v>
      </c>
      <c r="AE316" s="141" t="e">
        <f t="shared" si="180"/>
        <v>#N/A</v>
      </c>
      <c r="AG316" s="15" t="e">
        <f t="shared" si="181"/>
        <v>#N/A</v>
      </c>
      <c r="AH316" s="15" t="e">
        <f t="shared" si="182"/>
        <v>#N/A</v>
      </c>
      <c r="AI316" s="15" t="b">
        <f t="shared" si="183"/>
        <v>0</v>
      </c>
      <c r="AJ316" s="15" t="e">
        <f t="shared" si="184"/>
        <v>#N/A</v>
      </c>
      <c r="AK316" s="15" t="e">
        <f t="shared" si="185"/>
        <v>#N/A</v>
      </c>
      <c r="AL316" s="15" t="e">
        <f t="shared" si="186"/>
        <v>#N/A</v>
      </c>
      <c r="AM316" s="15" t="e">
        <f t="shared" si="187"/>
        <v>#N/A</v>
      </c>
      <c r="AN316" s="15" t="e">
        <f t="shared" si="188"/>
        <v>#N/A</v>
      </c>
      <c r="AO316" s="15" t="e">
        <f t="shared" si="189"/>
        <v>#N/A</v>
      </c>
      <c r="AP316" s="15" t="e">
        <f t="shared" si="190"/>
        <v>#N/A</v>
      </c>
      <c r="AQ316" s="15" t="e">
        <f t="shared" si="191"/>
        <v>#N/A</v>
      </c>
      <c r="AR316" s="15" t="e">
        <f t="shared" si="192"/>
        <v>#N/A</v>
      </c>
      <c r="AS316" s="141" t="e">
        <f t="shared" si="193"/>
        <v>#N/A</v>
      </c>
      <c r="AT316" s="141" t="e">
        <f t="shared" si="194"/>
        <v>#N/A</v>
      </c>
    </row>
    <row r="317" spans="5:46">
      <c r="E317" s="147"/>
      <c r="F317" s="15" t="str">
        <f t="shared" si="156"/>
        <v/>
      </c>
      <c r="G317" s="15" t="str">
        <f t="shared" si="157"/>
        <v/>
      </c>
      <c r="H317" s="15" t="str">
        <f t="shared" si="158"/>
        <v/>
      </c>
      <c r="I317" s="15" t="str">
        <f t="shared" si="159"/>
        <v/>
      </c>
      <c r="J317" s="15" t="str">
        <f t="shared" si="160"/>
        <v/>
      </c>
      <c r="K317" s="15" t="str">
        <f t="shared" si="161"/>
        <v/>
      </c>
      <c r="L317" s="15" t="str">
        <f t="shared" si="162"/>
        <v/>
      </c>
      <c r="M317" s="15" t="str">
        <f t="shared" si="163"/>
        <v/>
      </c>
      <c r="N317" s="15" t="str">
        <f t="shared" si="164"/>
        <v/>
      </c>
      <c r="O317" s="15" t="str">
        <f t="shared" si="165"/>
        <v/>
      </c>
      <c r="P317" s="15" t="str">
        <f t="shared" si="166"/>
        <v/>
      </c>
      <c r="Q317" s="15" t="str">
        <f t="shared" si="167"/>
        <v/>
      </c>
      <c r="R317" s="15" t="str">
        <f t="shared" si="168"/>
        <v/>
      </c>
      <c r="T317" s="15" t="e">
        <f t="shared" si="169"/>
        <v>#N/A</v>
      </c>
      <c r="U317" s="15" t="b">
        <f t="shared" si="170"/>
        <v>0</v>
      </c>
      <c r="V317" s="15" t="e">
        <f t="shared" si="171"/>
        <v>#N/A</v>
      </c>
      <c r="W317" s="15" t="e">
        <f t="shared" si="172"/>
        <v>#N/A</v>
      </c>
      <c r="X317" s="15" t="e">
        <f t="shared" si="173"/>
        <v>#N/A</v>
      </c>
      <c r="Y317" s="15" t="e">
        <f t="shared" si="174"/>
        <v>#N/A</v>
      </c>
      <c r="Z317" s="15" t="e">
        <f t="shared" si="175"/>
        <v>#N/A</v>
      </c>
      <c r="AA317" s="15" t="e">
        <f t="shared" si="176"/>
        <v>#N/A</v>
      </c>
      <c r="AB317" s="15" t="e">
        <f t="shared" si="177"/>
        <v>#N/A</v>
      </c>
      <c r="AC317" s="15" t="e">
        <f t="shared" si="178"/>
        <v>#N/A</v>
      </c>
      <c r="AD317" s="15" t="e">
        <f t="shared" si="179"/>
        <v>#N/A</v>
      </c>
      <c r="AE317" s="141" t="e">
        <f t="shared" si="180"/>
        <v>#N/A</v>
      </c>
      <c r="AG317" s="15" t="e">
        <f t="shared" si="181"/>
        <v>#N/A</v>
      </c>
      <c r="AH317" s="15" t="e">
        <f t="shared" si="182"/>
        <v>#N/A</v>
      </c>
      <c r="AI317" s="15" t="b">
        <f t="shared" si="183"/>
        <v>0</v>
      </c>
      <c r="AJ317" s="15" t="e">
        <f t="shared" si="184"/>
        <v>#N/A</v>
      </c>
      <c r="AK317" s="15" t="e">
        <f t="shared" si="185"/>
        <v>#N/A</v>
      </c>
      <c r="AL317" s="15" t="e">
        <f t="shared" si="186"/>
        <v>#N/A</v>
      </c>
      <c r="AM317" s="15" t="e">
        <f t="shared" si="187"/>
        <v>#N/A</v>
      </c>
      <c r="AN317" s="15" t="e">
        <f t="shared" si="188"/>
        <v>#N/A</v>
      </c>
      <c r="AO317" s="15" t="e">
        <f t="shared" si="189"/>
        <v>#N/A</v>
      </c>
      <c r="AP317" s="15" t="e">
        <f t="shared" si="190"/>
        <v>#N/A</v>
      </c>
      <c r="AQ317" s="15" t="e">
        <f t="shared" si="191"/>
        <v>#N/A</v>
      </c>
      <c r="AR317" s="15" t="e">
        <f t="shared" si="192"/>
        <v>#N/A</v>
      </c>
      <c r="AS317" s="141" t="e">
        <f t="shared" si="193"/>
        <v>#N/A</v>
      </c>
      <c r="AT317" s="141" t="e">
        <f t="shared" si="194"/>
        <v>#N/A</v>
      </c>
    </row>
    <row r="318" spans="5:46">
      <c r="E318" s="147"/>
      <c r="F318" s="15" t="str">
        <f t="shared" si="156"/>
        <v/>
      </c>
      <c r="G318" s="15" t="str">
        <f t="shared" si="157"/>
        <v/>
      </c>
      <c r="H318" s="15" t="str">
        <f t="shared" si="158"/>
        <v/>
      </c>
      <c r="I318" s="15" t="str">
        <f t="shared" si="159"/>
        <v/>
      </c>
      <c r="J318" s="15" t="str">
        <f t="shared" si="160"/>
        <v/>
      </c>
      <c r="K318" s="15" t="str">
        <f t="shared" si="161"/>
        <v/>
      </c>
      <c r="L318" s="15" t="str">
        <f t="shared" si="162"/>
        <v/>
      </c>
      <c r="M318" s="15" t="str">
        <f t="shared" si="163"/>
        <v/>
      </c>
      <c r="N318" s="15" t="str">
        <f t="shared" si="164"/>
        <v/>
      </c>
      <c r="O318" s="15" t="str">
        <f t="shared" si="165"/>
        <v/>
      </c>
      <c r="P318" s="15" t="str">
        <f t="shared" si="166"/>
        <v/>
      </c>
      <c r="Q318" s="15" t="str">
        <f t="shared" si="167"/>
        <v/>
      </c>
      <c r="R318" s="15" t="str">
        <f t="shared" si="168"/>
        <v/>
      </c>
      <c r="T318" s="15" t="e">
        <f t="shared" si="169"/>
        <v>#N/A</v>
      </c>
      <c r="U318" s="15" t="b">
        <f t="shared" si="170"/>
        <v>0</v>
      </c>
      <c r="V318" s="15" t="e">
        <f t="shared" si="171"/>
        <v>#N/A</v>
      </c>
      <c r="W318" s="15" t="e">
        <f t="shared" si="172"/>
        <v>#N/A</v>
      </c>
      <c r="X318" s="15" t="e">
        <f t="shared" si="173"/>
        <v>#N/A</v>
      </c>
      <c r="Y318" s="15" t="e">
        <f t="shared" si="174"/>
        <v>#N/A</v>
      </c>
      <c r="Z318" s="15" t="e">
        <f t="shared" si="175"/>
        <v>#N/A</v>
      </c>
      <c r="AA318" s="15" t="e">
        <f t="shared" si="176"/>
        <v>#N/A</v>
      </c>
      <c r="AB318" s="15" t="e">
        <f t="shared" si="177"/>
        <v>#N/A</v>
      </c>
      <c r="AC318" s="15" t="e">
        <f t="shared" si="178"/>
        <v>#N/A</v>
      </c>
      <c r="AD318" s="15" t="e">
        <f t="shared" si="179"/>
        <v>#N/A</v>
      </c>
      <c r="AE318" s="141" t="e">
        <f t="shared" si="180"/>
        <v>#N/A</v>
      </c>
      <c r="AG318" s="15" t="e">
        <f t="shared" si="181"/>
        <v>#N/A</v>
      </c>
      <c r="AH318" s="15" t="e">
        <f t="shared" si="182"/>
        <v>#N/A</v>
      </c>
      <c r="AI318" s="15" t="b">
        <f t="shared" si="183"/>
        <v>0</v>
      </c>
      <c r="AJ318" s="15" t="e">
        <f t="shared" si="184"/>
        <v>#N/A</v>
      </c>
      <c r="AK318" s="15" t="e">
        <f t="shared" si="185"/>
        <v>#N/A</v>
      </c>
      <c r="AL318" s="15" t="e">
        <f t="shared" si="186"/>
        <v>#N/A</v>
      </c>
      <c r="AM318" s="15" t="e">
        <f t="shared" si="187"/>
        <v>#N/A</v>
      </c>
      <c r="AN318" s="15" t="e">
        <f t="shared" si="188"/>
        <v>#N/A</v>
      </c>
      <c r="AO318" s="15" t="e">
        <f t="shared" si="189"/>
        <v>#N/A</v>
      </c>
      <c r="AP318" s="15" t="e">
        <f t="shared" si="190"/>
        <v>#N/A</v>
      </c>
      <c r="AQ318" s="15" t="e">
        <f t="shared" si="191"/>
        <v>#N/A</v>
      </c>
      <c r="AR318" s="15" t="e">
        <f t="shared" si="192"/>
        <v>#N/A</v>
      </c>
      <c r="AS318" s="141" t="e">
        <f t="shared" si="193"/>
        <v>#N/A</v>
      </c>
      <c r="AT318" s="141" t="e">
        <f t="shared" si="194"/>
        <v>#N/A</v>
      </c>
    </row>
    <row r="319" spans="5:46">
      <c r="E319" s="147"/>
      <c r="F319" s="15" t="str">
        <f t="shared" si="156"/>
        <v/>
      </c>
      <c r="G319" s="15" t="str">
        <f t="shared" si="157"/>
        <v/>
      </c>
      <c r="H319" s="15" t="str">
        <f t="shared" si="158"/>
        <v/>
      </c>
      <c r="I319" s="15" t="str">
        <f t="shared" si="159"/>
        <v/>
      </c>
      <c r="J319" s="15" t="str">
        <f t="shared" si="160"/>
        <v/>
      </c>
      <c r="K319" s="15" t="str">
        <f t="shared" si="161"/>
        <v/>
      </c>
      <c r="L319" s="15" t="str">
        <f t="shared" si="162"/>
        <v/>
      </c>
      <c r="M319" s="15" t="str">
        <f t="shared" si="163"/>
        <v/>
      </c>
      <c r="N319" s="15" t="str">
        <f t="shared" si="164"/>
        <v/>
      </c>
      <c r="O319" s="15" t="str">
        <f t="shared" si="165"/>
        <v/>
      </c>
      <c r="P319" s="15" t="str">
        <f t="shared" si="166"/>
        <v/>
      </c>
      <c r="Q319" s="15" t="str">
        <f t="shared" si="167"/>
        <v/>
      </c>
      <c r="R319" s="15" t="str">
        <f t="shared" si="168"/>
        <v/>
      </c>
      <c r="T319" s="15" t="e">
        <f t="shared" si="169"/>
        <v>#N/A</v>
      </c>
      <c r="U319" s="15" t="b">
        <f t="shared" si="170"/>
        <v>0</v>
      </c>
      <c r="V319" s="15" t="e">
        <f t="shared" si="171"/>
        <v>#N/A</v>
      </c>
      <c r="W319" s="15" t="e">
        <f t="shared" si="172"/>
        <v>#N/A</v>
      </c>
      <c r="X319" s="15" t="e">
        <f t="shared" si="173"/>
        <v>#N/A</v>
      </c>
      <c r="Y319" s="15" t="e">
        <f t="shared" si="174"/>
        <v>#N/A</v>
      </c>
      <c r="Z319" s="15" t="e">
        <f t="shared" si="175"/>
        <v>#N/A</v>
      </c>
      <c r="AA319" s="15" t="e">
        <f t="shared" si="176"/>
        <v>#N/A</v>
      </c>
      <c r="AB319" s="15" t="e">
        <f t="shared" si="177"/>
        <v>#N/A</v>
      </c>
      <c r="AC319" s="15" t="e">
        <f t="shared" si="178"/>
        <v>#N/A</v>
      </c>
      <c r="AD319" s="15" t="e">
        <f t="shared" si="179"/>
        <v>#N/A</v>
      </c>
      <c r="AE319" s="141" t="e">
        <f t="shared" si="180"/>
        <v>#N/A</v>
      </c>
      <c r="AG319" s="15" t="e">
        <f t="shared" si="181"/>
        <v>#N/A</v>
      </c>
      <c r="AH319" s="15" t="e">
        <f t="shared" si="182"/>
        <v>#N/A</v>
      </c>
      <c r="AI319" s="15" t="b">
        <f t="shared" si="183"/>
        <v>0</v>
      </c>
      <c r="AJ319" s="15" t="e">
        <f t="shared" si="184"/>
        <v>#N/A</v>
      </c>
      <c r="AK319" s="15" t="e">
        <f t="shared" si="185"/>
        <v>#N/A</v>
      </c>
      <c r="AL319" s="15" t="e">
        <f t="shared" si="186"/>
        <v>#N/A</v>
      </c>
      <c r="AM319" s="15" t="e">
        <f t="shared" si="187"/>
        <v>#N/A</v>
      </c>
      <c r="AN319" s="15" t="e">
        <f t="shared" si="188"/>
        <v>#N/A</v>
      </c>
      <c r="AO319" s="15" t="e">
        <f t="shared" si="189"/>
        <v>#N/A</v>
      </c>
      <c r="AP319" s="15" t="e">
        <f t="shared" si="190"/>
        <v>#N/A</v>
      </c>
      <c r="AQ319" s="15" t="e">
        <f t="shared" si="191"/>
        <v>#N/A</v>
      </c>
      <c r="AR319" s="15" t="e">
        <f t="shared" si="192"/>
        <v>#N/A</v>
      </c>
      <c r="AS319" s="141" t="e">
        <f t="shared" si="193"/>
        <v>#N/A</v>
      </c>
      <c r="AT319" s="141" t="e">
        <f t="shared" si="194"/>
        <v>#N/A</v>
      </c>
    </row>
    <row r="320" spans="5:46">
      <c r="E320" s="147"/>
      <c r="F320" s="15" t="str">
        <f t="shared" si="156"/>
        <v/>
      </c>
      <c r="G320" s="15" t="str">
        <f t="shared" si="157"/>
        <v/>
      </c>
      <c r="H320" s="15" t="str">
        <f t="shared" si="158"/>
        <v/>
      </c>
      <c r="I320" s="15" t="str">
        <f t="shared" si="159"/>
        <v/>
      </c>
      <c r="J320" s="15" t="str">
        <f t="shared" si="160"/>
        <v/>
      </c>
      <c r="K320" s="15" t="str">
        <f t="shared" si="161"/>
        <v/>
      </c>
      <c r="L320" s="15" t="str">
        <f t="shared" si="162"/>
        <v/>
      </c>
      <c r="M320" s="15" t="str">
        <f t="shared" si="163"/>
        <v/>
      </c>
      <c r="N320" s="15" t="str">
        <f t="shared" si="164"/>
        <v/>
      </c>
      <c r="O320" s="15" t="str">
        <f t="shared" si="165"/>
        <v/>
      </c>
      <c r="P320" s="15" t="str">
        <f t="shared" si="166"/>
        <v/>
      </c>
      <c r="Q320" s="15" t="str">
        <f t="shared" si="167"/>
        <v/>
      </c>
      <c r="R320" s="15" t="str">
        <f t="shared" si="168"/>
        <v/>
      </c>
      <c r="T320" s="15" t="e">
        <f t="shared" si="169"/>
        <v>#N/A</v>
      </c>
      <c r="U320" s="15" t="b">
        <f t="shared" si="170"/>
        <v>0</v>
      </c>
      <c r="V320" s="15" t="e">
        <f t="shared" si="171"/>
        <v>#N/A</v>
      </c>
      <c r="W320" s="15" t="e">
        <f t="shared" si="172"/>
        <v>#N/A</v>
      </c>
      <c r="X320" s="15" t="e">
        <f t="shared" si="173"/>
        <v>#N/A</v>
      </c>
      <c r="Y320" s="15" t="e">
        <f t="shared" si="174"/>
        <v>#N/A</v>
      </c>
      <c r="Z320" s="15" t="e">
        <f t="shared" si="175"/>
        <v>#N/A</v>
      </c>
      <c r="AA320" s="15" t="e">
        <f t="shared" si="176"/>
        <v>#N/A</v>
      </c>
      <c r="AB320" s="15" t="e">
        <f t="shared" si="177"/>
        <v>#N/A</v>
      </c>
      <c r="AC320" s="15" t="e">
        <f t="shared" si="178"/>
        <v>#N/A</v>
      </c>
      <c r="AD320" s="15" t="e">
        <f t="shared" si="179"/>
        <v>#N/A</v>
      </c>
      <c r="AE320" s="141" t="e">
        <f t="shared" si="180"/>
        <v>#N/A</v>
      </c>
      <c r="AG320" s="15" t="e">
        <f t="shared" si="181"/>
        <v>#N/A</v>
      </c>
      <c r="AH320" s="15" t="e">
        <f t="shared" si="182"/>
        <v>#N/A</v>
      </c>
      <c r="AI320" s="15" t="b">
        <f t="shared" si="183"/>
        <v>0</v>
      </c>
      <c r="AJ320" s="15" t="e">
        <f t="shared" si="184"/>
        <v>#N/A</v>
      </c>
      <c r="AK320" s="15" t="e">
        <f t="shared" si="185"/>
        <v>#N/A</v>
      </c>
      <c r="AL320" s="15" t="e">
        <f t="shared" si="186"/>
        <v>#N/A</v>
      </c>
      <c r="AM320" s="15" t="e">
        <f t="shared" si="187"/>
        <v>#N/A</v>
      </c>
      <c r="AN320" s="15" t="e">
        <f t="shared" si="188"/>
        <v>#N/A</v>
      </c>
      <c r="AO320" s="15" t="e">
        <f t="shared" si="189"/>
        <v>#N/A</v>
      </c>
      <c r="AP320" s="15" t="e">
        <f t="shared" si="190"/>
        <v>#N/A</v>
      </c>
      <c r="AQ320" s="15" t="e">
        <f t="shared" si="191"/>
        <v>#N/A</v>
      </c>
      <c r="AR320" s="15" t="e">
        <f t="shared" si="192"/>
        <v>#N/A</v>
      </c>
      <c r="AS320" s="141" t="e">
        <f t="shared" si="193"/>
        <v>#N/A</v>
      </c>
      <c r="AT320" s="141" t="e">
        <f t="shared" si="194"/>
        <v>#N/A</v>
      </c>
    </row>
    <row r="321" spans="5:46">
      <c r="E321" s="147"/>
      <c r="F321" s="15" t="str">
        <f t="shared" si="156"/>
        <v/>
      </c>
      <c r="G321" s="15" t="str">
        <f t="shared" si="157"/>
        <v/>
      </c>
      <c r="H321" s="15" t="str">
        <f t="shared" si="158"/>
        <v/>
      </c>
      <c r="I321" s="15" t="str">
        <f t="shared" si="159"/>
        <v/>
      </c>
      <c r="J321" s="15" t="str">
        <f t="shared" si="160"/>
        <v/>
      </c>
      <c r="K321" s="15" t="str">
        <f t="shared" si="161"/>
        <v/>
      </c>
      <c r="L321" s="15" t="str">
        <f t="shared" si="162"/>
        <v/>
      </c>
      <c r="M321" s="15" t="str">
        <f t="shared" si="163"/>
        <v/>
      </c>
      <c r="N321" s="15" t="str">
        <f t="shared" si="164"/>
        <v/>
      </c>
      <c r="O321" s="15" t="str">
        <f t="shared" si="165"/>
        <v/>
      </c>
      <c r="P321" s="15" t="str">
        <f t="shared" si="166"/>
        <v/>
      </c>
      <c r="Q321" s="15" t="str">
        <f t="shared" si="167"/>
        <v/>
      </c>
      <c r="R321" s="15" t="str">
        <f t="shared" si="168"/>
        <v/>
      </c>
      <c r="T321" s="15" t="e">
        <f t="shared" si="169"/>
        <v>#N/A</v>
      </c>
      <c r="U321" s="15" t="b">
        <f t="shared" si="170"/>
        <v>0</v>
      </c>
      <c r="V321" s="15" t="e">
        <f t="shared" si="171"/>
        <v>#N/A</v>
      </c>
      <c r="W321" s="15" t="e">
        <f t="shared" si="172"/>
        <v>#N/A</v>
      </c>
      <c r="X321" s="15" t="e">
        <f t="shared" si="173"/>
        <v>#N/A</v>
      </c>
      <c r="Y321" s="15" t="e">
        <f t="shared" si="174"/>
        <v>#N/A</v>
      </c>
      <c r="Z321" s="15" t="e">
        <f t="shared" si="175"/>
        <v>#N/A</v>
      </c>
      <c r="AA321" s="15" t="e">
        <f t="shared" si="176"/>
        <v>#N/A</v>
      </c>
      <c r="AB321" s="15" t="e">
        <f t="shared" si="177"/>
        <v>#N/A</v>
      </c>
      <c r="AC321" s="15" t="e">
        <f t="shared" si="178"/>
        <v>#N/A</v>
      </c>
      <c r="AD321" s="15" t="e">
        <f t="shared" si="179"/>
        <v>#N/A</v>
      </c>
      <c r="AE321" s="141" t="e">
        <f t="shared" si="180"/>
        <v>#N/A</v>
      </c>
      <c r="AG321" s="15" t="e">
        <f t="shared" si="181"/>
        <v>#N/A</v>
      </c>
      <c r="AH321" s="15" t="e">
        <f t="shared" si="182"/>
        <v>#N/A</v>
      </c>
      <c r="AI321" s="15" t="b">
        <f t="shared" si="183"/>
        <v>0</v>
      </c>
      <c r="AJ321" s="15" t="e">
        <f t="shared" si="184"/>
        <v>#N/A</v>
      </c>
      <c r="AK321" s="15" t="e">
        <f t="shared" si="185"/>
        <v>#N/A</v>
      </c>
      <c r="AL321" s="15" t="e">
        <f t="shared" si="186"/>
        <v>#N/A</v>
      </c>
      <c r="AM321" s="15" t="e">
        <f t="shared" si="187"/>
        <v>#N/A</v>
      </c>
      <c r="AN321" s="15" t="e">
        <f t="shared" si="188"/>
        <v>#N/A</v>
      </c>
      <c r="AO321" s="15" t="e">
        <f t="shared" si="189"/>
        <v>#N/A</v>
      </c>
      <c r="AP321" s="15" t="e">
        <f t="shared" si="190"/>
        <v>#N/A</v>
      </c>
      <c r="AQ321" s="15" t="e">
        <f t="shared" si="191"/>
        <v>#N/A</v>
      </c>
      <c r="AR321" s="15" t="e">
        <f t="shared" si="192"/>
        <v>#N/A</v>
      </c>
      <c r="AS321" s="141" t="e">
        <f t="shared" si="193"/>
        <v>#N/A</v>
      </c>
      <c r="AT321" s="141" t="e">
        <f t="shared" si="194"/>
        <v>#N/A</v>
      </c>
    </row>
    <row r="322" spans="5:46">
      <c r="E322" s="147"/>
      <c r="F322" s="15" t="str">
        <f t="shared" si="156"/>
        <v/>
      </c>
      <c r="G322" s="15" t="str">
        <f t="shared" si="157"/>
        <v/>
      </c>
      <c r="H322" s="15" t="str">
        <f t="shared" si="158"/>
        <v/>
      </c>
      <c r="I322" s="15" t="str">
        <f t="shared" si="159"/>
        <v/>
      </c>
      <c r="J322" s="15" t="str">
        <f t="shared" si="160"/>
        <v/>
      </c>
      <c r="K322" s="15" t="str">
        <f t="shared" si="161"/>
        <v/>
      </c>
      <c r="L322" s="15" t="str">
        <f t="shared" si="162"/>
        <v/>
      </c>
      <c r="M322" s="15" t="str">
        <f t="shared" si="163"/>
        <v/>
      </c>
      <c r="N322" s="15" t="str">
        <f t="shared" si="164"/>
        <v/>
      </c>
      <c r="O322" s="15" t="str">
        <f t="shared" si="165"/>
        <v/>
      </c>
      <c r="P322" s="15" t="str">
        <f t="shared" si="166"/>
        <v/>
      </c>
      <c r="Q322" s="15" t="str">
        <f t="shared" si="167"/>
        <v/>
      </c>
      <c r="R322" s="15" t="str">
        <f t="shared" si="168"/>
        <v/>
      </c>
      <c r="T322" s="15" t="e">
        <f t="shared" si="169"/>
        <v>#N/A</v>
      </c>
      <c r="U322" s="15" t="b">
        <f t="shared" si="170"/>
        <v>0</v>
      </c>
      <c r="V322" s="15" t="e">
        <f t="shared" si="171"/>
        <v>#N/A</v>
      </c>
      <c r="W322" s="15" t="e">
        <f t="shared" si="172"/>
        <v>#N/A</v>
      </c>
      <c r="X322" s="15" t="e">
        <f t="shared" si="173"/>
        <v>#N/A</v>
      </c>
      <c r="Y322" s="15" t="e">
        <f t="shared" si="174"/>
        <v>#N/A</v>
      </c>
      <c r="Z322" s="15" t="e">
        <f t="shared" si="175"/>
        <v>#N/A</v>
      </c>
      <c r="AA322" s="15" t="e">
        <f t="shared" si="176"/>
        <v>#N/A</v>
      </c>
      <c r="AB322" s="15" t="e">
        <f t="shared" si="177"/>
        <v>#N/A</v>
      </c>
      <c r="AC322" s="15" t="e">
        <f t="shared" si="178"/>
        <v>#N/A</v>
      </c>
      <c r="AD322" s="15" t="e">
        <f t="shared" si="179"/>
        <v>#N/A</v>
      </c>
      <c r="AE322" s="141" t="e">
        <f t="shared" si="180"/>
        <v>#N/A</v>
      </c>
      <c r="AG322" s="15" t="e">
        <f t="shared" si="181"/>
        <v>#N/A</v>
      </c>
      <c r="AH322" s="15" t="e">
        <f t="shared" si="182"/>
        <v>#N/A</v>
      </c>
      <c r="AI322" s="15" t="b">
        <f t="shared" si="183"/>
        <v>0</v>
      </c>
      <c r="AJ322" s="15" t="e">
        <f t="shared" si="184"/>
        <v>#N/A</v>
      </c>
      <c r="AK322" s="15" t="e">
        <f t="shared" si="185"/>
        <v>#N/A</v>
      </c>
      <c r="AL322" s="15" t="e">
        <f t="shared" si="186"/>
        <v>#N/A</v>
      </c>
      <c r="AM322" s="15" t="e">
        <f t="shared" si="187"/>
        <v>#N/A</v>
      </c>
      <c r="AN322" s="15" t="e">
        <f t="shared" si="188"/>
        <v>#N/A</v>
      </c>
      <c r="AO322" s="15" t="e">
        <f t="shared" si="189"/>
        <v>#N/A</v>
      </c>
      <c r="AP322" s="15" t="e">
        <f t="shared" si="190"/>
        <v>#N/A</v>
      </c>
      <c r="AQ322" s="15" t="e">
        <f t="shared" si="191"/>
        <v>#N/A</v>
      </c>
      <c r="AR322" s="15" t="e">
        <f t="shared" si="192"/>
        <v>#N/A</v>
      </c>
      <c r="AS322" s="141" t="e">
        <f t="shared" si="193"/>
        <v>#N/A</v>
      </c>
      <c r="AT322" s="141" t="e">
        <f t="shared" si="194"/>
        <v>#N/A</v>
      </c>
    </row>
    <row r="323" spans="5:46">
      <c r="E323" s="147"/>
      <c r="F323" s="15" t="str">
        <f t="shared" si="156"/>
        <v/>
      </c>
      <c r="G323" s="15" t="str">
        <f t="shared" si="157"/>
        <v/>
      </c>
      <c r="H323" s="15" t="str">
        <f t="shared" si="158"/>
        <v/>
      </c>
      <c r="I323" s="15" t="str">
        <f t="shared" si="159"/>
        <v/>
      </c>
      <c r="J323" s="15" t="str">
        <f t="shared" si="160"/>
        <v/>
      </c>
      <c r="K323" s="15" t="str">
        <f t="shared" si="161"/>
        <v/>
      </c>
      <c r="L323" s="15" t="str">
        <f t="shared" si="162"/>
        <v/>
      </c>
      <c r="M323" s="15" t="str">
        <f t="shared" si="163"/>
        <v/>
      </c>
      <c r="N323" s="15" t="str">
        <f t="shared" si="164"/>
        <v/>
      </c>
      <c r="O323" s="15" t="str">
        <f t="shared" si="165"/>
        <v/>
      </c>
      <c r="P323" s="15" t="str">
        <f t="shared" si="166"/>
        <v/>
      </c>
      <c r="Q323" s="15" t="str">
        <f t="shared" si="167"/>
        <v/>
      </c>
      <c r="R323" s="15" t="str">
        <f t="shared" si="168"/>
        <v/>
      </c>
      <c r="T323" s="15" t="e">
        <f t="shared" si="169"/>
        <v>#N/A</v>
      </c>
      <c r="U323" s="15" t="b">
        <f t="shared" si="170"/>
        <v>0</v>
      </c>
      <c r="V323" s="15" t="e">
        <f t="shared" si="171"/>
        <v>#N/A</v>
      </c>
      <c r="W323" s="15" t="e">
        <f t="shared" si="172"/>
        <v>#N/A</v>
      </c>
      <c r="X323" s="15" t="e">
        <f t="shared" si="173"/>
        <v>#N/A</v>
      </c>
      <c r="Y323" s="15" t="e">
        <f t="shared" si="174"/>
        <v>#N/A</v>
      </c>
      <c r="Z323" s="15" t="e">
        <f t="shared" si="175"/>
        <v>#N/A</v>
      </c>
      <c r="AA323" s="15" t="e">
        <f t="shared" si="176"/>
        <v>#N/A</v>
      </c>
      <c r="AB323" s="15" t="e">
        <f t="shared" si="177"/>
        <v>#N/A</v>
      </c>
      <c r="AC323" s="15" t="e">
        <f t="shared" si="178"/>
        <v>#N/A</v>
      </c>
      <c r="AD323" s="15" t="e">
        <f t="shared" si="179"/>
        <v>#N/A</v>
      </c>
      <c r="AE323" s="141" t="e">
        <f t="shared" si="180"/>
        <v>#N/A</v>
      </c>
      <c r="AG323" s="15" t="e">
        <f t="shared" si="181"/>
        <v>#N/A</v>
      </c>
      <c r="AH323" s="15" t="e">
        <f t="shared" si="182"/>
        <v>#N/A</v>
      </c>
      <c r="AI323" s="15" t="b">
        <f t="shared" si="183"/>
        <v>0</v>
      </c>
      <c r="AJ323" s="15" t="e">
        <f t="shared" si="184"/>
        <v>#N/A</v>
      </c>
      <c r="AK323" s="15" t="e">
        <f t="shared" si="185"/>
        <v>#N/A</v>
      </c>
      <c r="AL323" s="15" t="e">
        <f t="shared" si="186"/>
        <v>#N/A</v>
      </c>
      <c r="AM323" s="15" t="e">
        <f t="shared" si="187"/>
        <v>#N/A</v>
      </c>
      <c r="AN323" s="15" t="e">
        <f t="shared" si="188"/>
        <v>#N/A</v>
      </c>
      <c r="AO323" s="15" t="e">
        <f t="shared" si="189"/>
        <v>#N/A</v>
      </c>
      <c r="AP323" s="15" t="e">
        <f t="shared" si="190"/>
        <v>#N/A</v>
      </c>
      <c r="AQ323" s="15" t="e">
        <f t="shared" si="191"/>
        <v>#N/A</v>
      </c>
      <c r="AR323" s="15" t="e">
        <f t="shared" si="192"/>
        <v>#N/A</v>
      </c>
      <c r="AS323" s="141" t="e">
        <f t="shared" si="193"/>
        <v>#N/A</v>
      </c>
      <c r="AT323" s="141" t="e">
        <f t="shared" si="194"/>
        <v>#N/A</v>
      </c>
    </row>
    <row r="324" spans="5:46">
      <c r="E324" s="147"/>
      <c r="F324" s="15" t="str">
        <f t="shared" ref="F324:F387" si="195">MID($E324,5,4)</f>
        <v/>
      </c>
      <c r="G324" s="15" t="str">
        <f t="shared" ref="G324:G387" si="196">MID($E324,10,1)</f>
        <v/>
      </c>
      <c r="H324" s="15" t="str">
        <f t="shared" ref="H324:H387" si="197">MID($E324,11,1)</f>
        <v/>
      </c>
      <c r="I324" s="15" t="str">
        <f t="shared" ref="I324:I387" si="198">MID($E324,12,3)</f>
        <v/>
      </c>
      <c r="J324" s="15" t="str">
        <f t="shared" ref="J324:J387" si="199">MID($E324,16,1)</f>
        <v/>
      </c>
      <c r="K324" s="15" t="str">
        <f t="shared" ref="K324:K387" si="200">MID($E324,17,1)</f>
        <v/>
      </c>
      <c r="L324" s="15" t="str">
        <f t="shared" ref="L324:L387" si="201">MID($E324,18,1)</f>
        <v/>
      </c>
      <c r="M324" s="15" t="str">
        <f t="shared" ref="M324:M387" si="202">MID($E324,19,1)</f>
        <v/>
      </c>
      <c r="N324" s="15" t="str">
        <f t="shared" ref="N324:N387" si="203">MID($E324,20,1)</f>
        <v/>
      </c>
      <c r="O324" s="15" t="str">
        <f t="shared" ref="O324:O387" si="204">MID($E324,21,1)</f>
        <v/>
      </c>
      <c r="P324" s="15" t="str">
        <f t="shared" ref="P324:P387" si="205">MID($E324,22,1)</f>
        <v/>
      </c>
      <c r="Q324" s="15" t="str">
        <f t="shared" ref="Q324:Q387" si="206">MID($E324,24,2)</f>
        <v/>
      </c>
      <c r="R324" s="15" t="str">
        <f t="shared" ref="R324:R387" si="207">MID($E324,27,1)</f>
        <v/>
      </c>
      <c r="T324" s="15" t="e">
        <f t="shared" ref="T324:T387" si="208">VLOOKUP($F324,$A$2:$B$9,2,FALSE)</f>
        <v>#N/A</v>
      </c>
      <c r="U324" s="15" t="b">
        <f t="shared" ref="U324:U387" si="209">IF($F324="2000",VLOOKUP($G324,$A$11:$B$17,2,FALSE),IF(OR($F324="2500",$F324="2510"),VLOOKUP($G324,$A$19:$B$25,2,FALSE),IF($F324="2520",VLOOKUP($G324,$A$27:$B$33,2,FALSE),IF($F324="3000",VLOOKUP($G324,$A$35:$B$45,2,FALSE),IF(OR($F324="3500",$F324="3510"),VLOOKUP($G324,$A$47:$B$56,2,FALSE),IF($F324="3520",VLOOKUP($G324,$A$58:$B$66,2,FALSE)))))))</f>
        <v>0</v>
      </c>
      <c r="V324" s="15" t="e">
        <f t="shared" ref="V324:V387" si="210">VLOOKUP($I324,$A$68:$B$78,2,FALSE)</f>
        <v>#N/A</v>
      </c>
      <c r="W324" s="15" t="e">
        <f t="shared" ref="W324:W387" si="211">VLOOKUP($K324,$A$80:$B$83,2,FALSE)</f>
        <v>#N/A</v>
      </c>
      <c r="X324" s="15" t="e">
        <f t="shared" ref="X324:X387" si="212">VLOOKUP($L324,$A$85:$B$89,2,FALSE)</f>
        <v>#N/A</v>
      </c>
      <c r="Y324" s="15" t="e">
        <f t="shared" ref="Y324:Y387" si="213">VLOOKUP($M324,$A$91:$B$93,2,FALSE)</f>
        <v>#N/A</v>
      </c>
      <c r="Z324" s="15" t="e">
        <f t="shared" ref="Z324:Z387" si="214">VLOOKUP($N324,$A$95:$B$99,2,FALSE)</f>
        <v>#N/A</v>
      </c>
      <c r="AA324" s="15" t="e">
        <f t="shared" ref="AA324:AA387" si="215">VLOOKUP($O324,$A$101:$B$104,2,FALSE)</f>
        <v>#N/A</v>
      </c>
      <c r="AB324" s="15" t="e">
        <f t="shared" ref="AB324:AB387" si="216">VLOOKUP($P324,$A$106:$B$108,2,FALSE)</f>
        <v>#N/A</v>
      </c>
      <c r="AC324" s="15" t="e">
        <f t="shared" ref="AC324:AC387" si="217">VLOOKUP($Q324,$A$110:$B$160,2,FALSE)</f>
        <v>#N/A</v>
      </c>
      <c r="AD324" s="15" t="e">
        <f t="shared" ref="AD324:AD387" si="218">VLOOKUP($R324,$A$162:$B$164,2,FALSE)</f>
        <v>#N/A</v>
      </c>
      <c r="AE324" s="141" t="e">
        <f t="shared" ref="AE324:AE387" si="219">ROUND(SUM($T324:$AD324),0)</f>
        <v>#N/A</v>
      </c>
      <c r="AG324" s="15" t="e">
        <f t="shared" ref="AG324:AG387" si="220">AE324-AF324</f>
        <v>#N/A</v>
      </c>
      <c r="AH324" s="15" t="e">
        <f t="shared" ref="AH324:AH387" si="221">VLOOKUP($F324,$A$2:$C$9,3,FALSE)</f>
        <v>#N/A</v>
      </c>
      <c r="AI324" s="15" t="b">
        <f t="shared" ref="AI324:AI387" si="222">IF($F324="2000",VLOOKUP($G324,$A$11:$C$17,3,FALSE),IF(OR($F324="2500",$F324="2510"),VLOOKUP($G324,$A$19:$C$25,3,FALSE),IF($F324="2520",VLOOKUP($G324,$A$27:$C$33,3,FALSE),IF($F324="3000",VLOOKUP($G324,$A$35:$C$45,3,FALSE),IF(OR($F324="3500",$F324="3510"),VLOOKUP($G324,$A$47:$C$56,3,FALSE),IF($F324="3520",VLOOKUP($G324,$A$58:$C$66,3,FALSE)))))))</f>
        <v>0</v>
      </c>
      <c r="AJ324" s="15" t="e">
        <f t="shared" ref="AJ324:AJ387" si="223">VLOOKUP($I324,$A$68:$C$78,3,FALSE)</f>
        <v>#N/A</v>
      </c>
      <c r="AK324" s="15" t="e">
        <f t="shared" ref="AK324:AK387" si="224">VLOOKUP($K324,$A$80:$C$83,3,FALSE)</f>
        <v>#N/A</v>
      </c>
      <c r="AL324" s="15" t="e">
        <f t="shared" ref="AL324:AL387" si="225">VLOOKUP($L324,$A$85:$C$89,3,FALSE)</f>
        <v>#N/A</v>
      </c>
      <c r="AM324" s="15" t="e">
        <f t="shared" ref="AM324:AM387" si="226">VLOOKUP($M324,$A$91:$C$93,3,FALSE)</f>
        <v>#N/A</v>
      </c>
      <c r="AN324" s="15" t="e">
        <f t="shared" ref="AN324:AN387" si="227">VLOOKUP($N324,$A$95:$C$99,3,FALSE)</f>
        <v>#N/A</v>
      </c>
      <c r="AO324" s="15" t="e">
        <f t="shared" ref="AO324:AO387" si="228">VLOOKUP($O324,$A$101:$C$104,3,FALSE)</f>
        <v>#N/A</v>
      </c>
      <c r="AP324" s="15" t="e">
        <f t="shared" ref="AP324:AP387" si="229">VLOOKUP($P324,$A$106:$C$108,3,FALSE)</f>
        <v>#N/A</v>
      </c>
      <c r="AQ324" s="15" t="e">
        <f t="shared" ref="AQ324:AQ387" si="230">VLOOKUP($Q324,$A$110:$C$160,3,FALSE)</f>
        <v>#N/A</v>
      </c>
      <c r="AR324" s="15" t="e">
        <f t="shared" ref="AR324:AR387" si="231">VLOOKUP($R324,$A$162:$C$164,3,FALSE)</f>
        <v>#N/A</v>
      </c>
      <c r="AS324" s="141" t="e">
        <f t="shared" ref="AS324:AS387" si="232">ROUND(SUM($AH324:$AR324),0)</f>
        <v>#N/A</v>
      </c>
      <c r="AT324" s="141" t="e">
        <f t="shared" ref="AT324:AT387" si="233">AS324*0.5</f>
        <v>#N/A</v>
      </c>
    </row>
    <row r="325" spans="5:46">
      <c r="E325" s="147"/>
      <c r="F325" s="15" t="str">
        <f t="shared" si="195"/>
        <v/>
      </c>
      <c r="G325" s="15" t="str">
        <f t="shared" si="196"/>
        <v/>
      </c>
      <c r="H325" s="15" t="str">
        <f t="shared" si="197"/>
        <v/>
      </c>
      <c r="I325" s="15" t="str">
        <f t="shared" si="198"/>
        <v/>
      </c>
      <c r="J325" s="15" t="str">
        <f t="shared" si="199"/>
        <v/>
      </c>
      <c r="K325" s="15" t="str">
        <f t="shared" si="200"/>
        <v/>
      </c>
      <c r="L325" s="15" t="str">
        <f t="shared" si="201"/>
        <v/>
      </c>
      <c r="M325" s="15" t="str">
        <f t="shared" si="202"/>
        <v/>
      </c>
      <c r="N325" s="15" t="str">
        <f t="shared" si="203"/>
        <v/>
      </c>
      <c r="O325" s="15" t="str">
        <f t="shared" si="204"/>
        <v/>
      </c>
      <c r="P325" s="15" t="str">
        <f t="shared" si="205"/>
        <v/>
      </c>
      <c r="Q325" s="15" t="str">
        <f t="shared" si="206"/>
        <v/>
      </c>
      <c r="R325" s="15" t="str">
        <f t="shared" si="207"/>
        <v/>
      </c>
      <c r="T325" s="15" t="e">
        <f t="shared" si="208"/>
        <v>#N/A</v>
      </c>
      <c r="U325" s="15" t="b">
        <f t="shared" si="209"/>
        <v>0</v>
      </c>
      <c r="V325" s="15" t="e">
        <f t="shared" si="210"/>
        <v>#N/A</v>
      </c>
      <c r="W325" s="15" t="e">
        <f t="shared" si="211"/>
        <v>#N/A</v>
      </c>
      <c r="X325" s="15" t="e">
        <f t="shared" si="212"/>
        <v>#N/A</v>
      </c>
      <c r="Y325" s="15" t="e">
        <f t="shared" si="213"/>
        <v>#N/A</v>
      </c>
      <c r="Z325" s="15" t="e">
        <f t="shared" si="214"/>
        <v>#N/A</v>
      </c>
      <c r="AA325" s="15" t="e">
        <f t="shared" si="215"/>
        <v>#N/A</v>
      </c>
      <c r="AB325" s="15" t="e">
        <f t="shared" si="216"/>
        <v>#N/A</v>
      </c>
      <c r="AC325" s="15" t="e">
        <f t="shared" si="217"/>
        <v>#N/A</v>
      </c>
      <c r="AD325" s="15" t="e">
        <f t="shared" si="218"/>
        <v>#N/A</v>
      </c>
      <c r="AE325" s="141" t="e">
        <f t="shared" si="219"/>
        <v>#N/A</v>
      </c>
      <c r="AG325" s="15" t="e">
        <f t="shared" si="220"/>
        <v>#N/A</v>
      </c>
      <c r="AH325" s="15" t="e">
        <f t="shared" si="221"/>
        <v>#N/A</v>
      </c>
      <c r="AI325" s="15" t="b">
        <f t="shared" si="222"/>
        <v>0</v>
      </c>
      <c r="AJ325" s="15" t="e">
        <f t="shared" si="223"/>
        <v>#N/A</v>
      </c>
      <c r="AK325" s="15" t="e">
        <f t="shared" si="224"/>
        <v>#N/A</v>
      </c>
      <c r="AL325" s="15" t="e">
        <f t="shared" si="225"/>
        <v>#N/A</v>
      </c>
      <c r="AM325" s="15" t="e">
        <f t="shared" si="226"/>
        <v>#N/A</v>
      </c>
      <c r="AN325" s="15" t="e">
        <f t="shared" si="227"/>
        <v>#N/A</v>
      </c>
      <c r="AO325" s="15" t="e">
        <f t="shared" si="228"/>
        <v>#N/A</v>
      </c>
      <c r="AP325" s="15" t="e">
        <f t="shared" si="229"/>
        <v>#N/A</v>
      </c>
      <c r="AQ325" s="15" t="e">
        <f t="shared" si="230"/>
        <v>#N/A</v>
      </c>
      <c r="AR325" s="15" t="e">
        <f t="shared" si="231"/>
        <v>#N/A</v>
      </c>
      <c r="AS325" s="141" t="e">
        <f t="shared" si="232"/>
        <v>#N/A</v>
      </c>
      <c r="AT325" s="141" t="e">
        <f t="shared" si="233"/>
        <v>#N/A</v>
      </c>
    </row>
    <row r="326" spans="5:46">
      <c r="E326" s="147"/>
      <c r="F326" s="15" t="str">
        <f t="shared" si="195"/>
        <v/>
      </c>
      <c r="G326" s="15" t="str">
        <f t="shared" si="196"/>
        <v/>
      </c>
      <c r="H326" s="15" t="str">
        <f t="shared" si="197"/>
        <v/>
      </c>
      <c r="I326" s="15" t="str">
        <f t="shared" si="198"/>
        <v/>
      </c>
      <c r="J326" s="15" t="str">
        <f t="shared" si="199"/>
        <v/>
      </c>
      <c r="K326" s="15" t="str">
        <f t="shared" si="200"/>
        <v/>
      </c>
      <c r="L326" s="15" t="str">
        <f t="shared" si="201"/>
        <v/>
      </c>
      <c r="M326" s="15" t="str">
        <f t="shared" si="202"/>
        <v/>
      </c>
      <c r="N326" s="15" t="str">
        <f t="shared" si="203"/>
        <v/>
      </c>
      <c r="O326" s="15" t="str">
        <f t="shared" si="204"/>
        <v/>
      </c>
      <c r="P326" s="15" t="str">
        <f t="shared" si="205"/>
        <v/>
      </c>
      <c r="Q326" s="15" t="str">
        <f t="shared" si="206"/>
        <v/>
      </c>
      <c r="R326" s="15" t="str">
        <f t="shared" si="207"/>
        <v/>
      </c>
      <c r="T326" s="15" t="e">
        <f t="shared" si="208"/>
        <v>#N/A</v>
      </c>
      <c r="U326" s="15" t="b">
        <f t="shared" si="209"/>
        <v>0</v>
      </c>
      <c r="V326" s="15" t="e">
        <f t="shared" si="210"/>
        <v>#N/A</v>
      </c>
      <c r="W326" s="15" t="e">
        <f t="shared" si="211"/>
        <v>#N/A</v>
      </c>
      <c r="X326" s="15" t="e">
        <f t="shared" si="212"/>
        <v>#N/A</v>
      </c>
      <c r="Y326" s="15" t="e">
        <f t="shared" si="213"/>
        <v>#N/A</v>
      </c>
      <c r="Z326" s="15" t="e">
        <f t="shared" si="214"/>
        <v>#N/A</v>
      </c>
      <c r="AA326" s="15" t="e">
        <f t="shared" si="215"/>
        <v>#N/A</v>
      </c>
      <c r="AB326" s="15" t="e">
        <f t="shared" si="216"/>
        <v>#N/A</v>
      </c>
      <c r="AC326" s="15" t="e">
        <f t="shared" si="217"/>
        <v>#N/A</v>
      </c>
      <c r="AD326" s="15" t="e">
        <f t="shared" si="218"/>
        <v>#N/A</v>
      </c>
      <c r="AE326" s="141" t="e">
        <f t="shared" si="219"/>
        <v>#N/A</v>
      </c>
      <c r="AG326" s="15" t="e">
        <f t="shared" si="220"/>
        <v>#N/A</v>
      </c>
      <c r="AH326" s="15" t="e">
        <f t="shared" si="221"/>
        <v>#N/A</v>
      </c>
      <c r="AI326" s="15" t="b">
        <f t="shared" si="222"/>
        <v>0</v>
      </c>
      <c r="AJ326" s="15" t="e">
        <f t="shared" si="223"/>
        <v>#N/A</v>
      </c>
      <c r="AK326" s="15" t="e">
        <f t="shared" si="224"/>
        <v>#N/A</v>
      </c>
      <c r="AL326" s="15" t="e">
        <f t="shared" si="225"/>
        <v>#N/A</v>
      </c>
      <c r="AM326" s="15" t="e">
        <f t="shared" si="226"/>
        <v>#N/A</v>
      </c>
      <c r="AN326" s="15" t="e">
        <f t="shared" si="227"/>
        <v>#N/A</v>
      </c>
      <c r="AO326" s="15" t="e">
        <f t="shared" si="228"/>
        <v>#N/A</v>
      </c>
      <c r="AP326" s="15" t="e">
        <f t="shared" si="229"/>
        <v>#N/A</v>
      </c>
      <c r="AQ326" s="15" t="e">
        <f t="shared" si="230"/>
        <v>#N/A</v>
      </c>
      <c r="AR326" s="15" t="e">
        <f t="shared" si="231"/>
        <v>#N/A</v>
      </c>
      <c r="AS326" s="141" t="e">
        <f t="shared" si="232"/>
        <v>#N/A</v>
      </c>
      <c r="AT326" s="141" t="e">
        <f t="shared" si="233"/>
        <v>#N/A</v>
      </c>
    </row>
    <row r="327" spans="5:46">
      <c r="E327" s="147"/>
      <c r="F327" s="15" t="str">
        <f t="shared" si="195"/>
        <v/>
      </c>
      <c r="G327" s="15" t="str">
        <f t="shared" si="196"/>
        <v/>
      </c>
      <c r="H327" s="15" t="str">
        <f t="shared" si="197"/>
        <v/>
      </c>
      <c r="I327" s="15" t="str">
        <f t="shared" si="198"/>
        <v/>
      </c>
      <c r="J327" s="15" t="str">
        <f t="shared" si="199"/>
        <v/>
      </c>
      <c r="K327" s="15" t="str">
        <f t="shared" si="200"/>
        <v/>
      </c>
      <c r="L327" s="15" t="str">
        <f t="shared" si="201"/>
        <v/>
      </c>
      <c r="M327" s="15" t="str">
        <f t="shared" si="202"/>
        <v/>
      </c>
      <c r="N327" s="15" t="str">
        <f t="shared" si="203"/>
        <v/>
      </c>
      <c r="O327" s="15" t="str">
        <f t="shared" si="204"/>
        <v/>
      </c>
      <c r="P327" s="15" t="str">
        <f t="shared" si="205"/>
        <v/>
      </c>
      <c r="Q327" s="15" t="str">
        <f t="shared" si="206"/>
        <v/>
      </c>
      <c r="R327" s="15" t="str">
        <f t="shared" si="207"/>
        <v/>
      </c>
      <c r="T327" s="15" t="e">
        <f t="shared" si="208"/>
        <v>#N/A</v>
      </c>
      <c r="U327" s="15" t="b">
        <f t="shared" si="209"/>
        <v>0</v>
      </c>
      <c r="V327" s="15" t="e">
        <f t="shared" si="210"/>
        <v>#N/A</v>
      </c>
      <c r="W327" s="15" t="e">
        <f t="shared" si="211"/>
        <v>#N/A</v>
      </c>
      <c r="X327" s="15" t="e">
        <f t="shared" si="212"/>
        <v>#N/A</v>
      </c>
      <c r="Y327" s="15" t="e">
        <f t="shared" si="213"/>
        <v>#N/A</v>
      </c>
      <c r="Z327" s="15" t="e">
        <f t="shared" si="214"/>
        <v>#N/A</v>
      </c>
      <c r="AA327" s="15" t="e">
        <f t="shared" si="215"/>
        <v>#N/A</v>
      </c>
      <c r="AB327" s="15" t="e">
        <f t="shared" si="216"/>
        <v>#N/A</v>
      </c>
      <c r="AC327" s="15" t="e">
        <f t="shared" si="217"/>
        <v>#N/A</v>
      </c>
      <c r="AD327" s="15" t="e">
        <f t="shared" si="218"/>
        <v>#N/A</v>
      </c>
      <c r="AE327" s="141" t="e">
        <f t="shared" si="219"/>
        <v>#N/A</v>
      </c>
      <c r="AG327" s="15" t="e">
        <f t="shared" si="220"/>
        <v>#N/A</v>
      </c>
      <c r="AH327" s="15" t="e">
        <f t="shared" si="221"/>
        <v>#N/A</v>
      </c>
      <c r="AI327" s="15" t="b">
        <f t="shared" si="222"/>
        <v>0</v>
      </c>
      <c r="AJ327" s="15" t="e">
        <f t="shared" si="223"/>
        <v>#N/A</v>
      </c>
      <c r="AK327" s="15" t="e">
        <f t="shared" si="224"/>
        <v>#N/A</v>
      </c>
      <c r="AL327" s="15" t="e">
        <f t="shared" si="225"/>
        <v>#N/A</v>
      </c>
      <c r="AM327" s="15" t="e">
        <f t="shared" si="226"/>
        <v>#N/A</v>
      </c>
      <c r="AN327" s="15" t="e">
        <f t="shared" si="227"/>
        <v>#N/A</v>
      </c>
      <c r="AO327" s="15" t="e">
        <f t="shared" si="228"/>
        <v>#N/A</v>
      </c>
      <c r="AP327" s="15" t="e">
        <f t="shared" si="229"/>
        <v>#N/A</v>
      </c>
      <c r="AQ327" s="15" t="e">
        <f t="shared" si="230"/>
        <v>#N/A</v>
      </c>
      <c r="AR327" s="15" t="e">
        <f t="shared" si="231"/>
        <v>#N/A</v>
      </c>
      <c r="AS327" s="141" t="e">
        <f t="shared" si="232"/>
        <v>#N/A</v>
      </c>
      <c r="AT327" s="141" t="e">
        <f t="shared" si="233"/>
        <v>#N/A</v>
      </c>
    </row>
    <row r="328" spans="5:46">
      <c r="E328" s="147"/>
      <c r="F328" s="15" t="str">
        <f t="shared" si="195"/>
        <v/>
      </c>
      <c r="G328" s="15" t="str">
        <f t="shared" si="196"/>
        <v/>
      </c>
      <c r="H328" s="15" t="str">
        <f t="shared" si="197"/>
        <v/>
      </c>
      <c r="I328" s="15" t="str">
        <f t="shared" si="198"/>
        <v/>
      </c>
      <c r="J328" s="15" t="str">
        <f t="shared" si="199"/>
        <v/>
      </c>
      <c r="K328" s="15" t="str">
        <f t="shared" si="200"/>
        <v/>
      </c>
      <c r="L328" s="15" t="str">
        <f t="shared" si="201"/>
        <v/>
      </c>
      <c r="M328" s="15" t="str">
        <f t="shared" si="202"/>
        <v/>
      </c>
      <c r="N328" s="15" t="str">
        <f t="shared" si="203"/>
        <v/>
      </c>
      <c r="O328" s="15" t="str">
        <f t="shared" si="204"/>
        <v/>
      </c>
      <c r="P328" s="15" t="str">
        <f t="shared" si="205"/>
        <v/>
      </c>
      <c r="Q328" s="15" t="str">
        <f t="shared" si="206"/>
        <v/>
      </c>
      <c r="R328" s="15" t="str">
        <f t="shared" si="207"/>
        <v/>
      </c>
      <c r="T328" s="15" t="e">
        <f t="shared" si="208"/>
        <v>#N/A</v>
      </c>
      <c r="U328" s="15" t="b">
        <f t="shared" si="209"/>
        <v>0</v>
      </c>
      <c r="V328" s="15" t="e">
        <f t="shared" si="210"/>
        <v>#N/A</v>
      </c>
      <c r="W328" s="15" t="e">
        <f t="shared" si="211"/>
        <v>#N/A</v>
      </c>
      <c r="X328" s="15" t="e">
        <f t="shared" si="212"/>
        <v>#N/A</v>
      </c>
      <c r="Y328" s="15" t="e">
        <f t="shared" si="213"/>
        <v>#N/A</v>
      </c>
      <c r="Z328" s="15" t="e">
        <f t="shared" si="214"/>
        <v>#N/A</v>
      </c>
      <c r="AA328" s="15" t="e">
        <f t="shared" si="215"/>
        <v>#N/A</v>
      </c>
      <c r="AB328" s="15" t="e">
        <f t="shared" si="216"/>
        <v>#N/A</v>
      </c>
      <c r="AC328" s="15" t="e">
        <f t="shared" si="217"/>
        <v>#N/A</v>
      </c>
      <c r="AD328" s="15" t="e">
        <f t="shared" si="218"/>
        <v>#N/A</v>
      </c>
      <c r="AE328" s="141" t="e">
        <f t="shared" si="219"/>
        <v>#N/A</v>
      </c>
      <c r="AG328" s="15" t="e">
        <f t="shared" si="220"/>
        <v>#N/A</v>
      </c>
      <c r="AH328" s="15" t="e">
        <f t="shared" si="221"/>
        <v>#N/A</v>
      </c>
      <c r="AI328" s="15" t="b">
        <f t="shared" si="222"/>
        <v>0</v>
      </c>
      <c r="AJ328" s="15" t="e">
        <f t="shared" si="223"/>
        <v>#N/A</v>
      </c>
      <c r="AK328" s="15" t="e">
        <f t="shared" si="224"/>
        <v>#N/A</v>
      </c>
      <c r="AL328" s="15" t="e">
        <f t="shared" si="225"/>
        <v>#N/A</v>
      </c>
      <c r="AM328" s="15" t="e">
        <f t="shared" si="226"/>
        <v>#N/A</v>
      </c>
      <c r="AN328" s="15" t="e">
        <f t="shared" si="227"/>
        <v>#N/A</v>
      </c>
      <c r="AO328" s="15" t="e">
        <f t="shared" si="228"/>
        <v>#N/A</v>
      </c>
      <c r="AP328" s="15" t="e">
        <f t="shared" si="229"/>
        <v>#N/A</v>
      </c>
      <c r="AQ328" s="15" t="e">
        <f t="shared" si="230"/>
        <v>#N/A</v>
      </c>
      <c r="AR328" s="15" t="e">
        <f t="shared" si="231"/>
        <v>#N/A</v>
      </c>
      <c r="AS328" s="141" t="e">
        <f t="shared" si="232"/>
        <v>#N/A</v>
      </c>
      <c r="AT328" s="141" t="e">
        <f t="shared" si="233"/>
        <v>#N/A</v>
      </c>
    </row>
    <row r="329" spans="5:46">
      <c r="E329" s="147"/>
      <c r="F329" s="15" t="str">
        <f t="shared" si="195"/>
        <v/>
      </c>
      <c r="G329" s="15" t="str">
        <f t="shared" si="196"/>
        <v/>
      </c>
      <c r="H329" s="15" t="str">
        <f t="shared" si="197"/>
        <v/>
      </c>
      <c r="I329" s="15" t="str">
        <f t="shared" si="198"/>
        <v/>
      </c>
      <c r="J329" s="15" t="str">
        <f t="shared" si="199"/>
        <v/>
      </c>
      <c r="K329" s="15" t="str">
        <f t="shared" si="200"/>
        <v/>
      </c>
      <c r="L329" s="15" t="str">
        <f t="shared" si="201"/>
        <v/>
      </c>
      <c r="M329" s="15" t="str">
        <f t="shared" si="202"/>
        <v/>
      </c>
      <c r="N329" s="15" t="str">
        <f t="shared" si="203"/>
        <v/>
      </c>
      <c r="O329" s="15" t="str">
        <f t="shared" si="204"/>
        <v/>
      </c>
      <c r="P329" s="15" t="str">
        <f t="shared" si="205"/>
        <v/>
      </c>
      <c r="Q329" s="15" t="str">
        <f t="shared" si="206"/>
        <v/>
      </c>
      <c r="R329" s="15" t="str">
        <f t="shared" si="207"/>
        <v/>
      </c>
      <c r="T329" s="15" t="e">
        <f t="shared" si="208"/>
        <v>#N/A</v>
      </c>
      <c r="U329" s="15" t="b">
        <f t="shared" si="209"/>
        <v>0</v>
      </c>
      <c r="V329" s="15" t="e">
        <f t="shared" si="210"/>
        <v>#N/A</v>
      </c>
      <c r="W329" s="15" t="e">
        <f t="shared" si="211"/>
        <v>#N/A</v>
      </c>
      <c r="X329" s="15" t="e">
        <f t="shared" si="212"/>
        <v>#N/A</v>
      </c>
      <c r="Y329" s="15" t="e">
        <f t="shared" si="213"/>
        <v>#N/A</v>
      </c>
      <c r="Z329" s="15" t="e">
        <f t="shared" si="214"/>
        <v>#N/A</v>
      </c>
      <c r="AA329" s="15" t="e">
        <f t="shared" si="215"/>
        <v>#N/A</v>
      </c>
      <c r="AB329" s="15" t="e">
        <f t="shared" si="216"/>
        <v>#N/A</v>
      </c>
      <c r="AC329" s="15" t="e">
        <f t="shared" si="217"/>
        <v>#N/A</v>
      </c>
      <c r="AD329" s="15" t="e">
        <f t="shared" si="218"/>
        <v>#N/A</v>
      </c>
      <c r="AE329" s="141" t="e">
        <f t="shared" si="219"/>
        <v>#N/A</v>
      </c>
      <c r="AG329" s="15" t="e">
        <f t="shared" si="220"/>
        <v>#N/A</v>
      </c>
      <c r="AH329" s="15" t="e">
        <f t="shared" si="221"/>
        <v>#N/A</v>
      </c>
      <c r="AI329" s="15" t="b">
        <f t="shared" si="222"/>
        <v>0</v>
      </c>
      <c r="AJ329" s="15" t="e">
        <f t="shared" si="223"/>
        <v>#N/A</v>
      </c>
      <c r="AK329" s="15" t="e">
        <f t="shared" si="224"/>
        <v>#N/A</v>
      </c>
      <c r="AL329" s="15" t="e">
        <f t="shared" si="225"/>
        <v>#N/A</v>
      </c>
      <c r="AM329" s="15" t="e">
        <f t="shared" si="226"/>
        <v>#N/A</v>
      </c>
      <c r="AN329" s="15" t="e">
        <f t="shared" si="227"/>
        <v>#N/A</v>
      </c>
      <c r="AO329" s="15" t="e">
        <f t="shared" si="228"/>
        <v>#N/A</v>
      </c>
      <c r="AP329" s="15" t="e">
        <f t="shared" si="229"/>
        <v>#N/A</v>
      </c>
      <c r="AQ329" s="15" t="e">
        <f t="shared" si="230"/>
        <v>#N/A</v>
      </c>
      <c r="AR329" s="15" t="e">
        <f t="shared" si="231"/>
        <v>#N/A</v>
      </c>
      <c r="AS329" s="141" t="e">
        <f t="shared" si="232"/>
        <v>#N/A</v>
      </c>
      <c r="AT329" s="141" t="e">
        <f t="shared" si="233"/>
        <v>#N/A</v>
      </c>
    </row>
    <row r="330" spans="5:46">
      <c r="E330" s="147"/>
      <c r="F330" s="15" t="str">
        <f t="shared" si="195"/>
        <v/>
      </c>
      <c r="G330" s="15" t="str">
        <f t="shared" si="196"/>
        <v/>
      </c>
      <c r="H330" s="15" t="str">
        <f t="shared" si="197"/>
        <v/>
      </c>
      <c r="I330" s="15" t="str">
        <f t="shared" si="198"/>
        <v/>
      </c>
      <c r="J330" s="15" t="str">
        <f t="shared" si="199"/>
        <v/>
      </c>
      <c r="K330" s="15" t="str">
        <f t="shared" si="200"/>
        <v/>
      </c>
      <c r="L330" s="15" t="str">
        <f t="shared" si="201"/>
        <v/>
      </c>
      <c r="M330" s="15" t="str">
        <f t="shared" si="202"/>
        <v/>
      </c>
      <c r="N330" s="15" t="str">
        <f t="shared" si="203"/>
        <v/>
      </c>
      <c r="O330" s="15" t="str">
        <f t="shared" si="204"/>
        <v/>
      </c>
      <c r="P330" s="15" t="str">
        <f t="shared" si="205"/>
        <v/>
      </c>
      <c r="Q330" s="15" t="str">
        <f t="shared" si="206"/>
        <v/>
      </c>
      <c r="R330" s="15" t="str">
        <f t="shared" si="207"/>
        <v/>
      </c>
      <c r="T330" s="15" t="e">
        <f t="shared" si="208"/>
        <v>#N/A</v>
      </c>
      <c r="U330" s="15" t="b">
        <f t="shared" si="209"/>
        <v>0</v>
      </c>
      <c r="V330" s="15" t="e">
        <f t="shared" si="210"/>
        <v>#N/A</v>
      </c>
      <c r="W330" s="15" t="e">
        <f t="shared" si="211"/>
        <v>#N/A</v>
      </c>
      <c r="X330" s="15" t="e">
        <f t="shared" si="212"/>
        <v>#N/A</v>
      </c>
      <c r="Y330" s="15" t="e">
        <f t="shared" si="213"/>
        <v>#N/A</v>
      </c>
      <c r="Z330" s="15" t="e">
        <f t="shared" si="214"/>
        <v>#N/A</v>
      </c>
      <c r="AA330" s="15" t="e">
        <f t="shared" si="215"/>
        <v>#N/A</v>
      </c>
      <c r="AB330" s="15" t="e">
        <f t="shared" si="216"/>
        <v>#N/A</v>
      </c>
      <c r="AC330" s="15" t="e">
        <f t="shared" si="217"/>
        <v>#N/A</v>
      </c>
      <c r="AD330" s="15" t="e">
        <f t="shared" si="218"/>
        <v>#N/A</v>
      </c>
      <c r="AE330" s="141" t="e">
        <f t="shared" si="219"/>
        <v>#N/A</v>
      </c>
      <c r="AG330" s="15" t="e">
        <f t="shared" si="220"/>
        <v>#N/A</v>
      </c>
      <c r="AH330" s="15" t="e">
        <f t="shared" si="221"/>
        <v>#N/A</v>
      </c>
      <c r="AI330" s="15" t="b">
        <f t="shared" si="222"/>
        <v>0</v>
      </c>
      <c r="AJ330" s="15" t="e">
        <f t="shared" si="223"/>
        <v>#N/A</v>
      </c>
      <c r="AK330" s="15" t="e">
        <f t="shared" si="224"/>
        <v>#N/A</v>
      </c>
      <c r="AL330" s="15" t="e">
        <f t="shared" si="225"/>
        <v>#N/A</v>
      </c>
      <c r="AM330" s="15" t="e">
        <f t="shared" si="226"/>
        <v>#N/A</v>
      </c>
      <c r="AN330" s="15" t="e">
        <f t="shared" si="227"/>
        <v>#N/A</v>
      </c>
      <c r="AO330" s="15" t="e">
        <f t="shared" si="228"/>
        <v>#N/A</v>
      </c>
      <c r="AP330" s="15" t="e">
        <f t="shared" si="229"/>
        <v>#N/A</v>
      </c>
      <c r="AQ330" s="15" t="e">
        <f t="shared" si="230"/>
        <v>#N/A</v>
      </c>
      <c r="AR330" s="15" t="e">
        <f t="shared" si="231"/>
        <v>#N/A</v>
      </c>
      <c r="AS330" s="141" t="e">
        <f t="shared" si="232"/>
        <v>#N/A</v>
      </c>
      <c r="AT330" s="141" t="e">
        <f t="shared" si="233"/>
        <v>#N/A</v>
      </c>
    </row>
    <row r="331" spans="5:46">
      <c r="E331" s="147"/>
      <c r="F331" s="15" t="str">
        <f t="shared" si="195"/>
        <v/>
      </c>
      <c r="G331" s="15" t="str">
        <f t="shared" si="196"/>
        <v/>
      </c>
      <c r="H331" s="15" t="str">
        <f t="shared" si="197"/>
        <v/>
      </c>
      <c r="I331" s="15" t="str">
        <f t="shared" si="198"/>
        <v/>
      </c>
      <c r="J331" s="15" t="str">
        <f t="shared" si="199"/>
        <v/>
      </c>
      <c r="K331" s="15" t="str">
        <f t="shared" si="200"/>
        <v/>
      </c>
      <c r="L331" s="15" t="str">
        <f t="shared" si="201"/>
        <v/>
      </c>
      <c r="M331" s="15" t="str">
        <f t="shared" si="202"/>
        <v/>
      </c>
      <c r="N331" s="15" t="str">
        <f t="shared" si="203"/>
        <v/>
      </c>
      <c r="O331" s="15" t="str">
        <f t="shared" si="204"/>
        <v/>
      </c>
      <c r="P331" s="15" t="str">
        <f t="shared" si="205"/>
        <v/>
      </c>
      <c r="Q331" s="15" t="str">
        <f t="shared" si="206"/>
        <v/>
      </c>
      <c r="R331" s="15" t="str">
        <f t="shared" si="207"/>
        <v/>
      </c>
      <c r="T331" s="15" t="e">
        <f t="shared" si="208"/>
        <v>#N/A</v>
      </c>
      <c r="U331" s="15" t="b">
        <f t="shared" si="209"/>
        <v>0</v>
      </c>
      <c r="V331" s="15" t="e">
        <f t="shared" si="210"/>
        <v>#N/A</v>
      </c>
      <c r="W331" s="15" t="e">
        <f t="shared" si="211"/>
        <v>#N/A</v>
      </c>
      <c r="X331" s="15" t="e">
        <f t="shared" si="212"/>
        <v>#N/A</v>
      </c>
      <c r="Y331" s="15" t="e">
        <f t="shared" si="213"/>
        <v>#N/A</v>
      </c>
      <c r="Z331" s="15" t="e">
        <f t="shared" si="214"/>
        <v>#N/A</v>
      </c>
      <c r="AA331" s="15" t="e">
        <f t="shared" si="215"/>
        <v>#N/A</v>
      </c>
      <c r="AB331" s="15" t="e">
        <f t="shared" si="216"/>
        <v>#N/A</v>
      </c>
      <c r="AC331" s="15" t="e">
        <f t="shared" si="217"/>
        <v>#N/A</v>
      </c>
      <c r="AD331" s="15" t="e">
        <f t="shared" si="218"/>
        <v>#N/A</v>
      </c>
      <c r="AE331" s="141" t="e">
        <f t="shared" si="219"/>
        <v>#N/A</v>
      </c>
      <c r="AG331" s="15" t="e">
        <f t="shared" si="220"/>
        <v>#N/A</v>
      </c>
      <c r="AH331" s="15" t="e">
        <f t="shared" si="221"/>
        <v>#N/A</v>
      </c>
      <c r="AI331" s="15" t="b">
        <f t="shared" si="222"/>
        <v>0</v>
      </c>
      <c r="AJ331" s="15" t="e">
        <f t="shared" si="223"/>
        <v>#N/A</v>
      </c>
      <c r="AK331" s="15" t="e">
        <f t="shared" si="224"/>
        <v>#N/A</v>
      </c>
      <c r="AL331" s="15" t="e">
        <f t="shared" si="225"/>
        <v>#N/A</v>
      </c>
      <c r="AM331" s="15" t="e">
        <f t="shared" si="226"/>
        <v>#N/A</v>
      </c>
      <c r="AN331" s="15" t="e">
        <f t="shared" si="227"/>
        <v>#N/A</v>
      </c>
      <c r="AO331" s="15" t="e">
        <f t="shared" si="228"/>
        <v>#N/A</v>
      </c>
      <c r="AP331" s="15" t="e">
        <f t="shared" si="229"/>
        <v>#N/A</v>
      </c>
      <c r="AQ331" s="15" t="e">
        <f t="shared" si="230"/>
        <v>#N/A</v>
      </c>
      <c r="AR331" s="15" t="e">
        <f t="shared" si="231"/>
        <v>#N/A</v>
      </c>
      <c r="AS331" s="141" t="e">
        <f t="shared" si="232"/>
        <v>#N/A</v>
      </c>
      <c r="AT331" s="141" t="e">
        <f t="shared" si="233"/>
        <v>#N/A</v>
      </c>
    </row>
    <row r="332" spans="5:46">
      <c r="E332" s="147"/>
      <c r="F332" s="15" t="str">
        <f t="shared" si="195"/>
        <v/>
      </c>
      <c r="G332" s="15" t="str">
        <f t="shared" si="196"/>
        <v/>
      </c>
      <c r="H332" s="15" t="str">
        <f t="shared" si="197"/>
        <v/>
      </c>
      <c r="I332" s="15" t="str">
        <f t="shared" si="198"/>
        <v/>
      </c>
      <c r="J332" s="15" t="str">
        <f t="shared" si="199"/>
        <v/>
      </c>
      <c r="K332" s="15" t="str">
        <f t="shared" si="200"/>
        <v/>
      </c>
      <c r="L332" s="15" t="str">
        <f t="shared" si="201"/>
        <v/>
      </c>
      <c r="M332" s="15" t="str">
        <f t="shared" si="202"/>
        <v/>
      </c>
      <c r="N332" s="15" t="str">
        <f t="shared" si="203"/>
        <v/>
      </c>
      <c r="O332" s="15" t="str">
        <f t="shared" si="204"/>
        <v/>
      </c>
      <c r="P332" s="15" t="str">
        <f t="shared" si="205"/>
        <v/>
      </c>
      <c r="Q332" s="15" t="str">
        <f t="shared" si="206"/>
        <v/>
      </c>
      <c r="R332" s="15" t="str">
        <f t="shared" si="207"/>
        <v/>
      </c>
      <c r="T332" s="15" t="e">
        <f t="shared" si="208"/>
        <v>#N/A</v>
      </c>
      <c r="U332" s="15" t="b">
        <f t="shared" si="209"/>
        <v>0</v>
      </c>
      <c r="V332" s="15" t="e">
        <f t="shared" si="210"/>
        <v>#N/A</v>
      </c>
      <c r="W332" s="15" t="e">
        <f t="shared" si="211"/>
        <v>#N/A</v>
      </c>
      <c r="X332" s="15" t="e">
        <f t="shared" si="212"/>
        <v>#N/A</v>
      </c>
      <c r="Y332" s="15" t="e">
        <f t="shared" si="213"/>
        <v>#N/A</v>
      </c>
      <c r="Z332" s="15" t="e">
        <f t="shared" si="214"/>
        <v>#N/A</v>
      </c>
      <c r="AA332" s="15" t="e">
        <f t="shared" si="215"/>
        <v>#N/A</v>
      </c>
      <c r="AB332" s="15" t="e">
        <f t="shared" si="216"/>
        <v>#N/A</v>
      </c>
      <c r="AC332" s="15" t="e">
        <f t="shared" si="217"/>
        <v>#N/A</v>
      </c>
      <c r="AD332" s="15" t="e">
        <f t="shared" si="218"/>
        <v>#N/A</v>
      </c>
      <c r="AE332" s="141" t="e">
        <f t="shared" si="219"/>
        <v>#N/A</v>
      </c>
      <c r="AG332" s="15" t="e">
        <f t="shared" si="220"/>
        <v>#N/A</v>
      </c>
      <c r="AH332" s="15" t="e">
        <f t="shared" si="221"/>
        <v>#N/A</v>
      </c>
      <c r="AI332" s="15" t="b">
        <f t="shared" si="222"/>
        <v>0</v>
      </c>
      <c r="AJ332" s="15" t="e">
        <f t="shared" si="223"/>
        <v>#N/A</v>
      </c>
      <c r="AK332" s="15" t="e">
        <f t="shared" si="224"/>
        <v>#N/A</v>
      </c>
      <c r="AL332" s="15" t="e">
        <f t="shared" si="225"/>
        <v>#N/A</v>
      </c>
      <c r="AM332" s="15" t="e">
        <f t="shared" si="226"/>
        <v>#N/A</v>
      </c>
      <c r="AN332" s="15" t="e">
        <f t="shared" si="227"/>
        <v>#N/A</v>
      </c>
      <c r="AO332" s="15" t="e">
        <f t="shared" si="228"/>
        <v>#N/A</v>
      </c>
      <c r="AP332" s="15" t="e">
        <f t="shared" si="229"/>
        <v>#N/A</v>
      </c>
      <c r="AQ332" s="15" t="e">
        <f t="shared" si="230"/>
        <v>#N/A</v>
      </c>
      <c r="AR332" s="15" t="e">
        <f t="shared" si="231"/>
        <v>#N/A</v>
      </c>
      <c r="AS332" s="141" t="e">
        <f t="shared" si="232"/>
        <v>#N/A</v>
      </c>
      <c r="AT332" s="141" t="e">
        <f t="shared" si="233"/>
        <v>#N/A</v>
      </c>
    </row>
    <row r="333" spans="5:46">
      <c r="E333" s="147"/>
      <c r="F333" s="15" t="str">
        <f t="shared" si="195"/>
        <v/>
      </c>
      <c r="G333" s="15" t="str">
        <f t="shared" si="196"/>
        <v/>
      </c>
      <c r="H333" s="15" t="str">
        <f t="shared" si="197"/>
        <v/>
      </c>
      <c r="I333" s="15" t="str">
        <f t="shared" si="198"/>
        <v/>
      </c>
      <c r="J333" s="15" t="str">
        <f t="shared" si="199"/>
        <v/>
      </c>
      <c r="K333" s="15" t="str">
        <f t="shared" si="200"/>
        <v/>
      </c>
      <c r="L333" s="15" t="str">
        <f t="shared" si="201"/>
        <v/>
      </c>
      <c r="M333" s="15" t="str">
        <f t="shared" si="202"/>
        <v/>
      </c>
      <c r="N333" s="15" t="str">
        <f t="shared" si="203"/>
        <v/>
      </c>
      <c r="O333" s="15" t="str">
        <f t="shared" si="204"/>
        <v/>
      </c>
      <c r="P333" s="15" t="str">
        <f t="shared" si="205"/>
        <v/>
      </c>
      <c r="Q333" s="15" t="str">
        <f t="shared" si="206"/>
        <v/>
      </c>
      <c r="R333" s="15" t="str">
        <f t="shared" si="207"/>
        <v/>
      </c>
      <c r="T333" s="15" t="e">
        <f t="shared" si="208"/>
        <v>#N/A</v>
      </c>
      <c r="U333" s="15" t="b">
        <f t="shared" si="209"/>
        <v>0</v>
      </c>
      <c r="V333" s="15" t="e">
        <f t="shared" si="210"/>
        <v>#N/A</v>
      </c>
      <c r="W333" s="15" t="e">
        <f t="shared" si="211"/>
        <v>#N/A</v>
      </c>
      <c r="X333" s="15" t="e">
        <f t="shared" si="212"/>
        <v>#N/A</v>
      </c>
      <c r="Y333" s="15" t="e">
        <f t="shared" si="213"/>
        <v>#N/A</v>
      </c>
      <c r="Z333" s="15" t="e">
        <f t="shared" si="214"/>
        <v>#N/A</v>
      </c>
      <c r="AA333" s="15" t="e">
        <f t="shared" si="215"/>
        <v>#N/A</v>
      </c>
      <c r="AB333" s="15" t="e">
        <f t="shared" si="216"/>
        <v>#N/A</v>
      </c>
      <c r="AC333" s="15" t="e">
        <f t="shared" si="217"/>
        <v>#N/A</v>
      </c>
      <c r="AD333" s="15" t="e">
        <f t="shared" si="218"/>
        <v>#N/A</v>
      </c>
      <c r="AE333" s="141" t="e">
        <f t="shared" si="219"/>
        <v>#N/A</v>
      </c>
      <c r="AG333" s="15" t="e">
        <f t="shared" si="220"/>
        <v>#N/A</v>
      </c>
      <c r="AH333" s="15" t="e">
        <f t="shared" si="221"/>
        <v>#N/A</v>
      </c>
      <c r="AI333" s="15" t="b">
        <f t="shared" si="222"/>
        <v>0</v>
      </c>
      <c r="AJ333" s="15" t="e">
        <f t="shared" si="223"/>
        <v>#N/A</v>
      </c>
      <c r="AK333" s="15" t="e">
        <f t="shared" si="224"/>
        <v>#N/A</v>
      </c>
      <c r="AL333" s="15" t="e">
        <f t="shared" si="225"/>
        <v>#N/A</v>
      </c>
      <c r="AM333" s="15" t="e">
        <f t="shared" si="226"/>
        <v>#N/A</v>
      </c>
      <c r="AN333" s="15" t="e">
        <f t="shared" si="227"/>
        <v>#N/A</v>
      </c>
      <c r="AO333" s="15" t="e">
        <f t="shared" si="228"/>
        <v>#N/A</v>
      </c>
      <c r="AP333" s="15" t="e">
        <f t="shared" si="229"/>
        <v>#N/A</v>
      </c>
      <c r="AQ333" s="15" t="e">
        <f t="shared" si="230"/>
        <v>#N/A</v>
      </c>
      <c r="AR333" s="15" t="e">
        <f t="shared" si="231"/>
        <v>#N/A</v>
      </c>
      <c r="AS333" s="141" t="e">
        <f t="shared" si="232"/>
        <v>#N/A</v>
      </c>
      <c r="AT333" s="141" t="e">
        <f t="shared" si="233"/>
        <v>#N/A</v>
      </c>
    </row>
    <row r="334" spans="5:46">
      <c r="E334" s="147"/>
      <c r="F334" s="15" t="str">
        <f t="shared" si="195"/>
        <v/>
      </c>
      <c r="G334" s="15" t="str">
        <f t="shared" si="196"/>
        <v/>
      </c>
      <c r="H334" s="15" t="str">
        <f t="shared" si="197"/>
        <v/>
      </c>
      <c r="I334" s="15" t="str">
        <f t="shared" si="198"/>
        <v/>
      </c>
      <c r="J334" s="15" t="str">
        <f t="shared" si="199"/>
        <v/>
      </c>
      <c r="K334" s="15" t="str">
        <f t="shared" si="200"/>
        <v/>
      </c>
      <c r="L334" s="15" t="str">
        <f t="shared" si="201"/>
        <v/>
      </c>
      <c r="M334" s="15" t="str">
        <f t="shared" si="202"/>
        <v/>
      </c>
      <c r="N334" s="15" t="str">
        <f t="shared" si="203"/>
        <v/>
      </c>
      <c r="O334" s="15" t="str">
        <f t="shared" si="204"/>
        <v/>
      </c>
      <c r="P334" s="15" t="str">
        <f t="shared" si="205"/>
        <v/>
      </c>
      <c r="Q334" s="15" t="str">
        <f t="shared" si="206"/>
        <v/>
      </c>
      <c r="R334" s="15" t="str">
        <f t="shared" si="207"/>
        <v/>
      </c>
      <c r="T334" s="15" t="e">
        <f t="shared" si="208"/>
        <v>#N/A</v>
      </c>
      <c r="U334" s="15" t="b">
        <f t="shared" si="209"/>
        <v>0</v>
      </c>
      <c r="V334" s="15" t="e">
        <f t="shared" si="210"/>
        <v>#N/A</v>
      </c>
      <c r="W334" s="15" t="e">
        <f t="shared" si="211"/>
        <v>#N/A</v>
      </c>
      <c r="X334" s="15" t="e">
        <f t="shared" si="212"/>
        <v>#N/A</v>
      </c>
      <c r="Y334" s="15" t="e">
        <f t="shared" si="213"/>
        <v>#N/A</v>
      </c>
      <c r="Z334" s="15" t="e">
        <f t="shared" si="214"/>
        <v>#N/A</v>
      </c>
      <c r="AA334" s="15" t="e">
        <f t="shared" si="215"/>
        <v>#N/A</v>
      </c>
      <c r="AB334" s="15" t="e">
        <f t="shared" si="216"/>
        <v>#N/A</v>
      </c>
      <c r="AC334" s="15" t="e">
        <f t="shared" si="217"/>
        <v>#N/A</v>
      </c>
      <c r="AD334" s="15" t="e">
        <f t="shared" si="218"/>
        <v>#N/A</v>
      </c>
      <c r="AE334" s="141" t="e">
        <f t="shared" si="219"/>
        <v>#N/A</v>
      </c>
      <c r="AG334" s="15" t="e">
        <f t="shared" si="220"/>
        <v>#N/A</v>
      </c>
      <c r="AH334" s="15" t="e">
        <f t="shared" si="221"/>
        <v>#N/A</v>
      </c>
      <c r="AI334" s="15" t="b">
        <f t="shared" si="222"/>
        <v>0</v>
      </c>
      <c r="AJ334" s="15" t="e">
        <f t="shared" si="223"/>
        <v>#N/A</v>
      </c>
      <c r="AK334" s="15" t="e">
        <f t="shared" si="224"/>
        <v>#N/A</v>
      </c>
      <c r="AL334" s="15" t="e">
        <f t="shared" si="225"/>
        <v>#N/A</v>
      </c>
      <c r="AM334" s="15" t="e">
        <f t="shared" si="226"/>
        <v>#N/A</v>
      </c>
      <c r="AN334" s="15" t="e">
        <f t="shared" si="227"/>
        <v>#N/A</v>
      </c>
      <c r="AO334" s="15" t="e">
        <f t="shared" si="228"/>
        <v>#N/A</v>
      </c>
      <c r="AP334" s="15" t="e">
        <f t="shared" si="229"/>
        <v>#N/A</v>
      </c>
      <c r="AQ334" s="15" t="e">
        <f t="shared" si="230"/>
        <v>#N/A</v>
      </c>
      <c r="AR334" s="15" t="e">
        <f t="shared" si="231"/>
        <v>#N/A</v>
      </c>
      <c r="AS334" s="141" t="e">
        <f t="shared" si="232"/>
        <v>#N/A</v>
      </c>
      <c r="AT334" s="141" t="e">
        <f t="shared" si="233"/>
        <v>#N/A</v>
      </c>
    </row>
    <row r="335" spans="5:46">
      <c r="E335" s="147"/>
      <c r="F335" s="15" t="str">
        <f t="shared" si="195"/>
        <v/>
      </c>
      <c r="G335" s="15" t="str">
        <f t="shared" si="196"/>
        <v/>
      </c>
      <c r="H335" s="15" t="str">
        <f t="shared" si="197"/>
        <v/>
      </c>
      <c r="I335" s="15" t="str">
        <f t="shared" si="198"/>
        <v/>
      </c>
      <c r="J335" s="15" t="str">
        <f t="shared" si="199"/>
        <v/>
      </c>
      <c r="K335" s="15" t="str">
        <f t="shared" si="200"/>
        <v/>
      </c>
      <c r="L335" s="15" t="str">
        <f t="shared" si="201"/>
        <v/>
      </c>
      <c r="M335" s="15" t="str">
        <f t="shared" si="202"/>
        <v/>
      </c>
      <c r="N335" s="15" t="str">
        <f t="shared" si="203"/>
        <v/>
      </c>
      <c r="O335" s="15" t="str">
        <f t="shared" si="204"/>
        <v/>
      </c>
      <c r="P335" s="15" t="str">
        <f t="shared" si="205"/>
        <v/>
      </c>
      <c r="Q335" s="15" t="str">
        <f t="shared" si="206"/>
        <v/>
      </c>
      <c r="R335" s="15" t="str">
        <f t="shared" si="207"/>
        <v/>
      </c>
      <c r="T335" s="15" t="e">
        <f t="shared" si="208"/>
        <v>#N/A</v>
      </c>
      <c r="U335" s="15" t="b">
        <f t="shared" si="209"/>
        <v>0</v>
      </c>
      <c r="V335" s="15" t="e">
        <f t="shared" si="210"/>
        <v>#N/A</v>
      </c>
      <c r="W335" s="15" t="e">
        <f t="shared" si="211"/>
        <v>#N/A</v>
      </c>
      <c r="X335" s="15" t="e">
        <f t="shared" si="212"/>
        <v>#N/A</v>
      </c>
      <c r="Y335" s="15" t="e">
        <f t="shared" si="213"/>
        <v>#N/A</v>
      </c>
      <c r="Z335" s="15" t="e">
        <f t="shared" si="214"/>
        <v>#N/A</v>
      </c>
      <c r="AA335" s="15" t="e">
        <f t="shared" si="215"/>
        <v>#N/A</v>
      </c>
      <c r="AB335" s="15" t="e">
        <f t="shared" si="216"/>
        <v>#N/A</v>
      </c>
      <c r="AC335" s="15" t="e">
        <f t="shared" si="217"/>
        <v>#N/A</v>
      </c>
      <c r="AD335" s="15" t="e">
        <f t="shared" si="218"/>
        <v>#N/A</v>
      </c>
      <c r="AE335" s="141" t="e">
        <f t="shared" si="219"/>
        <v>#N/A</v>
      </c>
      <c r="AG335" s="15" t="e">
        <f t="shared" si="220"/>
        <v>#N/A</v>
      </c>
      <c r="AH335" s="15" t="e">
        <f t="shared" si="221"/>
        <v>#N/A</v>
      </c>
      <c r="AI335" s="15" t="b">
        <f t="shared" si="222"/>
        <v>0</v>
      </c>
      <c r="AJ335" s="15" t="e">
        <f t="shared" si="223"/>
        <v>#N/A</v>
      </c>
      <c r="AK335" s="15" t="e">
        <f t="shared" si="224"/>
        <v>#N/A</v>
      </c>
      <c r="AL335" s="15" t="e">
        <f t="shared" si="225"/>
        <v>#N/A</v>
      </c>
      <c r="AM335" s="15" t="e">
        <f t="shared" si="226"/>
        <v>#N/A</v>
      </c>
      <c r="AN335" s="15" t="e">
        <f t="shared" si="227"/>
        <v>#N/A</v>
      </c>
      <c r="AO335" s="15" t="e">
        <f t="shared" si="228"/>
        <v>#N/A</v>
      </c>
      <c r="AP335" s="15" t="e">
        <f t="shared" si="229"/>
        <v>#N/A</v>
      </c>
      <c r="AQ335" s="15" t="e">
        <f t="shared" si="230"/>
        <v>#N/A</v>
      </c>
      <c r="AR335" s="15" t="e">
        <f t="shared" si="231"/>
        <v>#N/A</v>
      </c>
      <c r="AS335" s="141" t="e">
        <f t="shared" si="232"/>
        <v>#N/A</v>
      </c>
      <c r="AT335" s="141" t="e">
        <f t="shared" si="233"/>
        <v>#N/A</v>
      </c>
    </row>
    <row r="336" spans="5:46">
      <c r="E336" s="147"/>
      <c r="F336" s="15" t="str">
        <f t="shared" si="195"/>
        <v/>
      </c>
      <c r="G336" s="15" t="str">
        <f t="shared" si="196"/>
        <v/>
      </c>
      <c r="H336" s="15" t="str">
        <f t="shared" si="197"/>
        <v/>
      </c>
      <c r="I336" s="15" t="str">
        <f t="shared" si="198"/>
        <v/>
      </c>
      <c r="J336" s="15" t="str">
        <f t="shared" si="199"/>
        <v/>
      </c>
      <c r="K336" s="15" t="str">
        <f t="shared" si="200"/>
        <v/>
      </c>
      <c r="L336" s="15" t="str">
        <f t="shared" si="201"/>
        <v/>
      </c>
      <c r="M336" s="15" t="str">
        <f t="shared" si="202"/>
        <v/>
      </c>
      <c r="N336" s="15" t="str">
        <f t="shared" si="203"/>
        <v/>
      </c>
      <c r="O336" s="15" t="str">
        <f t="shared" si="204"/>
        <v/>
      </c>
      <c r="P336" s="15" t="str">
        <f t="shared" si="205"/>
        <v/>
      </c>
      <c r="Q336" s="15" t="str">
        <f t="shared" si="206"/>
        <v/>
      </c>
      <c r="R336" s="15" t="str">
        <f t="shared" si="207"/>
        <v/>
      </c>
      <c r="T336" s="15" t="e">
        <f t="shared" si="208"/>
        <v>#N/A</v>
      </c>
      <c r="U336" s="15" t="b">
        <f t="shared" si="209"/>
        <v>0</v>
      </c>
      <c r="V336" s="15" t="e">
        <f t="shared" si="210"/>
        <v>#N/A</v>
      </c>
      <c r="W336" s="15" t="e">
        <f t="shared" si="211"/>
        <v>#N/A</v>
      </c>
      <c r="X336" s="15" t="e">
        <f t="shared" si="212"/>
        <v>#N/A</v>
      </c>
      <c r="Y336" s="15" t="e">
        <f t="shared" si="213"/>
        <v>#N/A</v>
      </c>
      <c r="Z336" s="15" t="e">
        <f t="shared" si="214"/>
        <v>#N/A</v>
      </c>
      <c r="AA336" s="15" t="e">
        <f t="shared" si="215"/>
        <v>#N/A</v>
      </c>
      <c r="AB336" s="15" t="e">
        <f t="shared" si="216"/>
        <v>#N/A</v>
      </c>
      <c r="AC336" s="15" t="e">
        <f t="shared" si="217"/>
        <v>#N/A</v>
      </c>
      <c r="AD336" s="15" t="e">
        <f t="shared" si="218"/>
        <v>#N/A</v>
      </c>
      <c r="AE336" s="141" t="e">
        <f t="shared" si="219"/>
        <v>#N/A</v>
      </c>
      <c r="AG336" s="15" t="e">
        <f t="shared" si="220"/>
        <v>#N/A</v>
      </c>
      <c r="AH336" s="15" t="e">
        <f t="shared" si="221"/>
        <v>#N/A</v>
      </c>
      <c r="AI336" s="15" t="b">
        <f t="shared" si="222"/>
        <v>0</v>
      </c>
      <c r="AJ336" s="15" t="e">
        <f t="shared" si="223"/>
        <v>#N/A</v>
      </c>
      <c r="AK336" s="15" t="e">
        <f t="shared" si="224"/>
        <v>#N/A</v>
      </c>
      <c r="AL336" s="15" t="e">
        <f t="shared" si="225"/>
        <v>#N/A</v>
      </c>
      <c r="AM336" s="15" t="e">
        <f t="shared" si="226"/>
        <v>#N/A</v>
      </c>
      <c r="AN336" s="15" t="e">
        <f t="shared" si="227"/>
        <v>#N/A</v>
      </c>
      <c r="AO336" s="15" t="e">
        <f t="shared" si="228"/>
        <v>#N/A</v>
      </c>
      <c r="AP336" s="15" t="e">
        <f t="shared" si="229"/>
        <v>#N/A</v>
      </c>
      <c r="AQ336" s="15" t="e">
        <f t="shared" si="230"/>
        <v>#N/A</v>
      </c>
      <c r="AR336" s="15" t="e">
        <f t="shared" si="231"/>
        <v>#N/A</v>
      </c>
      <c r="AS336" s="141" t="e">
        <f t="shared" si="232"/>
        <v>#N/A</v>
      </c>
      <c r="AT336" s="141" t="e">
        <f t="shared" si="233"/>
        <v>#N/A</v>
      </c>
    </row>
    <row r="337" spans="5:46">
      <c r="E337" s="147"/>
      <c r="F337" s="15" t="str">
        <f t="shared" si="195"/>
        <v/>
      </c>
      <c r="G337" s="15" t="str">
        <f t="shared" si="196"/>
        <v/>
      </c>
      <c r="H337" s="15" t="str">
        <f t="shared" si="197"/>
        <v/>
      </c>
      <c r="I337" s="15" t="str">
        <f t="shared" si="198"/>
        <v/>
      </c>
      <c r="J337" s="15" t="str">
        <f t="shared" si="199"/>
        <v/>
      </c>
      <c r="K337" s="15" t="str">
        <f t="shared" si="200"/>
        <v/>
      </c>
      <c r="L337" s="15" t="str">
        <f t="shared" si="201"/>
        <v/>
      </c>
      <c r="M337" s="15" t="str">
        <f t="shared" si="202"/>
        <v/>
      </c>
      <c r="N337" s="15" t="str">
        <f t="shared" si="203"/>
        <v/>
      </c>
      <c r="O337" s="15" t="str">
        <f t="shared" si="204"/>
        <v/>
      </c>
      <c r="P337" s="15" t="str">
        <f t="shared" si="205"/>
        <v/>
      </c>
      <c r="Q337" s="15" t="str">
        <f t="shared" si="206"/>
        <v/>
      </c>
      <c r="R337" s="15" t="str">
        <f t="shared" si="207"/>
        <v/>
      </c>
      <c r="T337" s="15" t="e">
        <f t="shared" si="208"/>
        <v>#N/A</v>
      </c>
      <c r="U337" s="15" t="b">
        <f t="shared" si="209"/>
        <v>0</v>
      </c>
      <c r="V337" s="15" t="e">
        <f t="shared" si="210"/>
        <v>#N/A</v>
      </c>
      <c r="W337" s="15" t="e">
        <f t="shared" si="211"/>
        <v>#N/A</v>
      </c>
      <c r="X337" s="15" t="e">
        <f t="shared" si="212"/>
        <v>#N/A</v>
      </c>
      <c r="Y337" s="15" t="e">
        <f t="shared" si="213"/>
        <v>#N/A</v>
      </c>
      <c r="Z337" s="15" t="e">
        <f t="shared" si="214"/>
        <v>#N/A</v>
      </c>
      <c r="AA337" s="15" t="e">
        <f t="shared" si="215"/>
        <v>#N/A</v>
      </c>
      <c r="AB337" s="15" t="e">
        <f t="shared" si="216"/>
        <v>#N/A</v>
      </c>
      <c r="AC337" s="15" t="e">
        <f t="shared" si="217"/>
        <v>#N/A</v>
      </c>
      <c r="AD337" s="15" t="e">
        <f t="shared" si="218"/>
        <v>#N/A</v>
      </c>
      <c r="AE337" s="141" t="e">
        <f t="shared" si="219"/>
        <v>#N/A</v>
      </c>
      <c r="AG337" s="15" t="e">
        <f t="shared" si="220"/>
        <v>#N/A</v>
      </c>
      <c r="AH337" s="15" t="e">
        <f t="shared" si="221"/>
        <v>#N/A</v>
      </c>
      <c r="AI337" s="15" t="b">
        <f t="shared" si="222"/>
        <v>0</v>
      </c>
      <c r="AJ337" s="15" t="e">
        <f t="shared" si="223"/>
        <v>#N/A</v>
      </c>
      <c r="AK337" s="15" t="e">
        <f t="shared" si="224"/>
        <v>#N/A</v>
      </c>
      <c r="AL337" s="15" t="e">
        <f t="shared" si="225"/>
        <v>#N/A</v>
      </c>
      <c r="AM337" s="15" t="e">
        <f t="shared" si="226"/>
        <v>#N/A</v>
      </c>
      <c r="AN337" s="15" t="e">
        <f t="shared" si="227"/>
        <v>#N/A</v>
      </c>
      <c r="AO337" s="15" t="e">
        <f t="shared" si="228"/>
        <v>#N/A</v>
      </c>
      <c r="AP337" s="15" t="e">
        <f t="shared" si="229"/>
        <v>#N/A</v>
      </c>
      <c r="AQ337" s="15" t="e">
        <f t="shared" si="230"/>
        <v>#N/A</v>
      </c>
      <c r="AR337" s="15" t="e">
        <f t="shared" si="231"/>
        <v>#N/A</v>
      </c>
      <c r="AS337" s="141" t="e">
        <f t="shared" si="232"/>
        <v>#N/A</v>
      </c>
      <c r="AT337" s="141" t="e">
        <f t="shared" si="233"/>
        <v>#N/A</v>
      </c>
    </row>
    <row r="338" spans="5:46">
      <c r="E338" s="147"/>
      <c r="F338" s="15" t="str">
        <f t="shared" si="195"/>
        <v/>
      </c>
      <c r="G338" s="15" t="str">
        <f t="shared" si="196"/>
        <v/>
      </c>
      <c r="H338" s="15" t="str">
        <f t="shared" si="197"/>
        <v/>
      </c>
      <c r="I338" s="15" t="str">
        <f t="shared" si="198"/>
        <v/>
      </c>
      <c r="J338" s="15" t="str">
        <f t="shared" si="199"/>
        <v/>
      </c>
      <c r="K338" s="15" t="str">
        <f t="shared" si="200"/>
        <v/>
      </c>
      <c r="L338" s="15" t="str">
        <f t="shared" si="201"/>
        <v/>
      </c>
      <c r="M338" s="15" t="str">
        <f t="shared" si="202"/>
        <v/>
      </c>
      <c r="N338" s="15" t="str">
        <f t="shared" si="203"/>
        <v/>
      </c>
      <c r="O338" s="15" t="str">
        <f t="shared" si="204"/>
        <v/>
      </c>
      <c r="P338" s="15" t="str">
        <f t="shared" si="205"/>
        <v/>
      </c>
      <c r="Q338" s="15" t="str">
        <f t="shared" si="206"/>
        <v/>
      </c>
      <c r="R338" s="15" t="str">
        <f t="shared" si="207"/>
        <v/>
      </c>
      <c r="T338" s="15" t="e">
        <f t="shared" si="208"/>
        <v>#N/A</v>
      </c>
      <c r="U338" s="15" t="b">
        <f t="shared" si="209"/>
        <v>0</v>
      </c>
      <c r="V338" s="15" t="e">
        <f t="shared" si="210"/>
        <v>#N/A</v>
      </c>
      <c r="W338" s="15" t="e">
        <f t="shared" si="211"/>
        <v>#N/A</v>
      </c>
      <c r="X338" s="15" t="e">
        <f t="shared" si="212"/>
        <v>#N/A</v>
      </c>
      <c r="Y338" s="15" t="e">
        <f t="shared" si="213"/>
        <v>#N/A</v>
      </c>
      <c r="Z338" s="15" t="e">
        <f t="shared" si="214"/>
        <v>#N/A</v>
      </c>
      <c r="AA338" s="15" t="e">
        <f t="shared" si="215"/>
        <v>#N/A</v>
      </c>
      <c r="AB338" s="15" t="e">
        <f t="shared" si="216"/>
        <v>#N/A</v>
      </c>
      <c r="AC338" s="15" t="e">
        <f t="shared" si="217"/>
        <v>#N/A</v>
      </c>
      <c r="AD338" s="15" t="e">
        <f t="shared" si="218"/>
        <v>#N/A</v>
      </c>
      <c r="AE338" s="141" t="e">
        <f t="shared" si="219"/>
        <v>#N/A</v>
      </c>
      <c r="AG338" s="15" t="e">
        <f t="shared" si="220"/>
        <v>#N/A</v>
      </c>
      <c r="AH338" s="15" t="e">
        <f t="shared" si="221"/>
        <v>#N/A</v>
      </c>
      <c r="AI338" s="15" t="b">
        <f t="shared" si="222"/>
        <v>0</v>
      </c>
      <c r="AJ338" s="15" t="e">
        <f t="shared" si="223"/>
        <v>#N/A</v>
      </c>
      <c r="AK338" s="15" t="e">
        <f t="shared" si="224"/>
        <v>#N/A</v>
      </c>
      <c r="AL338" s="15" t="e">
        <f t="shared" si="225"/>
        <v>#N/A</v>
      </c>
      <c r="AM338" s="15" t="e">
        <f t="shared" si="226"/>
        <v>#N/A</v>
      </c>
      <c r="AN338" s="15" t="e">
        <f t="shared" si="227"/>
        <v>#N/A</v>
      </c>
      <c r="AO338" s="15" t="e">
        <f t="shared" si="228"/>
        <v>#N/A</v>
      </c>
      <c r="AP338" s="15" t="e">
        <f t="shared" si="229"/>
        <v>#N/A</v>
      </c>
      <c r="AQ338" s="15" t="e">
        <f t="shared" si="230"/>
        <v>#N/A</v>
      </c>
      <c r="AR338" s="15" t="e">
        <f t="shared" si="231"/>
        <v>#N/A</v>
      </c>
      <c r="AS338" s="141" t="e">
        <f t="shared" si="232"/>
        <v>#N/A</v>
      </c>
      <c r="AT338" s="141" t="e">
        <f t="shared" si="233"/>
        <v>#N/A</v>
      </c>
    </row>
    <row r="339" spans="5:46">
      <c r="E339" s="147"/>
      <c r="F339" s="15" t="str">
        <f t="shared" si="195"/>
        <v/>
      </c>
      <c r="G339" s="15" t="str">
        <f t="shared" si="196"/>
        <v/>
      </c>
      <c r="H339" s="15" t="str">
        <f t="shared" si="197"/>
        <v/>
      </c>
      <c r="I339" s="15" t="str">
        <f t="shared" si="198"/>
        <v/>
      </c>
      <c r="J339" s="15" t="str">
        <f t="shared" si="199"/>
        <v/>
      </c>
      <c r="K339" s="15" t="str">
        <f t="shared" si="200"/>
        <v/>
      </c>
      <c r="L339" s="15" t="str">
        <f t="shared" si="201"/>
        <v/>
      </c>
      <c r="M339" s="15" t="str">
        <f t="shared" si="202"/>
        <v/>
      </c>
      <c r="N339" s="15" t="str">
        <f t="shared" si="203"/>
        <v/>
      </c>
      <c r="O339" s="15" t="str">
        <f t="shared" si="204"/>
        <v/>
      </c>
      <c r="P339" s="15" t="str">
        <f t="shared" si="205"/>
        <v/>
      </c>
      <c r="Q339" s="15" t="str">
        <f t="shared" si="206"/>
        <v/>
      </c>
      <c r="R339" s="15" t="str">
        <f t="shared" si="207"/>
        <v/>
      </c>
      <c r="T339" s="15" t="e">
        <f t="shared" si="208"/>
        <v>#N/A</v>
      </c>
      <c r="U339" s="15" t="b">
        <f t="shared" si="209"/>
        <v>0</v>
      </c>
      <c r="V339" s="15" t="e">
        <f t="shared" si="210"/>
        <v>#N/A</v>
      </c>
      <c r="W339" s="15" t="e">
        <f t="shared" si="211"/>
        <v>#N/A</v>
      </c>
      <c r="X339" s="15" t="e">
        <f t="shared" si="212"/>
        <v>#N/A</v>
      </c>
      <c r="Y339" s="15" t="e">
        <f t="shared" si="213"/>
        <v>#N/A</v>
      </c>
      <c r="Z339" s="15" t="e">
        <f t="shared" si="214"/>
        <v>#N/A</v>
      </c>
      <c r="AA339" s="15" t="e">
        <f t="shared" si="215"/>
        <v>#N/A</v>
      </c>
      <c r="AB339" s="15" t="e">
        <f t="shared" si="216"/>
        <v>#N/A</v>
      </c>
      <c r="AC339" s="15" t="e">
        <f t="shared" si="217"/>
        <v>#N/A</v>
      </c>
      <c r="AD339" s="15" t="e">
        <f t="shared" si="218"/>
        <v>#N/A</v>
      </c>
      <c r="AE339" s="141" t="e">
        <f t="shared" si="219"/>
        <v>#N/A</v>
      </c>
      <c r="AG339" s="15" t="e">
        <f t="shared" si="220"/>
        <v>#N/A</v>
      </c>
      <c r="AH339" s="15" t="e">
        <f t="shared" si="221"/>
        <v>#N/A</v>
      </c>
      <c r="AI339" s="15" t="b">
        <f t="shared" si="222"/>
        <v>0</v>
      </c>
      <c r="AJ339" s="15" t="e">
        <f t="shared" si="223"/>
        <v>#N/A</v>
      </c>
      <c r="AK339" s="15" t="e">
        <f t="shared" si="224"/>
        <v>#N/A</v>
      </c>
      <c r="AL339" s="15" t="e">
        <f t="shared" si="225"/>
        <v>#N/A</v>
      </c>
      <c r="AM339" s="15" t="e">
        <f t="shared" si="226"/>
        <v>#N/A</v>
      </c>
      <c r="AN339" s="15" t="e">
        <f t="shared" si="227"/>
        <v>#N/A</v>
      </c>
      <c r="AO339" s="15" t="e">
        <f t="shared" si="228"/>
        <v>#N/A</v>
      </c>
      <c r="AP339" s="15" t="e">
        <f t="shared" si="229"/>
        <v>#N/A</v>
      </c>
      <c r="AQ339" s="15" t="e">
        <f t="shared" si="230"/>
        <v>#N/A</v>
      </c>
      <c r="AR339" s="15" t="e">
        <f t="shared" si="231"/>
        <v>#N/A</v>
      </c>
      <c r="AS339" s="141" t="e">
        <f t="shared" si="232"/>
        <v>#N/A</v>
      </c>
      <c r="AT339" s="141" t="e">
        <f t="shared" si="233"/>
        <v>#N/A</v>
      </c>
    </row>
    <row r="340" spans="5:46">
      <c r="E340" s="147"/>
      <c r="F340" s="15" t="str">
        <f t="shared" si="195"/>
        <v/>
      </c>
      <c r="G340" s="15" t="str">
        <f t="shared" si="196"/>
        <v/>
      </c>
      <c r="H340" s="15" t="str">
        <f t="shared" si="197"/>
        <v/>
      </c>
      <c r="I340" s="15" t="str">
        <f t="shared" si="198"/>
        <v/>
      </c>
      <c r="J340" s="15" t="str">
        <f t="shared" si="199"/>
        <v/>
      </c>
      <c r="K340" s="15" t="str">
        <f t="shared" si="200"/>
        <v/>
      </c>
      <c r="L340" s="15" t="str">
        <f t="shared" si="201"/>
        <v/>
      </c>
      <c r="M340" s="15" t="str">
        <f t="shared" si="202"/>
        <v/>
      </c>
      <c r="N340" s="15" t="str">
        <f t="shared" si="203"/>
        <v/>
      </c>
      <c r="O340" s="15" t="str">
        <f t="shared" si="204"/>
        <v/>
      </c>
      <c r="P340" s="15" t="str">
        <f t="shared" si="205"/>
        <v/>
      </c>
      <c r="Q340" s="15" t="str">
        <f t="shared" si="206"/>
        <v/>
      </c>
      <c r="R340" s="15" t="str">
        <f t="shared" si="207"/>
        <v/>
      </c>
      <c r="T340" s="15" t="e">
        <f t="shared" si="208"/>
        <v>#N/A</v>
      </c>
      <c r="U340" s="15" t="b">
        <f t="shared" si="209"/>
        <v>0</v>
      </c>
      <c r="V340" s="15" t="e">
        <f t="shared" si="210"/>
        <v>#N/A</v>
      </c>
      <c r="W340" s="15" t="e">
        <f t="shared" si="211"/>
        <v>#N/A</v>
      </c>
      <c r="X340" s="15" t="e">
        <f t="shared" si="212"/>
        <v>#N/A</v>
      </c>
      <c r="Y340" s="15" t="e">
        <f t="shared" si="213"/>
        <v>#N/A</v>
      </c>
      <c r="Z340" s="15" t="e">
        <f t="shared" si="214"/>
        <v>#N/A</v>
      </c>
      <c r="AA340" s="15" t="e">
        <f t="shared" si="215"/>
        <v>#N/A</v>
      </c>
      <c r="AB340" s="15" t="e">
        <f t="shared" si="216"/>
        <v>#N/A</v>
      </c>
      <c r="AC340" s="15" t="e">
        <f t="shared" si="217"/>
        <v>#N/A</v>
      </c>
      <c r="AD340" s="15" t="e">
        <f t="shared" si="218"/>
        <v>#N/A</v>
      </c>
      <c r="AE340" s="141" t="e">
        <f t="shared" si="219"/>
        <v>#N/A</v>
      </c>
      <c r="AG340" s="15" t="e">
        <f t="shared" si="220"/>
        <v>#N/A</v>
      </c>
      <c r="AH340" s="15" t="e">
        <f t="shared" si="221"/>
        <v>#N/A</v>
      </c>
      <c r="AI340" s="15" t="b">
        <f t="shared" si="222"/>
        <v>0</v>
      </c>
      <c r="AJ340" s="15" t="e">
        <f t="shared" si="223"/>
        <v>#N/A</v>
      </c>
      <c r="AK340" s="15" t="e">
        <f t="shared" si="224"/>
        <v>#N/A</v>
      </c>
      <c r="AL340" s="15" t="e">
        <f t="shared" si="225"/>
        <v>#N/A</v>
      </c>
      <c r="AM340" s="15" t="e">
        <f t="shared" si="226"/>
        <v>#N/A</v>
      </c>
      <c r="AN340" s="15" t="e">
        <f t="shared" si="227"/>
        <v>#N/A</v>
      </c>
      <c r="AO340" s="15" t="e">
        <f t="shared" si="228"/>
        <v>#N/A</v>
      </c>
      <c r="AP340" s="15" t="e">
        <f t="shared" si="229"/>
        <v>#N/A</v>
      </c>
      <c r="AQ340" s="15" t="e">
        <f t="shared" si="230"/>
        <v>#N/A</v>
      </c>
      <c r="AR340" s="15" t="e">
        <f t="shared" si="231"/>
        <v>#N/A</v>
      </c>
      <c r="AS340" s="141" t="e">
        <f t="shared" si="232"/>
        <v>#N/A</v>
      </c>
      <c r="AT340" s="141" t="e">
        <f t="shared" si="233"/>
        <v>#N/A</v>
      </c>
    </row>
    <row r="341" spans="5:46">
      <c r="E341" s="147"/>
      <c r="F341" s="15" t="str">
        <f t="shared" si="195"/>
        <v/>
      </c>
      <c r="G341" s="15" t="str">
        <f t="shared" si="196"/>
        <v/>
      </c>
      <c r="H341" s="15" t="str">
        <f t="shared" si="197"/>
        <v/>
      </c>
      <c r="I341" s="15" t="str">
        <f t="shared" si="198"/>
        <v/>
      </c>
      <c r="J341" s="15" t="str">
        <f t="shared" si="199"/>
        <v/>
      </c>
      <c r="K341" s="15" t="str">
        <f t="shared" si="200"/>
        <v/>
      </c>
      <c r="L341" s="15" t="str">
        <f t="shared" si="201"/>
        <v/>
      </c>
      <c r="M341" s="15" t="str">
        <f t="shared" si="202"/>
        <v/>
      </c>
      <c r="N341" s="15" t="str">
        <f t="shared" si="203"/>
        <v/>
      </c>
      <c r="O341" s="15" t="str">
        <f t="shared" si="204"/>
        <v/>
      </c>
      <c r="P341" s="15" t="str">
        <f t="shared" si="205"/>
        <v/>
      </c>
      <c r="Q341" s="15" t="str">
        <f t="shared" si="206"/>
        <v/>
      </c>
      <c r="R341" s="15" t="str">
        <f t="shared" si="207"/>
        <v/>
      </c>
      <c r="T341" s="15" t="e">
        <f t="shared" si="208"/>
        <v>#N/A</v>
      </c>
      <c r="U341" s="15" t="b">
        <f t="shared" si="209"/>
        <v>0</v>
      </c>
      <c r="V341" s="15" t="e">
        <f t="shared" si="210"/>
        <v>#N/A</v>
      </c>
      <c r="W341" s="15" t="e">
        <f t="shared" si="211"/>
        <v>#N/A</v>
      </c>
      <c r="X341" s="15" t="e">
        <f t="shared" si="212"/>
        <v>#N/A</v>
      </c>
      <c r="Y341" s="15" t="e">
        <f t="shared" si="213"/>
        <v>#N/A</v>
      </c>
      <c r="Z341" s="15" t="e">
        <f t="shared" si="214"/>
        <v>#N/A</v>
      </c>
      <c r="AA341" s="15" t="e">
        <f t="shared" si="215"/>
        <v>#N/A</v>
      </c>
      <c r="AB341" s="15" t="e">
        <f t="shared" si="216"/>
        <v>#N/A</v>
      </c>
      <c r="AC341" s="15" t="e">
        <f t="shared" si="217"/>
        <v>#N/A</v>
      </c>
      <c r="AD341" s="15" t="e">
        <f t="shared" si="218"/>
        <v>#N/A</v>
      </c>
      <c r="AE341" s="141" t="e">
        <f t="shared" si="219"/>
        <v>#N/A</v>
      </c>
      <c r="AG341" s="15" t="e">
        <f t="shared" si="220"/>
        <v>#N/A</v>
      </c>
      <c r="AH341" s="15" t="e">
        <f t="shared" si="221"/>
        <v>#N/A</v>
      </c>
      <c r="AI341" s="15" t="b">
        <f t="shared" si="222"/>
        <v>0</v>
      </c>
      <c r="AJ341" s="15" t="e">
        <f t="shared" si="223"/>
        <v>#N/A</v>
      </c>
      <c r="AK341" s="15" t="e">
        <f t="shared" si="224"/>
        <v>#N/A</v>
      </c>
      <c r="AL341" s="15" t="e">
        <f t="shared" si="225"/>
        <v>#N/A</v>
      </c>
      <c r="AM341" s="15" t="e">
        <f t="shared" si="226"/>
        <v>#N/A</v>
      </c>
      <c r="AN341" s="15" t="e">
        <f t="shared" si="227"/>
        <v>#N/A</v>
      </c>
      <c r="AO341" s="15" t="e">
        <f t="shared" si="228"/>
        <v>#N/A</v>
      </c>
      <c r="AP341" s="15" t="e">
        <f t="shared" si="229"/>
        <v>#N/A</v>
      </c>
      <c r="AQ341" s="15" t="e">
        <f t="shared" si="230"/>
        <v>#N/A</v>
      </c>
      <c r="AR341" s="15" t="e">
        <f t="shared" si="231"/>
        <v>#N/A</v>
      </c>
      <c r="AS341" s="141" t="e">
        <f t="shared" si="232"/>
        <v>#N/A</v>
      </c>
      <c r="AT341" s="141" t="e">
        <f t="shared" si="233"/>
        <v>#N/A</v>
      </c>
    </row>
    <row r="342" spans="5:46">
      <c r="E342" s="147"/>
      <c r="F342" s="15" t="str">
        <f t="shared" si="195"/>
        <v/>
      </c>
      <c r="G342" s="15" t="str">
        <f t="shared" si="196"/>
        <v/>
      </c>
      <c r="H342" s="15" t="str">
        <f t="shared" si="197"/>
        <v/>
      </c>
      <c r="I342" s="15" t="str">
        <f t="shared" si="198"/>
        <v/>
      </c>
      <c r="J342" s="15" t="str">
        <f t="shared" si="199"/>
        <v/>
      </c>
      <c r="K342" s="15" t="str">
        <f t="shared" si="200"/>
        <v/>
      </c>
      <c r="L342" s="15" t="str">
        <f t="shared" si="201"/>
        <v/>
      </c>
      <c r="M342" s="15" t="str">
        <f t="shared" si="202"/>
        <v/>
      </c>
      <c r="N342" s="15" t="str">
        <f t="shared" si="203"/>
        <v/>
      </c>
      <c r="O342" s="15" t="str">
        <f t="shared" si="204"/>
        <v/>
      </c>
      <c r="P342" s="15" t="str">
        <f t="shared" si="205"/>
        <v/>
      </c>
      <c r="Q342" s="15" t="str">
        <f t="shared" si="206"/>
        <v/>
      </c>
      <c r="R342" s="15" t="str">
        <f t="shared" si="207"/>
        <v/>
      </c>
      <c r="T342" s="15" t="e">
        <f t="shared" si="208"/>
        <v>#N/A</v>
      </c>
      <c r="U342" s="15" t="b">
        <f t="shared" si="209"/>
        <v>0</v>
      </c>
      <c r="V342" s="15" t="e">
        <f t="shared" si="210"/>
        <v>#N/A</v>
      </c>
      <c r="W342" s="15" t="e">
        <f t="shared" si="211"/>
        <v>#N/A</v>
      </c>
      <c r="X342" s="15" t="e">
        <f t="shared" si="212"/>
        <v>#N/A</v>
      </c>
      <c r="Y342" s="15" t="e">
        <f t="shared" si="213"/>
        <v>#N/A</v>
      </c>
      <c r="Z342" s="15" t="e">
        <f t="shared" si="214"/>
        <v>#N/A</v>
      </c>
      <c r="AA342" s="15" t="e">
        <f t="shared" si="215"/>
        <v>#N/A</v>
      </c>
      <c r="AB342" s="15" t="e">
        <f t="shared" si="216"/>
        <v>#N/A</v>
      </c>
      <c r="AC342" s="15" t="e">
        <f t="shared" si="217"/>
        <v>#N/A</v>
      </c>
      <c r="AD342" s="15" t="e">
        <f t="shared" si="218"/>
        <v>#N/A</v>
      </c>
      <c r="AE342" s="141" t="e">
        <f t="shared" si="219"/>
        <v>#N/A</v>
      </c>
      <c r="AG342" s="15" t="e">
        <f t="shared" si="220"/>
        <v>#N/A</v>
      </c>
      <c r="AH342" s="15" t="e">
        <f t="shared" si="221"/>
        <v>#N/A</v>
      </c>
      <c r="AI342" s="15" t="b">
        <f t="shared" si="222"/>
        <v>0</v>
      </c>
      <c r="AJ342" s="15" t="e">
        <f t="shared" si="223"/>
        <v>#N/A</v>
      </c>
      <c r="AK342" s="15" t="e">
        <f t="shared" si="224"/>
        <v>#N/A</v>
      </c>
      <c r="AL342" s="15" t="e">
        <f t="shared" si="225"/>
        <v>#N/A</v>
      </c>
      <c r="AM342" s="15" t="e">
        <f t="shared" si="226"/>
        <v>#N/A</v>
      </c>
      <c r="AN342" s="15" t="e">
        <f t="shared" si="227"/>
        <v>#N/A</v>
      </c>
      <c r="AO342" s="15" t="e">
        <f t="shared" si="228"/>
        <v>#N/A</v>
      </c>
      <c r="AP342" s="15" t="e">
        <f t="shared" si="229"/>
        <v>#N/A</v>
      </c>
      <c r="AQ342" s="15" t="e">
        <f t="shared" si="230"/>
        <v>#N/A</v>
      </c>
      <c r="AR342" s="15" t="e">
        <f t="shared" si="231"/>
        <v>#N/A</v>
      </c>
      <c r="AS342" s="141" t="e">
        <f t="shared" si="232"/>
        <v>#N/A</v>
      </c>
      <c r="AT342" s="141" t="e">
        <f t="shared" si="233"/>
        <v>#N/A</v>
      </c>
    </row>
    <row r="343" spans="5:46">
      <c r="E343" s="147"/>
      <c r="F343" s="15" t="str">
        <f t="shared" si="195"/>
        <v/>
      </c>
      <c r="G343" s="15" t="str">
        <f t="shared" si="196"/>
        <v/>
      </c>
      <c r="H343" s="15" t="str">
        <f t="shared" si="197"/>
        <v/>
      </c>
      <c r="I343" s="15" t="str">
        <f t="shared" si="198"/>
        <v/>
      </c>
      <c r="J343" s="15" t="str">
        <f t="shared" si="199"/>
        <v/>
      </c>
      <c r="K343" s="15" t="str">
        <f t="shared" si="200"/>
        <v/>
      </c>
      <c r="L343" s="15" t="str">
        <f t="shared" si="201"/>
        <v/>
      </c>
      <c r="M343" s="15" t="str">
        <f t="shared" si="202"/>
        <v/>
      </c>
      <c r="N343" s="15" t="str">
        <f t="shared" si="203"/>
        <v/>
      </c>
      <c r="O343" s="15" t="str">
        <f t="shared" si="204"/>
        <v/>
      </c>
      <c r="P343" s="15" t="str">
        <f t="shared" si="205"/>
        <v/>
      </c>
      <c r="Q343" s="15" t="str">
        <f t="shared" si="206"/>
        <v/>
      </c>
      <c r="R343" s="15" t="str">
        <f t="shared" si="207"/>
        <v/>
      </c>
      <c r="T343" s="15" t="e">
        <f t="shared" si="208"/>
        <v>#N/A</v>
      </c>
      <c r="U343" s="15" t="b">
        <f t="shared" si="209"/>
        <v>0</v>
      </c>
      <c r="V343" s="15" t="e">
        <f t="shared" si="210"/>
        <v>#N/A</v>
      </c>
      <c r="W343" s="15" t="e">
        <f t="shared" si="211"/>
        <v>#N/A</v>
      </c>
      <c r="X343" s="15" t="e">
        <f t="shared" si="212"/>
        <v>#N/A</v>
      </c>
      <c r="Y343" s="15" t="e">
        <f t="shared" si="213"/>
        <v>#N/A</v>
      </c>
      <c r="Z343" s="15" t="e">
        <f t="shared" si="214"/>
        <v>#N/A</v>
      </c>
      <c r="AA343" s="15" t="e">
        <f t="shared" si="215"/>
        <v>#N/A</v>
      </c>
      <c r="AB343" s="15" t="e">
        <f t="shared" si="216"/>
        <v>#N/A</v>
      </c>
      <c r="AC343" s="15" t="e">
        <f t="shared" si="217"/>
        <v>#N/A</v>
      </c>
      <c r="AD343" s="15" t="e">
        <f t="shared" si="218"/>
        <v>#N/A</v>
      </c>
      <c r="AE343" s="141" t="e">
        <f t="shared" si="219"/>
        <v>#N/A</v>
      </c>
      <c r="AG343" s="15" t="e">
        <f t="shared" si="220"/>
        <v>#N/A</v>
      </c>
      <c r="AH343" s="15" t="e">
        <f t="shared" si="221"/>
        <v>#N/A</v>
      </c>
      <c r="AI343" s="15" t="b">
        <f t="shared" si="222"/>
        <v>0</v>
      </c>
      <c r="AJ343" s="15" t="e">
        <f t="shared" si="223"/>
        <v>#N/A</v>
      </c>
      <c r="AK343" s="15" t="e">
        <f t="shared" si="224"/>
        <v>#N/A</v>
      </c>
      <c r="AL343" s="15" t="e">
        <f t="shared" si="225"/>
        <v>#N/A</v>
      </c>
      <c r="AM343" s="15" t="e">
        <f t="shared" si="226"/>
        <v>#N/A</v>
      </c>
      <c r="AN343" s="15" t="e">
        <f t="shared" si="227"/>
        <v>#N/A</v>
      </c>
      <c r="AO343" s="15" t="e">
        <f t="shared" si="228"/>
        <v>#N/A</v>
      </c>
      <c r="AP343" s="15" t="e">
        <f t="shared" si="229"/>
        <v>#N/A</v>
      </c>
      <c r="AQ343" s="15" t="e">
        <f t="shared" si="230"/>
        <v>#N/A</v>
      </c>
      <c r="AR343" s="15" t="e">
        <f t="shared" si="231"/>
        <v>#N/A</v>
      </c>
      <c r="AS343" s="141" t="e">
        <f t="shared" si="232"/>
        <v>#N/A</v>
      </c>
      <c r="AT343" s="141" t="e">
        <f t="shared" si="233"/>
        <v>#N/A</v>
      </c>
    </row>
    <row r="344" spans="5:46">
      <c r="E344" s="147"/>
      <c r="F344" s="15" t="str">
        <f t="shared" si="195"/>
        <v/>
      </c>
      <c r="G344" s="15" t="str">
        <f t="shared" si="196"/>
        <v/>
      </c>
      <c r="H344" s="15" t="str">
        <f t="shared" si="197"/>
        <v/>
      </c>
      <c r="I344" s="15" t="str">
        <f t="shared" si="198"/>
        <v/>
      </c>
      <c r="J344" s="15" t="str">
        <f t="shared" si="199"/>
        <v/>
      </c>
      <c r="K344" s="15" t="str">
        <f t="shared" si="200"/>
        <v/>
      </c>
      <c r="L344" s="15" t="str">
        <f t="shared" si="201"/>
        <v/>
      </c>
      <c r="M344" s="15" t="str">
        <f t="shared" si="202"/>
        <v/>
      </c>
      <c r="N344" s="15" t="str">
        <f t="shared" si="203"/>
        <v/>
      </c>
      <c r="O344" s="15" t="str">
        <f t="shared" si="204"/>
        <v/>
      </c>
      <c r="P344" s="15" t="str">
        <f t="shared" si="205"/>
        <v/>
      </c>
      <c r="Q344" s="15" t="str">
        <f t="shared" si="206"/>
        <v/>
      </c>
      <c r="R344" s="15" t="str">
        <f t="shared" si="207"/>
        <v/>
      </c>
      <c r="T344" s="15" t="e">
        <f t="shared" si="208"/>
        <v>#N/A</v>
      </c>
      <c r="U344" s="15" t="b">
        <f t="shared" si="209"/>
        <v>0</v>
      </c>
      <c r="V344" s="15" t="e">
        <f t="shared" si="210"/>
        <v>#N/A</v>
      </c>
      <c r="W344" s="15" t="e">
        <f t="shared" si="211"/>
        <v>#N/A</v>
      </c>
      <c r="X344" s="15" t="e">
        <f t="shared" si="212"/>
        <v>#N/A</v>
      </c>
      <c r="Y344" s="15" t="e">
        <f t="shared" si="213"/>
        <v>#N/A</v>
      </c>
      <c r="Z344" s="15" t="e">
        <f t="shared" si="214"/>
        <v>#N/A</v>
      </c>
      <c r="AA344" s="15" t="e">
        <f t="shared" si="215"/>
        <v>#N/A</v>
      </c>
      <c r="AB344" s="15" t="e">
        <f t="shared" si="216"/>
        <v>#N/A</v>
      </c>
      <c r="AC344" s="15" t="e">
        <f t="shared" si="217"/>
        <v>#N/A</v>
      </c>
      <c r="AD344" s="15" t="e">
        <f t="shared" si="218"/>
        <v>#N/A</v>
      </c>
      <c r="AE344" s="141" t="e">
        <f t="shared" si="219"/>
        <v>#N/A</v>
      </c>
      <c r="AG344" s="15" t="e">
        <f t="shared" si="220"/>
        <v>#N/A</v>
      </c>
      <c r="AH344" s="15" t="e">
        <f t="shared" si="221"/>
        <v>#N/A</v>
      </c>
      <c r="AI344" s="15" t="b">
        <f t="shared" si="222"/>
        <v>0</v>
      </c>
      <c r="AJ344" s="15" t="e">
        <f t="shared" si="223"/>
        <v>#N/A</v>
      </c>
      <c r="AK344" s="15" t="e">
        <f t="shared" si="224"/>
        <v>#N/A</v>
      </c>
      <c r="AL344" s="15" t="e">
        <f t="shared" si="225"/>
        <v>#N/A</v>
      </c>
      <c r="AM344" s="15" t="e">
        <f t="shared" si="226"/>
        <v>#N/A</v>
      </c>
      <c r="AN344" s="15" t="e">
        <f t="shared" si="227"/>
        <v>#N/A</v>
      </c>
      <c r="AO344" s="15" t="e">
        <f t="shared" si="228"/>
        <v>#N/A</v>
      </c>
      <c r="AP344" s="15" t="e">
        <f t="shared" si="229"/>
        <v>#N/A</v>
      </c>
      <c r="AQ344" s="15" t="e">
        <f t="shared" si="230"/>
        <v>#N/A</v>
      </c>
      <c r="AR344" s="15" t="e">
        <f t="shared" si="231"/>
        <v>#N/A</v>
      </c>
      <c r="AS344" s="141" t="e">
        <f t="shared" si="232"/>
        <v>#N/A</v>
      </c>
      <c r="AT344" s="141" t="e">
        <f t="shared" si="233"/>
        <v>#N/A</v>
      </c>
    </row>
    <row r="345" spans="5:46">
      <c r="E345" s="147"/>
      <c r="F345" s="15" t="str">
        <f t="shared" si="195"/>
        <v/>
      </c>
      <c r="G345" s="15" t="str">
        <f t="shared" si="196"/>
        <v/>
      </c>
      <c r="H345" s="15" t="str">
        <f t="shared" si="197"/>
        <v/>
      </c>
      <c r="I345" s="15" t="str">
        <f t="shared" si="198"/>
        <v/>
      </c>
      <c r="J345" s="15" t="str">
        <f t="shared" si="199"/>
        <v/>
      </c>
      <c r="K345" s="15" t="str">
        <f t="shared" si="200"/>
        <v/>
      </c>
      <c r="L345" s="15" t="str">
        <f t="shared" si="201"/>
        <v/>
      </c>
      <c r="M345" s="15" t="str">
        <f t="shared" si="202"/>
        <v/>
      </c>
      <c r="N345" s="15" t="str">
        <f t="shared" si="203"/>
        <v/>
      </c>
      <c r="O345" s="15" t="str">
        <f t="shared" si="204"/>
        <v/>
      </c>
      <c r="P345" s="15" t="str">
        <f t="shared" si="205"/>
        <v/>
      </c>
      <c r="Q345" s="15" t="str">
        <f t="shared" si="206"/>
        <v/>
      </c>
      <c r="R345" s="15" t="str">
        <f t="shared" si="207"/>
        <v/>
      </c>
      <c r="T345" s="15" t="e">
        <f t="shared" si="208"/>
        <v>#N/A</v>
      </c>
      <c r="U345" s="15" t="b">
        <f t="shared" si="209"/>
        <v>0</v>
      </c>
      <c r="V345" s="15" t="e">
        <f t="shared" si="210"/>
        <v>#N/A</v>
      </c>
      <c r="W345" s="15" t="e">
        <f t="shared" si="211"/>
        <v>#N/A</v>
      </c>
      <c r="X345" s="15" t="e">
        <f t="shared" si="212"/>
        <v>#N/A</v>
      </c>
      <c r="Y345" s="15" t="e">
        <f t="shared" si="213"/>
        <v>#N/A</v>
      </c>
      <c r="Z345" s="15" t="e">
        <f t="shared" si="214"/>
        <v>#N/A</v>
      </c>
      <c r="AA345" s="15" t="e">
        <f t="shared" si="215"/>
        <v>#N/A</v>
      </c>
      <c r="AB345" s="15" t="e">
        <f t="shared" si="216"/>
        <v>#N/A</v>
      </c>
      <c r="AC345" s="15" t="e">
        <f t="shared" si="217"/>
        <v>#N/A</v>
      </c>
      <c r="AD345" s="15" t="e">
        <f t="shared" si="218"/>
        <v>#N/A</v>
      </c>
      <c r="AE345" s="141" t="e">
        <f t="shared" si="219"/>
        <v>#N/A</v>
      </c>
      <c r="AG345" s="15" t="e">
        <f t="shared" si="220"/>
        <v>#N/A</v>
      </c>
      <c r="AH345" s="15" t="e">
        <f t="shared" si="221"/>
        <v>#N/A</v>
      </c>
      <c r="AI345" s="15" t="b">
        <f t="shared" si="222"/>
        <v>0</v>
      </c>
      <c r="AJ345" s="15" t="e">
        <f t="shared" si="223"/>
        <v>#N/A</v>
      </c>
      <c r="AK345" s="15" t="e">
        <f t="shared" si="224"/>
        <v>#N/A</v>
      </c>
      <c r="AL345" s="15" t="e">
        <f t="shared" si="225"/>
        <v>#N/A</v>
      </c>
      <c r="AM345" s="15" t="e">
        <f t="shared" si="226"/>
        <v>#N/A</v>
      </c>
      <c r="AN345" s="15" t="e">
        <f t="shared" si="227"/>
        <v>#N/A</v>
      </c>
      <c r="AO345" s="15" t="e">
        <f t="shared" si="228"/>
        <v>#N/A</v>
      </c>
      <c r="AP345" s="15" t="e">
        <f t="shared" si="229"/>
        <v>#N/A</v>
      </c>
      <c r="AQ345" s="15" t="e">
        <f t="shared" si="230"/>
        <v>#N/A</v>
      </c>
      <c r="AR345" s="15" t="e">
        <f t="shared" si="231"/>
        <v>#N/A</v>
      </c>
      <c r="AS345" s="141" t="e">
        <f t="shared" si="232"/>
        <v>#N/A</v>
      </c>
      <c r="AT345" s="141" t="e">
        <f t="shared" si="233"/>
        <v>#N/A</v>
      </c>
    </row>
    <row r="346" spans="5:46">
      <c r="E346" s="147"/>
      <c r="F346" s="15" t="str">
        <f t="shared" si="195"/>
        <v/>
      </c>
      <c r="G346" s="15" t="str">
        <f t="shared" si="196"/>
        <v/>
      </c>
      <c r="H346" s="15" t="str">
        <f t="shared" si="197"/>
        <v/>
      </c>
      <c r="I346" s="15" t="str">
        <f t="shared" si="198"/>
        <v/>
      </c>
      <c r="J346" s="15" t="str">
        <f t="shared" si="199"/>
        <v/>
      </c>
      <c r="K346" s="15" t="str">
        <f t="shared" si="200"/>
        <v/>
      </c>
      <c r="L346" s="15" t="str">
        <f t="shared" si="201"/>
        <v/>
      </c>
      <c r="M346" s="15" t="str">
        <f t="shared" si="202"/>
        <v/>
      </c>
      <c r="N346" s="15" t="str">
        <f t="shared" si="203"/>
        <v/>
      </c>
      <c r="O346" s="15" t="str">
        <f t="shared" si="204"/>
        <v/>
      </c>
      <c r="P346" s="15" t="str">
        <f t="shared" si="205"/>
        <v/>
      </c>
      <c r="Q346" s="15" t="str">
        <f t="shared" si="206"/>
        <v/>
      </c>
      <c r="R346" s="15" t="str">
        <f t="shared" si="207"/>
        <v/>
      </c>
      <c r="T346" s="15" t="e">
        <f t="shared" si="208"/>
        <v>#N/A</v>
      </c>
      <c r="U346" s="15" t="b">
        <f t="shared" si="209"/>
        <v>0</v>
      </c>
      <c r="V346" s="15" t="e">
        <f t="shared" si="210"/>
        <v>#N/A</v>
      </c>
      <c r="W346" s="15" t="e">
        <f t="shared" si="211"/>
        <v>#N/A</v>
      </c>
      <c r="X346" s="15" t="e">
        <f t="shared" si="212"/>
        <v>#N/A</v>
      </c>
      <c r="Y346" s="15" t="e">
        <f t="shared" si="213"/>
        <v>#N/A</v>
      </c>
      <c r="Z346" s="15" t="e">
        <f t="shared" si="214"/>
        <v>#N/A</v>
      </c>
      <c r="AA346" s="15" t="e">
        <f t="shared" si="215"/>
        <v>#N/A</v>
      </c>
      <c r="AB346" s="15" t="e">
        <f t="shared" si="216"/>
        <v>#N/A</v>
      </c>
      <c r="AC346" s="15" t="e">
        <f t="shared" si="217"/>
        <v>#N/A</v>
      </c>
      <c r="AD346" s="15" t="e">
        <f t="shared" si="218"/>
        <v>#N/A</v>
      </c>
      <c r="AE346" s="141" t="e">
        <f t="shared" si="219"/>
        <v>#N/A</v>
      </c>
      <c r="AG346" s="15" t="e">
        <f t="shared" si="220"/>
        <v>#N/A</v>
      </c>
      <c r="AH346" s="15" t="e">
        <f t="shared" si="221"/>
        <v>#N/A</v>
      </c>
      <c r="AI346" s="15" t="b">
        <f t="shared" si="222"/>
        <v>0</v>
      </c>
      <c r="AJ346" s="15" t="e">
        <f t="shared" si="223"/>
        <v>#N/A</v>
      </c>
      <c r="AK346" s="15" t="e">
        <f t="shared" si="224"/>
        <v>#N/A</v>
      </c>
      <c r="AL346" s="15" t="e">
        <f t="shared" si="225"/>
        <v>#N/A</v>
      </c>
      <c r="AM346" s="15" t="e">
        <f t="shared" si="226"/>
        <v>#N/A</v>
      </c>
      <c r="AN346" s="15" t="e">
        <f t="shared" si="227"/>
        <v>#N/A</v>
      </c>
      <c r="AO346" s="15" t="e">
        <f t="shared" si="228"/>
        <v>#N/A</v>
      </c>
      <c r="AP346" s="15" t="e">
        <f t="shared" si="229"/>
        <v>#N/A</v>
      </c>
      <c r="AQ346" s="15" t="e">
        <f t="shared" si="230"/>
        <v>#N/A</v>
      </c>
      <c r="AR346" s="15" t="e">
        <f t="shared" si="231"/>
        <v>#N/A</v>
      </c>
      <c r="AS346" s="141" t="e">
        <f t="shared" si="232"/>
        <v>#N/A</v>
      </c>
      <c r="AT346" s="141" t="e">
        <f t="shared" si="233"/>
        <v>#N/A</v>
      </c>
    </row>
    <row r="347" spans="5:46">
      <c r="E347" s="147"/>
      <c r="F347" s="15" t="str">
        <f t="shared" si="195"/>
        <v/>
      </c>
      <c r="G347" s="15" t="str">
        <f t="shared" si="196"/>
        <v/>
      </c>
      <c r="H347" s="15" t="str">
        <f t="shared" si="197"/>
        <v/>
      </c>
      <c r="I347" s="15" t="str">
        <f t="shared" si="198"/>
        <v/>
      </c>
      <c r="J347" s="15" t="str">
        <f t="shared" si="199"/>
        <v/>
      </c>
      <c r="K347" s="15" t="str">
        <f t="shared" si="200"/>
        <v/>
      </c>
      <c r="L347" s="15" t="str">
        <f t="shared" si="201"/>
        <v/>
      </c>
      <c r="M347" s="15" t="str">
        <f t="shared" si="202"/>
        <v/>
      </c>
      <c r="N347" s="15" t="str">
        <f t="shared" si="203"/>
        <v/>
      </c>
      <c r="O347" s="15" t="str">
        <f t="shared" si="204"/>
        <v/>
      </c>
      <c r="P347" s="15" t="str">
        <f t="shared" si="205"/>
        <v/>
      </c>
      <c r="Q347" s="15" t="str">
        <f t="shared" si="206"/>
        <v/>
      </c>
      <c r="R347" s="15" t="str">
        <f t="shared" si="207"/>
        <v/>
      </c>
      <c r="T347" s="15" t="e">
        <f t="shared" si="208"/>
        <v>#N/A</v>
      </c>
      <c r="U347" s="15" t="b">
        <f t="shared" si="209"/>
        <v>0</v>
      </c>
      <c r="V347" s="15" t="e">
        <f t="shared" si="210"/>
        <v>#N/A</v>
      </c>
      <c r="W347" s="15" t="e">
        <f t="shared" si="211"/>
        <v>#N/A</v>
      </c>
      <c r="X347" s="15" t="e">
        <f t="shared" si="212"/>
        <v>#N/A</v>
      </c>
      <c r="Y347" s="15" t="e">
        <f t="shared" si="213"/>
        <v>#N/A</v>
      </c>
      <c r="Z347" s="15" t="e">
        <f t="shared" si="214"/>
        <v>#N/A</v>
      </c>
      <c r="AA347" s="15" t="e">
        <f t="shared" si="215"/>
        <v>#N/A</v>
      </c>
      <c r="AB347" s="15" t="e">
        <f t="shared" si="216"/>
        <v>#N/A</v>
      </c>
      <c r="AC347" s="15" t="e">
        <f t="shared" si="217"/>
        <v>#N/A</v>
      </c>
      <c r="AD347" s="15" t="e">
        <f t="shared" si="218"/>
        <v>#N/A</v>
      </c>
      <c r="AE347" s="141" t="e">
        <f t="shared" si="219"/>
        <v>#N/A</v>
      </c>
      <c r="AG347" s="15" t="e">
        <f t="shared" si="220"/>
        <v>#N/A</v>
      </c>
      <c r="AH347" s="15" t="e">
        <f t="shared" si="221"/>
        <v>#N/A</v>
      </c>
      <c r="AI347" s="15" t="b">
        <f t="shared" si="222"/>
        <v>0</v>
      </c>
      <c r="AJ347" s="15" t="e">
        <f t="shared" si="223"/>
        <v>#N/A</v>
      </c>
      <c r="AK347" s="15" t="e">
        <f t="shared" si="224"/>
        <v>#N/A</v>
      </c>
      <c r="AL347" s="15" t="e">
        <f t="shared" si="225"/>
        <v>#N/A</v>
      </c>
      <c r="AM347" s="15" t="e">
        <f t="shared" si="226"/>
        <v>#N/A</v>
      </c>
      <c r="AN347" s="15" t="e">
        <f t="shared" si="227"/>
        <v>#N/A</v>
      </c>
      <c r="AO347" s="15" t="e">
        <f t="shared" si="228"/>
        <v>#N/A</v>
      </c>
      <c r="AP347" s="15" t="e">
        <f t="shared" si="229"/>
        <v>#N/A</v>
      </c>
      <c r="AQ347" s="15" t="e">
        <f t="shared" si="230"/>
        <v>#N/A</v>
      </c>
      <c r="AR347" s="15" t="e">
        <f t="shared" si="231"/>
        <v>#N/A</v>
      </c>
      <c r="AS347" s="141" t="e">
        <f t="shared" si="232"/>
        <v>#N/A</v>
      </c>
      <c r="AT347" s="141" t="e">
        <f t="shared" si="233"/>
        <v>#N/A</v>
      </c>
    </row>
    <row r="348" spans="5:46">
      <c r="E348" s="147"/>
      <c r="F348" s="15" t="str">
        <f t="shared" si="195"/>
        <v/>
      </c>
      <c r="G348" s="15" t="str">
        <f t="shared" si="196"/>
        <v/>
      </c>
      <c r="H348" s="15" t="str">
        <f t="shared" si="197"/>
        <v/>
      </c>
      <c r="I348" s="15" t="str">
        <f t="shared" si="198"/>
        <v/>
      </c>
      <c r="J348" s="15" t="str">
        <f t="shared" si="199"/>
        <v/>
      </c>
      <c r="K348" s="15" t="str">
        <f t="shared" si="200"/>
        <v/>
      </c>
      <c r="L348" s="15" t="str">
        <f t="shared" si="201"/>
        <v/>
      </c>
      <c r="M348" s="15" t="str">
        <f t="shared" si="202"/>
        <v/>
      </c>
      <c r="N348" s="15" t="str">
        <f t="shared" si="203"/>
        <v/>
      </c>
      <c r="O348" s="15" t="str">
        <f t="shared" si="204"/>
        <v/>
      </c>
      <c r="P348" s="15" t="str">
        <f t="shared" si="205"/>
        <v/>
      </c>
      <c r="Q348" s="15" t="str">
        <f t="shared" si="206"/>
        <v/>
      </c>
      <c r="R348" s="15" t="str">
        <f t="shared" si="207"/>
        <v/>
      </c>
      <c r="T348" s="15" t="e">
        <f t="shared" si="208"/>
        <v>#N/A</v>
      </c>
      <c r="U348" s="15" t="b">
        <f t="shared" si="209"/>
        <v>0</v>
      </c>
      <c r="V348" s="15" t="e">
        <f t="shared" si="210"/>
        <v>#N/A</v>
      </c>
      <c r="W348" s="15" t="e">
        <f t="shared" si="211"/>
        <v>#N/A</v>
      </c>
      <c r="X348" s="15" t="e">
        <f t="shared" si="212"/>
        <v>#N/A</v>
      </c>
      <c r="Y348" s="15" t="e">
        <f t="shared" si="213"/>
        <v>#N/A</v>
      </c>
      <c r="Z348" s="15" t="e">
        <f t="shared" si="214"/>
        <v>#N/A</v>
      </c>
      <c r="AA348" s="15" t="e">
        <f t="shared" si="215"/>
        <v>#N/A</v>
      </c>
      <c r="AB348" s="15" t="e">
        <f t="shared" si="216"/>
        <v>#N/A</v>
      </c>
      <c r="AC348" s="15" t="e">
        <f t="shared" si="217"/>
        <v>#N/A</v>
      </c>
      <c r="AD348" s="15" t="e">
        <f t="shared" si="218"/>
        <v>#N/A</v>
      </c>
      <c r="AE348" s="141" t="e">
        <f t="shared" si="219"/>
        <v>#N/A</v>
      </c>
      <c r="AG348" s="15" t="e">
        <f t="shared" si="220"/>
        <v>#N/A</v>
      </c>
      <c r="AH348" s="15" t="e">
        <f t="shared" si="221"/>
        <v>#N/A</v>
      </c>
      <c r="AI348" s="15" t="b">
        <f t="shared" si="222"/>
        <v>0</v>
      </c>
      <c r="AJ348" s="15" t="e">
        <f t="shared" si="223"/>
        <v>#N/A</v>
      </c>
      <c r="AK348" s="15" t="e">
        <f t="shared" si="224"/>
        <v>#N/A</v>
      </c>
      <c r="AL348" s="15" t="e">
        <f t="shared" si="225"/>
        <v>#N/A</v>
      </c>
      <c r="AM348" s="15" t="e">
        <f t="shared" si="226"/>
        <v>#N/A</v>
      </c>
      <c r="AN348" s="15" t="e">
        <f t="shared" si="227"/>
        <v>#N/A</v>
      </c>
      <c r="AO348" s="15" t="e">
        <f t="shared" si="228"/>
        <v>#N/A</v>
      </c>
      <c r="AP348" s="15" t="e">
        <f t="shared" si="229"/>
        <v>#N/A</v>
      </c>
      <c r="AQ348" s="15" t="e">
        <f t="shared" si="230"/>
        <v>#N/A</v>
      </c>
      <c r="AR348" s="15" t="e">
        <f t="shared" si="231"/>
        <v>#N/A</v>
      </c>
      <c r="AS348" s="141" t="e">
        <f t="shared" si="232"/>
        <v>#N/A</v>
      </c>
      <c r="AT348" s="141" t="e">
        <f t="shared" si="233"/>
        <v>#N/A</v>
      </c>
    </row>
    <row r="349" spans="5:46">
      <c r="E349" s="147"/>
      <c r="F349" s="15" t="str">
        <f t="shared" si="195"/>
        <v/>
      </c>
      <c r="G349" s="15" t="str">
        <f t="shared" si="196"/>
        <v/>
      </c>
      <c r="H349" s="15" t="str">
        <f t="shared" si="197"/>
        <v/>
      </c>
      <c r="I349" s="15" t="str">
        <f t="shared" si="198"/>
        <v/>
      </c>
      <c r="J349" s="15" t="str">
        <f t="shared" si="199"/>
        <v/>
      </c>
      <c r="K349" s="15" t="str">
        <f t="shared" si="200"/>
        <v/>
      </c>
      <c r="L349" s="15" t="str">
        <f t="shared" si="201"/>
        <v/>
      </c>
      <c r="M349" s="15" t="str">
        <f t="shared" si="202"/>
        <v/>
      </c>
      <c r="N349" s="15" t="str">
        <f t="shared" si="203"/>
        <v/>
      </c>
      <c r="O349" s="15" t="str">
        <f t="shared" si="204"/>
        <v/>
      </c>
      <c r="P349" s="15" t="str">
        <f t="shared" si="205"/>
        <v/>
      </c>
      <c r="Q349" s="15" t="str">
        <f t="shared" si="206"/>
        <v/>
      </c>
      <c r="R349" s="15" t="str">
        <f t="shared" si="207"/>
        <v/>
      </c>
      <c r="T349" s="15" t="e">
        <f t="shared" si="208"/>
        <v>#N/A</v>
      </c>
      <c r="U349" s="15" t="b">
        <f t="shared" si="209"/>
        <v>0</v>
      </c>
      <c r="V349" s="15" t="e">
        <f t="shared" si="210"/>
        <v>#N/A</v>
      </c>
      <c r="W349" s="15" t="e">
        <f t="shared" si="211"/>
        <v>#N/A</v>
      </c>
      <c r="X349" s="15" t="e">
        <f t="shared" si="212"/>
        <v>#N/A</v>
      </c>
      <c r="Y349" s="15" t="e">
        <f t="shared" si="213"/>
        <v>#N/A</v>
      </c>
      <c r="Z349" s="15" t="e">
        <f t="shared" si="214"/>
        <v>#N/A</v>
      </c>
      <c r="AA349" s="15" t="e">
        <f t="shared" si="215"/>
        <v>#N/A</v>
      </c>
      <c r="AB349" s="15" t="e">
        <f t="shared" si="216"/>
        <v>#N/A</v>
      </c>
      <c r="AC349" s="15" t="e">
        <f t="shared" si="217"/>
        <v>#N/A</v>
      </c>
      <c r="AD349" s="15" t="e">
        <f t="shared" si="218"/>
        <v>#N/A</v>
      </c>
      <c r="AE349" s="141" t="e">
        <f t="shared" si="219"/>
        <v>#N/A</v>
      </c>
      <c r="AG349" s="15" t="e">
        <f t="shared" si="220"/>
        <v>#N/A</v>
      </c>
      <c r="AH349" s="15" t="e">
        <f t="shared" si="221"/>
        <v>#N/A</v>
      </c>
      <c r="AI349" s="15" t="b">
        <f t="shared" si="222"/>
        <v>0</v>
      </c>
      <c r="AJ349" s="15" t="e">
        <f t="shared" si="223"/>
        <v>#N/A</v>
      </c>
      <c r="AK349" s="15" t="e">
        <f t="shared" si="224"/>
        <v>#N/A</v>
      </c>
      <c r="AL349" s="15" t="e">
        <f t="shared" si="225"/>
        <v>#N/A</v>
      </c>
      <c r="AM349" s="15" t="e">
        <f t="shared" si="226"/>
        <v>#N/A</v>
      </c>
      <c r="AN349" s="15" t="e">
        <f t="shared" si="227"/>
        <v>#N/A</v>
      </c>
      <c r="AO349" s="15" t="e">
        <f t="shared" si="228"/>
        <v>#N/A</v>
      </c>
      <c r="AP349" s="15" t="e">
        <f t="shared" si="229"/>
        <v>#N/A</v>
      </c>
      <c r="AQ349" s="15" t="e">
        <f t="shared" si="230"/>
        <v>#N/A</v>
      </c>
      <c r="AR349" s="15" t="e">
        <f t="shared" si="231"/>
        <v>#N/A</v>
      </c>
      <c r="AS349" s="141" t="e">
        <f t="shared" si="232"/>
        <v>#N/A</v>
      </c>
      <c r="AT349" s="141" t="e">
        <f t="shared" si="233"/>
        <v>#N/A</v>
      </c>
    </row>
    <row r="350" spans="5:46">
      <c r="E350" s="147"/>
      <c r="F350" s="15" t="str">
        <f t="shared" si="195"/>
        <v/>
      </c>
      <c r="G350" s="15" t="str">
        <f t="shared" si="196"/>
        <v/>
      </c>
      <c r="H350" s="15" t="str">
        <f t="shared" si="197"/>
        <v/>
      </c>
      <c r="I350" s="15" t="str">
        <f t="shared" si="198"/>
        <v/>
      </c>
      <c r="J350" s="15" t="str">
        <f t="shared" si="199"/>
        <v/>
      </c>
      <c r="K350" s="15" t="str">
        <f t="shared" si="200"/>
        <v/>
      </c>
      <c r="L350" s="15" t="str">
        <f t="shared" si="201"/>
        <v/>
      </c>
      <c r="M350" s="15" t="str">
        <f t="shared" si="202"/>
        <v/>
      </c>
      <c r="N350" s="15" t="str">
        <f t="shared" si="203"/>
        <v/>
      </c>
      <c r="O350" s="15" t="str">
        <f t="shared" si="204"/>
        <v/>
      </c>
      <c r="P350" s="15" t="str">
        <f t="shared" si="205"/>
        <v/>
      </c>
      <c r="Q350" s="15" t="str">
        <f t="shared" si="206"/>
        <v/>
      </c>
      <c r="R350" s="15" t="str">
        <f t="shared" si="207"/>
        <v/>
      </c>
      <c r="T350" s="15" t="e">
        <f t="shared" si="208"/>
        <v>#N/A</v>
      </c>
      <c r="U350" s="15" t="b">
        <f t="shared" si="209"/>
        <v>0</v>
      </c>
      <c r="V350" s="15" t="e">
        <f t="shared" si="210"/>
        <v>#N/A</v>
      </c>
      <c r="W350" s="15" t="e">
        <f t="shared" si="211"/>
        <v>#N/A</v>
      </c>
      <c r="X350" s="15" t="e">
        <f t="shared" si="212"/>
        <v>#N/A</v>
      </c>
      <c r="Y350" s="15" t="e">
        <f t="shared" si="213"/>
        <v>#N/A</v>
      </c>
      <c r="Z350" s="15" t="e">
        <f t="shared" si="214"/>
        <v>#N/A</v>
      </c>
      <c r="AA350" s="15" t="e">
        <f t="shared" si="215"/>
        <v>#N/A</v>
      </c>
      <c r="AB350" s="15" t="e">
        <f t="shared" si="216"/>
        <v>#N/A</v>
      </c>
      <c r="AC350" s="15" t="e">
        <f t="shared" si="217"/>
        <v>#N/A</v>
      </c>
      <c r="AD350" s="15" t="e">
        <f t="shared" si="218"/>
        <v>#N/A</v>
      </c>
      <c r="AE350" s="141" t="e">
        <f t="shared" si="219"/>
        <v>#N/A</v>
      </c>
      <c r="AG350" s="15" t="e">
        <f t="shared" si="220"/>
        <v>#N/A</v>
      </c>
      <c r="AH350" s="15" t="e">
        <f t="shared" si="221"/>
        <v>#N/A</v>
      </c>
      <c r="AI350" s="15" t="b">
        <f t="shared" si="222"/>
        <v>0</v>
      </c>
      <c r="AJ350" s="15" t="e">
        <f t="shared" si="223"/>
        <v>#N/A</v>
      </c>
      <c r="AK350" s="15" t="e">
        <f t="shared" si="224"/>
        <v>#N/A</v>
      </c>
      <c r="AL350" s="15" t="e">
        <f t="shared" si="225"/>
        <v>#N/A</v>
      </c>
      <c r="AM350" s="15" t="e">
        <f t="shared" si="226"/>
        <v>#N/A</v>
      </c>
      <c r="AN350" s="15" t="e">
        <f t="shared" si="227"/>
        <v>#N/A</v>
      </c>
      <c r="AO350" s="15" t="e">
        <f t="shared" si="228"/>
        <v>#N/A</v>
      </c>
      <c r="AP350" s="15" t="e">
        <f t="shared" si="229"/>
        <v>#N/A</v>
      </c>
      <c r="AQ350" s="15" t="e">
        <f t="shared" si="230"/>
        <v>#N/A</v>
      </c>
      <c r="AR350" s="15" t="e">
        <f t="shared" si="231"/>
        <v>#N/A</v>
      </c>
      <c r="AS350" s="141" t="e">
        <f t="shared" si="232"/>
        <v>#N/A</v>
      </c>
      <c r="AT350" s="141" t="e">
        <f t="shared" si="233"/>
        <v>#N/A</v>
      </c>
    </row>
    <row r="351" spans="5:46">
      <c r="E351" s="147"/>
      <c r="F351" s="15" t="str">
        <f t="shared" si="195"/>
        <v/>
      </c>
      <c r="G351" s="15" t="str">
        <f t="shared" si="196"/>
        <v/>
      </c>
      <c r="H351" s="15" t="str">
        <f t="shared" si="197"/>
        <v/>
      </c>
      <c r="I351" s="15" t="str">
        <f t="shared" si="198"/>
        <v/>
      </c>
      <c r="J351" s="15" t="str">
        <f t="shared" si="199"/>
        <v/>
      </c>
      <c r="K351" s="15" t="str">
        <f t="shared" si="200"/>
        <v/>
      </c>
      <c r="L351" s="15" t="str">
        <f t="shared" si="201"/>
        <v/>
      </c>
      <c r="M351" s="15" t="str">
        <f t="shared" si="202"/>
        <v/>
      </c>
      <c r="N351" s="15" t="str">
        <f t="shared" si="203"/>
        <v/>
      </c>
      <c r="O351" s="15" t="str">
        <f t="shared" si="204"/>
        <v/>
      </c>
      <c r="P351" s="15" t="str">
        <f t="shared" si="205"/>
        <v/>
      </c>
      <c r="Q351" s="15" t="str">
        <f t="shared" si="206"/>
        <v/>
      </c>
      <c r="R351" s="15" t="str">
        <f t="shared" si="207"/>
        <v/>
      </c>
      <c r="T351" s="15" t="e">
        <f t="shared" si="208"/>
        <v>#N/A</v>
      </c>
      <c r="U351" s="15" t="b">
        <f t="shared" si="209"/>
        <v>0</v>
      </c>
      <c r="V351" s="15" t="e">
        <f t="shared" si="210"/>
        <v>#N/A</v>
      </c>
      <c r="W351" s="15" t="e">
        <f t="shared" si="211"/>
        <v>#N/A</v>
      </c>
      <c r="X351" s="15" t="e">
        <f t="shared" si="212"/>
        <v>#N/A</v>
      </c>
      <c r="Y351" s="15" t="e">
        <f t="shared" si="213"/>
        <v>#N/A</v>
      </c>
      <c r="Z351" s="15" t="e">
        <f t="shared" si="214"/>
        <v>#N/A</v>
      </c>
      <c r="AA351" s="15" t="e">
        <f t="shared" si="215"/>
        <v>#N/A</v>
      </c>
      <c r="AB351" s="15" t="e">
        <f t="shared" si="216"/>
        <v>#N/A</v>
      </c>
      <c r="AC351" s="15" t="e">
        <f t="shared" si="217"/>
        <v>#N/A</v>
      </c>
      <c r="AD351" s="15" t="e">
        <f t="shared" si="218"/>
        <v>#N/A</v>
      </c>
      <c r="AE351" s="141" t="e">
        <f t="shared" si="219"/>
        <v>#N/A</v>
      </c>
      <c r="AG351" s="15" t="e">
        <f t="shared" si="220"/>
        <v>#N/A</v>
      </c>
      <c r="AH351" s="15" t="e">
        <f t="shared" si="221"/>
        <v>#N/A</v>
      </c>
      <c r="AI351" s="15" t="b">
        <f t="shared" si="222"/>
        <v>0</v>
      </c>
      <c r="AJ351" s="15" t="e">
        <f t="shared" si="223"/>
        <v>#N/A</v>
      </c>
      <c r="AK351" s="15" t="e">
        <f t="shared" si="224"/>
        <v>#N/A</v>
      </c>
      <c r="AL351" s="15" t="e">
        <f t="shared" si="225"/>
        <v>#N/A</v>
      </c>
      <c r="AM351" s="15" t="e">
        <f t="shared" si="226"/>
        <v>#N/A</v>
      </c>
      <c r="AN351" s="15" t="e">
        <f t="shared" si="227"/>
        <v>#N/A</v>
      </c>
      <c r="AO351" s="15" t="e">
        <f t="shared" si="228"/>
        <v>#N/A</v>
      </c>
      <c r="AP351" s="15" t="e">
        <f t="shared" si="229"/>
        <v>#N/A</v>
      </c>
      <c r="AQ351" s="15" t="e">
        <f t="shared" si="230"/>
        <v>#N/A</v>
      </c>
      <c r="AR351" s="15" t="e">
        <f t="shared" si="231"/>
        <v>#N/A</v>
      </c>
      <c r="AS351" s="141" t="e">
        <f t="shared" si="232"/>
        <v>#N/A</v>
      </c>
      <c r="AT351" s="141" t="e">
        <f t="shared" si="233"/>
        <v>#N/A</v>
      </c>
    </row>
    <row r="352" spans="5:46">
      <c r="E352" s="147"/>
      <c r="F352" s="15" t="str">
        <f t="shared" si="195"/>
        <v/>
      </c>
      <c r="G352" s="15" t="str">
        <f t="shared" si="196"/>
        <v/>
      </c>
      <c r="H352" s="15" t="str">
        <f t="shared" si="197"/>
        <v/>
      </c>
      <c r="I352" s="15" t="str">
        <f t="shared" si="198"/>
        <v/>
      </c>
      <c r="J352" s="15" t="str">
        <f t="shared" si="199"/>
        <v/>
      </c>
      <c r="K352" s="15" t="str">
        <f t="shared" si="200"/>
        <v/>
      </c>
      <c r="L352" s="15" t="str">
        <f t="shared" si="201"/>
        <v/>
      </c>
      <c r="M352" s="15" t="str">
        <f t="shared" si="202"/>
        <v/>
      </c>
      <c r="N352" s="15" t="str">
        <f t="shared" si="203"/>
        <v/>
      </c>
      <c r="O352" s="15" t="str">
        <f t="shared" si="204"/>
        <v/>
      </c>
      <c r="P352" s="15" t="str">
        <f t="shared" si="205"/>
        <v/>
      </c>
      <c r="Q352" s="15" t="str">
        <f t="shared" si="206"/>
        <v/>
      </c>
      <c r="R352" s="15" t="str">
        <f t="shared" si="207"/>
        <v/>
      </c>
      <c r="T352" s="15" t="e">
        <f t="shared" si="208"/>
        <v>#N/A</v>
      </c>
      <c r="U352" s="15" t="b">
        <f t="shared" si="209"/>
        <v>0</v>
      </c>
      <c r="V352" s="15" t="e">
        <f t="shared" si="210"/>
        <v>#N/A</v>
      </c>
      <c r="W352" s="15" t="e">
        <f t="shared" si="211"/>
        <v>#N/A</v>
      </c>
      <c r="X352" s="15" t="e">
        <f t="shared" si="212"/>
        <v>#N/A</v>
      </c>
      <c r="Y352" s="15" t="e">
        <f t="shared" si="213"/>
        <v>#N/A</v>
      </c>
      <c r="Z352" s="15" t="e">
        <f t="shared" si="214"/>
        <v>#N/A</v>
      </c>
      <c r="AA352" s="15" t="e">
        <f t="shared" si="215"/>
        <v>#N/A</v>
      </c>
      <c r="AB352" s="15" t="e">
        <f t="shared" si="216"/>
        <v>#N/A</v>
      </c>
      <c r="AC352" s="15" t="e">
        <f t="shared" si="217"/>
        <v>#N/A</v>
      </c>
      <c r="AD352" s="15" t="e">
        <f t="shared" si="218"/>
        <v>#N/A</v>
      </c>
      <c r="AE352" s="141" t="e">
        <f t="shared" si="219"/>
        <v>#N/A</v>
      </c>
      <c r="AG352" s="15" t="e">
        <f t="shared" si="220"/>
        <v>#N/A</v>
      </c>
      <c r="AH352" s="15" t="e">
        <f t="shared" si="221"/>
        <v>#N/A</v>
      </c>
      <c r="AI352" s="15" t="b">
        <f t="shared" si="222"/>
        <v>0</v>
      </c>
      <c r="AJ352" s="15" t="e">
        <f t="shared" si="223"/>
        <v>#N/A</v>
      </c>
      <c r="AK352" s="15" t="e">
        <f t="shared" si="224"/>
        <v>#N/A</v>
      </c>
      <c r="AL352" s="15" t="e">
        <f t="shared" si="225"/>
        <v>#N/A</v>
      </c>
      <c r="AM352" s="15" t="e">
        <f t="shared" si="226"/>
        <v>#N/A</v>
      </c>
      <c r="AN352" s="15" t="e">
        <f t="shared" si="227"/>
        <v>#N/A</v>
      </c>
      <c r="AO352" s="15" t="e">
        <f t="shared" si="228"/>
        <v>#N/A</v>
      </c>
      <c r="AP352" s="15" t="e">
        <f t="shared" si="229"/>
        <v>#N/A</v>
      </c>
      <c r="AQ352" s="15" t="e">
        <f t="shared" si="230"/>
        <v>#N/A</v>
      </c>
      <c r="AR352" s="15" t="e">
        <f t="shared" si="231"/>
        <v>#N/A</v>
      </c>
      <c r="AS352" s="141" t="e">
        <f t="shared" si="232"/>
        <v>#N/A</v>
      </c>
      <c r="AT352" s="141" t="e">
        <f t="shared" si="233"/>
        <v>#N/A</v>
      </c>
    </row>
    <row r="353" spans="5:46">
      <c r="E353" s="147"/>
      <c r="F353" s="15" t="str">
        <f t="shared" si="195"/>
        <v/>
      </c>
      <c r="G353" s="15" t="str">
        <f t="shared" si="196"/>
        <v/>
      </c>
      <c r="H353" s="15" t="str">
        <f t="shared" si="197"/>
        <v/>
      </c>
      <c r="I353" s="15" t="str">
        <f t="shared" si="198"/>
        <v/>
      </c>
      <c r="J353" s="15" t="str">
        <f t="shared" si="199"/>
        <v/>
      </c>
      <c r="K353" s="15" t="str">
        <f t="shared" si="200"/>
        <v/>
      </c>
      <c r="L353" s="15" t="str">
        <f t="shared" si="201"/>
        <v/>
      </c>
      <c r="M353" s="15" t="str">
        <f t="shared" si="202"/>
        <v/>
      </c>
      <c r="N353" s="15" t="str">
        <f t="shared" si="203"/>
        <v/>
      </c>
      <c r="O353" s="15" t="str">
        <f t="shared" si="204"/>
        <v/>
      </c>
      <c r="P353" s="15" t="str">
        <f t="shared" si="205"/>
        <v/>
      </c>
      <c r="Q353" s="15" t="str">
        <f t="shared" si="206"/>
        <v/>
      </c>
      <c r="R353" s="15" t="str">
        <f t="shared" si="207"/>
        <v/>
      </c>
      <c r="T353" s="15" t="e">
        <f t="shared" si="208"/>
        <v>#N/A</v>
      </c>
      <c r="U353" s="15" t="b">
        <f t="shared" si="209"/>
        <v>0</v>
      </c>
      <c r="V353" s="15" t="e">
        <f t="shared" si="210"/>
        <v>#N/A</v>
      </c>
      <c r="W353" s="15" t="e">
        <f t="shared" si="211"/>
        <v>#N/A</v>
      </c>
      <c r="X353" s="15" t="e">
        <f t="shared" si="212"/>
        <v>#N/A</v>
      </c>
      <c r="Y353" s="15" t="e">
        <f t="shared" si="213"/>
        <v>#N/A</v>
      </c>
      <c r="Z353" s="15" t="e">
        <f t="shared" si="214"/>
        <v>#N/A</v>
      </c>
      <c r="AA353" s="15" t="e">
        <f t="shared" si="215"/>
        <v>#N/A</v>
      </c>
      <c r="AB353" s="15" t="e">
        <f t="shared" si="216"/>
        <v>#N/A</v>
      </c>
      <c r="AC353" s="15" t="e">
        <f t="shared" si="217"/>
        <v>#N/A</v>
      </c>
      <c r="AD353" s="15" t="e">
        <f t="shared" si="218"/>
        <v>#N/A</v>
      </c>
      <c r="AE353" s="141" t="e">
        <f t="shared" si="219"/>
        <v>#N/A</v>
      </c>
      <c r="AG353" s="15" t="e">
        <f t="shared" si="220"/>
        <v>#N/A</v>
      </c>
      <c r="AH353" s="15" t="e">
        <f t="shared" si="221"/>
        <v>#N/A</v>
      </c>
      <c r="AI353" s="15" t="b">
        <f t="shared" si="222"/>
        <v>0</v>
      </c>
      <c r="AJ353" s="15" t="e">
        <f t="shared" si="223"/>
        <v>#N/A</v>
      </c>
      <c r="AK353" s="15" t="e">
        <f t="shared" si="224"/>
        <v>#N/A</v>
      </c>
      <c r="AL353" s="15" t="e">
        <f t="shared" si="225"/>
        <v>#N/A</v>
      </c>
      <c r="AM353" s="15" t="e">
        <f t="shared" si="226"/>
        <v>#N/A</v>
      </c>
      <c r="AN353" s="15" t="e">
        <f t="shared" si="227"/>
        <v>#N/A</v>
      </c>
      <c r="AO353" s="15" t="e">
        <f t="shared" si="228"/>
        <v>#N/A</v>
      </c>
      <c r="AP353" s="15" t="e">
        <f t="shared" si="229"/>
        <v>#N/A</v>
      </c>
      <c r="AQ353" s="15" t="e">
        <f t="shared" si="230"/>
        <v>#N/A</v>
      </c>
      <c r="AR353" s="15" t="e">
        <f t="shared" si="231"/>
        <v>#N/A</v>
      </c>
      <c r="AS353" s="141" t="e">
        <f t="shared" si="232"/>
        <v>#N/A</v>
      </c>
      <c r="AT353" s="141" t="e">
        <f t="shared" si="233"/>
        <v>#N/A</v>
      </c>
    </row>
    <row r="354" spans="5:46">
      <c r="E354" s="147"/>
      <c r="F354" s="15" t="str">
        <f t="shared" si="195"/>
        <v/>
      </c>
      <c r="G354" s="15" t="str">
        <f t="shared" si="196"/>
        <v/>
      </c>
      <c r="H354" s="15" t="str">
        <f t="shared" si="197"/>
        <v/>
      </c>
      <c r="I354" s="15" t="str">
        <f t="shared" si="198"/>
        <v/>
      </c>
      <c r="J354" s="15" t="str">
        <f t="shared" si="199"/>
        <v/>
      </c>
      <c r="K354" s="15" t="str">
        <f t="shared" si="200"/>
        <v/>
      </c>
      <c r="L354" s="15" t="str">
        <f t="shared" si="201"/>
        <v/>
      </c>
      <c r="M354" s="15" t="str">
        <f t="shared" si="202"/>
        <v/>
      </c>
      <c r="N354" s="15" t="str">
        <f t="shared" si="203"/>
        <v/>
      </c>
      <c r="O354" s="15" t="str">
        <f t="shared" si="204"/>
        <v/>
      </c>
      <c r="P354" s="15" t="str">
        <f t="shared" si="205"/>
        <v/>
      </c>
      <c r="Q354" s="15" t="str">
        <f t="shared" si="206"/>
        <v/>
      </c>
      <c r="R354" s="15" t="str">
        <f t="shared" si="207"/>
        <v/>
      </c>
      <c r="T354" s="15" t="e">
        <f t="shared" si="208"/>
        <v>#N/A</v>
      </c>
      <c r="U354" s="15" t="b">
        <f t="shared" si="209"/>
        <v>0</v>
      </c>
      <c r="V354" s="15" t="e">
        <f t="shared" si="210"/>
        <v>#N/A</v>
      </c>
      <c r="W354" s="15" t="e">
        <f t="shared" si="211"/>
        <v>#N/A</v>
      </c>
      <c r="X354" s="15" t="e">
        <f t="shared" si="212"/>
        <v>#N/A</v>
      </c>
      <c r="Y354" s="15" t="e">
        <f t="shared" si="213"/>
        <v>#N/A</v>
      </c>
      <c r="Z354" s="15" t="e">
        <f t="shared" si="214"/>
        <v>#N/A</v>
      </c>
      <c r="AA354" s="15" t="e">
        <f t="shared" si="215"/>
        <v>#N/A</v>
      </c>
      <c r="AB354" s="15" t="e">
        <f t="shared" si="216"/>
        <v>#N/A</v>
      </c>
      <c r="AC354" s="15" t="e">
        <f t="shared" si="217"/>
        <v>#N/A</v>
      </c>
      <c r="AD354" s="15" t="e">
        <f t="shared" si="218"/>
        <v>#N/A</v>
      </c>
      <c r="AE354" s="141" t="e">
        <f t="shared" si="219"/>
        <v>#N/A</v>
      </c>
      <c r="AG354" s="15" t="e">
        <f t="shared" si="220"/>
        <v>#N/A</v>
      </c>
      <c r="AH354" s="15" t="e">
        <f t="shared" si="221"/>
        <v>#N/A</v>
      </c>
      <c r="AI354" s="15" t="b">
        <f t="shared" si="222"/>
        <v>0</v>
      </c>
      <c r="AJ354" s="15" t="e">
        <f t="shared" si="223"/>
        <v>#N/A</v>
      </c>
      <c r="AK354" s="15" t="e">
        <f t="shared" si="224"/>
        <v>#N/A</v>
      </c>
      <c r="AL354" s="15" t="e">
        <f t="shared" si="225"/>
        <v>#N/A</v>
      </c>
      <c r="AM354" s="15" t="e">
        <f t="shared" si="226"/>
        <v>#N/A</v>
      </c>
      <c r="AN354" s="15" t="e">
        <f t="shared" si="227"/>
        <v>#N/A</v>
      </c>
      <c r="AO354" s="15" t="e">
        <f t="shared" si="228"/>
        <v>#N/A</v>
      </c>
      <c r="AP354" s="15" t="e">
        <f t="shared" si="229"/>
        <v>#N/A</v>
      </c>
      <c r="AQ354" s="15" t="e">
        <f t="shared" si="230"/>
        <v>#N/A</v>
      </c>
      <c r="AR354" s="15" t="e">
        <f t="shared" si="231"/>
        <v>#N/A</v>
      </c>
      <c r="AS354" s="141" t="e">
        <f t="shared" si="232"/>
        <v>#N/A</v>
      </c>
      <c r="AT354" s="141" t="e">
        <f t="shared" si="233"/>
        <v>#N/A</v>
      </c>
    </row>
    <row r="355" spans="5:46">
      <c r="E355" s="147"/>
      <c r="F355" s="15" t="str">
        <f t="shared" si="195"/>
        <v/>
      </c>
      <c r="G355" s="15" t="str">
        <f t="shared" si="196"/>
        <v/>
      </c>
      <c r="H355" s="15" t="str">
        <f t="shared" si="197"/>
        <v/>
      </c>
      <c r="I355" s="15" t="str">
        <f t="shared" si="198"/>
        <v/>
      </c>
      <c r="J355" s="15" t="str">
        <f t="shared" si="199"/>
        <v/>
      </c>
      <c r="K355" s="15" t="str">
        <f t="shared" si="200"/>
        <v/>
      </c>
      <c r="L355" s="15" t="str">
        <f t="shared" si="201"/>
        <v/>
      </c>
      <c r="M355" s="15" t="str">
        <f t="shared" si="202"/>
        <v/>
      </c>
      <c r="N355" s="15" t="str">
        <f t="shared" si="203"/>
        <v/>
      </c>
      <c r="O355" s="15" t="str">
        <f t="shared" si="204"/>
        <v/>
      </c>
      <c r="P355" s="15" t="str">
        <f t="shared" si="205"/>
        <v/>
      </c>
      <c r="Q355" s="15" t="str">
        <f t="shared" si="206"/>
        <v/>
      </c>
      <c r="R355" s="15" t="str">
        <f t="shared" si="207"/>
        <v/>
      </c>
      <c r="T355" s="15" t="e">
        <f t="shared" si="208"/>
        <v>#N/A</v>
      </c>
      <c r="U355" s="15" t="b">
        <f t="shared" si="209"/>
        <v>0</v>
      </c>
      <c r="V355" s="15" t="e">
        <f t="shared" si="210"/>
        <v>#N/A</v>
      </c>
      <c r="W355" s="15" t="e">
        <f t="shared" si="211"/>
        <v>#N/A</v>
      </c>
      <c r="X355" s="15" t="e">
        <f t="shared" si="212"/>
        <v>#N/A</v>
      </c>
      <c r="Y355" s="15" t="e">
        <f t="shared" si="213"/>
        <v>#N/A</v>
      </c>
      <c r="Z355" s="15" t="e">
        <f t="shared" si="214"/>
        <v>#N/A</v>
      </c>
      <c r="AA355" s="15" t="e">
        <f t="shared" si="215"/>
        <v>#N/A</v>
      </c>
      <c r="AB355" s="15" t="e">
        <f t="shared" si="216"/>
        <v>#N/A</v>
      </c>
      <c r="AC355" s="15" t="e">
        <f t="shared" si="217"/>
        <v>#N/A</v>
      </c>
      <c r="AD355" s="15" t="e">
        <f t="shared" si="218"/>
        <v>#N/A</v>
      </c>
      <c r="AE355" s="141" t="e">
        <f t="shared" si="219"/>
        <v>#N/A</v>
      </c>
      <c r="AG355" s="15" t="e">
        <f t="shared" si="220"/>
        <v>#N/A</v>
      </c>
      <c r="AH355" s="15" t="e">
        <f t="shared" si="221"/>
        <v>#N/A</v>
      </c>
      <c r="AI355" s="15" t="b">
        <f t="shared" si="222"/>
        <v>0</v>
      </c>
      <c r="AJ355" s="15" t="e">
        <f t="shared" si="223"/>
        <v>#N/A</v>
      </c>
      <c r="AK355" s="15" t="e">
        <f t="shared" si="224"/>
        <v>#N/A</v>
      </c>
      <c r="AL355" s="15" t="e">
        <f t="shared" si="225"/>
        <v>#N/A</v>
      </c>
      <c r="AM355" s="15" t="e">
        <f t="shared" si="226"/>
        <v>#N/A</v>
      </c>
      <c r="AN355" s="15" t="e">
        <f t="shared" si="227"/>
        <v>#N/A</v>
      </c>
      <c r="AO355" s="15" t="e">
        <f t="shared" si="228"/>
        <v>#N/A</v>
      </c>
      <c r="AP355" s="15" t="e">
        <f t="shared" si="229"/>
        <v>#N/A</v>
      </c>
      <c r="AQ355" s="15" t="e">
        <f t="shared" si="230"/>
        <v>#N/A</v>
      </c>
      <c r="AR355" s="15" t="e">
        <f t="shared" si="231"/>
        <v>#N/A</v>
      </c>
      <c r="AS355" s="141" t="e">
        <f t="shared" si="232"/>
        <v>#N/A</v>
      </c>
      <c r="AT355" s="141" t="e">
        <f t="shared" si="233"/>
        <v>#N/A</v>
      </c>
    </row>
    <row r="356" spans="5:46">
      <c r="E356" s="147"/>
      <c r="F356" s="15" t="str">
        <f t="shared" si="195"/>
        <v/>
      </c>
      <c r="G356" s="15" t="str">
        <f t="shared" si="196"/>
        <v/>
      </c>
      <c r="H356" s="15" t="str">
        <f t="shared" si="197"/>
        <v/>
      </c>
      <c r="I356" s="15" t="str">
        <f t="shared" si="198"/>
        <v/>
      </c>
      <c r="J356" s="15" t="str">
        <f t="shared" si="199"/>
        <v/>
      </c>
      <c r="K356" s="15" t="str">
        <f t="shared" si="200"/>
        <v/>
      </c>
      <c r="L356" s="15" t="str">
        <f t="shared" si="201"/>
        <v/>
      </c>
      <c r="M356" s="15" t="str">
        <f t="shared" si="202"/>
        <v/>
      </c>
      <c r="N356" s="15" t="str">
        <f t="shared" si="203"/>
        <v/>
      </c>
      <c r="O356" s="15" t="str">
        <f t="shared" si="204"/>
        <v/>
      </c>
      <c r="P356" s="15" t="str">
        <f t="shared" si="205"/>
        <v/>
      </c>
      <c r="Q356" s="15" t="str">
        <f t="shared" si="206"/>
        <v/>
      </c>
      <c r="R356" s="15" t="str">
        <f t="shared" si="207"/>
        <v/>
      </c>
      <c r="T356" s="15" t="e">
        <f t="shared" si="208"/>
        <v>#N/A</v>
      </c>
      <c r="U356" s="15" t="b">
        <f t="shared" si="209"/>
        <v>0</v>
      </c>
      <c r="V356" s="15" t="e">
        <f t="shared" si="210"/>
        <v>#N/A</v>
      </c>
      <c r="W356" s="15" t="e">
        <f t="shared" si="211"/>
        <v>#N/A</v>
      </c>
      <c r="X356" s="15" t="e">
        <f t="shared" si="212"/>
        <v>#N/A</v>
      </c>
      <c r="Y356" s="15" t="e">
        <f t="shared" si="213"/>
        <v>#N/A</v>
      </c>
      <c r="Z356" s="15" t="e">
        <f t="shared" si="214"/>
        <v>#N/A</v>
      </c>
      <c r="AA356" s="15" t="e">
        <f t="shared" si="215"/>
        <v>#N/A</v>
      </c>
      <c r="AB356" s="15" t="e">
        <f t="shared" si="216"/>
        <v>#N/A</v>
      </c>
      <c r="AC356" s="15" t="e">
        <f t="shared" si="217"/>
        <v>#N/A</v>
      </c>
      <c r="AD356" s="15" t="e">
        <f t="shared" si="218"/>
        <v>#N/A</v>
      </c>
      <c r="AE356" s="141" t="e">
        <f t="shared" si="219"/>
        <v>#N/A</v>
      </c>
      <c r="AG356" s="15" t="e">
        <f t="shared" si="220"/>
        <v>#N/A</v>
      </c>
      <c r="AH356" s="15" t="e">
        <f t="shared" si="221"/>
        <v>#N/A</v>
      </c>
      <c r="AI356" s="15" t="b">
        <f t="shared" si="222"/>
        <v>0</v>
      </c>
      <c r="AJ356" s="15" t="e">
        <f t="shared" si="223"/>
        <v>#N/A</v>
      </c>
      <c r="AK356" s="15" t="e">
        <f t="shared" si="224"/>
        <v>#N/A</v>
      </c>
      <c r="AL356" s="15" t="e">
        <f t="shared" si="225"/>
        <v>#N/A</v>
      </c>
      <c r="AM356" s="15" t="e">
        <f t="shared" si="226"/>
        <v>#N/A</v>
      </c>
      <c r="AN356" s="15" t="e">
        <f t="shared" si="227"/>
        <v>#N/A</v>
      </c>
      <c r="AO356" s="15" t="e">
        <f t="shared" si="228"/>
        <v>#N/A</v>
      </c>
      <c r="AP356" s="15" t="e">
        <f t="shared" si="229"/>
        <v>#N/A</v>
      </c>
      <c r="AQ356" s="15" t="e">
        <f t="shared" si="230"/>
        <v>#N/A</v>
      </c>
      <c r="AR356" s="15" t="e">
        <f t="shared" si="231"/>
        <v>#N/A</v>
      </c>
      <c r="AS356" s="141" t="e">
        <f t="shared" si="232"/>
        <v>#N/A</v>
      </c>
      <c r="AT356" s="141" t="e">
        <f t="shared" si="233"/>
        <v>#N/A</v>
      </c>
    </row>
    <row r="357" spans="5:46">
      <c r="E357" s="147"/>
      <c r="F357" s="15" t="str">
        <f t="shared" si="195"/>
        <v/>
      </c>
      <c r="G357" s="15" t="str">
        <f t="shared" si="196"/>
        <v/>
      </c>
      <c r="H357" s="15" t="str">
        <f t="shared" si="197"/>
        <v/>
      </c>
      <c r="I357" s="15" t="str">
        <f t="shared" si="198"/>
        <v/>
      </c>
      <c r="J357" s="15" t="str">
        <f t="shared" si="199"/>
        <v/>
      </c>
      <c r="K357" s="15" t="str">
        <f t="shared" si="200"/>
        <v/>
      </c>
      <c r="L357" s="15" t="str">
        <f t="shared" si="201"/>
        <v/>
      </c>
      <c r="M357" s="15" t="str">
        <f t="shared" si="202"/>
        <v/>
      </c>
      <c r="N357" s="15" t="str">
        <f t="shared" si="203"/>
        <v/>
      </c>
      <c r="O357" s="15" t="str">
        <f t="shared" si="204"/>
        <v/>
      </c>
      <c r="P357" s="15" t="str">
        <f t="shared" si="205"/>
        <v/>
      </c>
      <c r="Q357" s="15" t="str">
        <f t="shared" si="206"/>
        <v/>
      </c>
      <c r="R357" s="15" t="str">
        <f t="shared" si="207"/>
        <v/>
      </c>
      <c r="T357" s="15" t="e">
        <f t="shared" si="208"/>
        <v>#N/A</v>
      </c>
      <c r="U357" s="15" t="b">
        <f t="shared" si="209"/>
        <v>0</v>
      </c>
      <c r="V357" s="15" t="e">
        <f t="shared" si="210"/>
        <v>#N/A</v>
      </c>
      <c r="W357" s="15" t="e">
        <f t="shared" si="211"/>
        <v>#N/A</v>
      </c>
      <c r="X357" s="15" t="e">
        <f t="shared" si="212"/>
        <v>#N/A</v>
      </c>
      <c r="Y357" s="15" t="e">
        <f t="shared" si="213"/>
        <v>#N/A</v>
      </c>
      <c r="Z357" s="15" t="e">
        <f t="shared" si="214"/>
        <v>#N/A</v>
      </c>
      <c r="AA357" s="15" t="e">
        <f t="shared" si="215"/>
        <v>#N/A</v>
      </c>
      <c r="AB357" s="15" t="e">
        <f t="shared" si="216"/>
        <v>#N/A</v>
      </c>
      <c r="AC357" s="15" t="e">
        <f t="shared" si="217"/>
        <v>#N/A</v>
      </c>
      <c r="AD357" s="15" t="e">
        <f t="shared" si="218"/>
        <v>#N/A</v>
      </c>
      <c r="AE357" s="141" t="e">
        <f t="shared" si="219"/>
        <v>#N/A</v>
      </c>
      <c r="AG357" s="15" t="e">
        <f t="shared" si="220"/>
        <v>#N/A</v>
      </c>
      <c r="AH357" s="15" t="e">
        <f t="shared" si="221"/>
        <v>#N/A</v>
      </c>
      <c r="AI357" s="15" t="b">
        <f t="shared" si="222"/>
        <v>0</v>
      </c>
      <c r="AJ357" s="15" t="e">
        <f t="shared" si="223"/>
        <v>#N/A</v>
      </c>
      <c r="AK357" s="15" t="e">
        <f t="shared" si="224"/>
        <v>#N/A</v>
      </c>
      <c r="AL357" s="15" t="e">
        <f t="shared" si="225"/>
        <v>#N/A</v>
      </c>
      <c r="AM357" s="15" t="e">
        <f t="shared" si="226"/>
        <v>#N/A</v>
      </c>
      <c r="AN357" s="15" t="e">
        <f t="shared" si="227"/>
        <v>#N/A</v>
      </c>
      <c r="AO357" s="15" t="e">
        <f t="shared" si="228"/>
        <v>#N/A</v>
      </c>
      <c r="AP357" s="15" t="e">
        <f t="shared" si="229"/>
        <v>#N/A</v>
      </c>
      <c r="AQ357" s="15" t="e">
        <f t="shared" si="230"/>
        <v>#N/A</v>
      </c>
      <c r="AR357" s="15" t="e">
        <f t="shared" si="231"/>
        <v>#N/A</v>
      </c>
      <c r="AS357" s="141" t="e">
        <f t="shared" si="232"/>
        <v>#N/A</v>
      </c>
      <c r="AT357" s="141" t="e">
        <f t="shared" si="233"/>
        <v>#N/A</v>
      </c>
    </row>
    <row r="358" spans="5:46">
      <c r="E358" s="147"/>
      <c r="F358" s="15" t="str">
        <f t="shared" si="195"/>
        <v/>
      </c>
      <c r="G358" s="15" t="str">
        <f t="shared" si="196"/>
        <v/>
      </c>
      <c r="H358" s="15" t="str">
        <f t="shared" si="197"/>
        <v/>
      </c>
      <c r="I358" s="15" t="str">
        <f t="shared" si="198"/>
        <v/>
      </c>
      <c r="J358" s="15" t="str">
        <f t="shared" si="199"/>
        <v/>
      </c>
      <c r="K358" s="15" t="str">
        <f t="shared" si="200"/>
        <v/>
      </c>
      <c r="L358" s="15" t="str">
        <f t="shared" si="201"/>
        <v/>
      </c>
      <c r="M358" s="15" t="str">
        <f t="shared" si="202"/>
        <v/>
      </c>
      <c r="N358" s="15" t="str">
        <f t="shared" si="203"/>
        <v/>
      </c>
      <c r="O358" s="15" t="str">
        <f t="shared" si="204"/>
        <v/>
      </c>
      <c r="P358" s="15" t="str">
        <f t="shared" si="205"/>
        <v/>
      </c>
      <c r="Q358" s="15" t="str">
        <f t="shared" si="206"/>
        <v/>
      </c>
      <c r="R358" s="15" t="str">
        <f t="shared" si="207"/>
        <v/>
      </c>
      <c r="T358" s="15" t="e">
        <f t="shared" si="208"/>
        <v>#N/A</v>
      </c>
      <c r="U358" s="15" t="b">
        <f t="shared" si="209"/>
        <v>0</v>
      </c>
      <c r="V358" s="15" t="e">
        <f t="shared" si="210"/>
        <v>#N/A</v>
      </c>
      <c r="W358" s="15" t="e">
        <f t="shared" si="211"/>
        <v>#N/A</v>
      </c>
      <c r="X358" s="15" t="e">
        <f t="shared" si="212"/>
        <v>#N/A</v>
      </c>
      <c r="Y358" s="15" t="e">
        <f t="shared" si="213"/>
        <v>#N/A</v>
      </c>
      <c r="Z358" s="15" t="e">
        <f t="shared" si="214"/>
        <v>#N/A</v>
      </c>
      <c r="AA358" s="15" t="e">
        <f t="shared" si="215"/>
        <v>#N/A</v>
      </c>
      <c r="AB358" s="15" t="e">
        <f t="shared" si="216"/>
        <v>#N/A</v>
      </c>
      <c r="AC358" s="15" t="e">
        <f t="shared" si="217"/>
        <v>#N/A</v>
      </c>
      <c r="AD358" s="15" t="e">
        <f t="shared" si="218"/>
        <v>#N/A</v>
      </c>
      <c r="AE358" s="141" t="e">
        <f t="shared" si="219"/>
        <v>#N/A</v>
      </c>
      <c r="AG358" s="15" t="e">
        <f t="shared" si="220"/>
        <v>#N/A</v>
      </c>
      <c r="AH358" s="15" t="e">
        <f t="shared" si="221"/>
        <v>#N/A</v>
      </c>
      <c r="AI358" s="15" t="b">
        <f t="shared" si="222"/>
        <v>0</v>
      </c>
      <c r="AJ358" s="15" t="e">
        <f t="shared" si="223"/>
        <v>#N/A</v>
      </c>
      <c r="AK358" s="15" t="e">
        <f t="shared" si="224"/>
        <v>#N/A</v>
      </c>
      <c r="AL358" s="15" t="e">
        <f t="shared" si="225"/>
        <v>#N/A</v>
      </c>
      <c r="AM358" s="15" t="e">
        <f t="shared" si="226"/>
        <v>#N/A</v>
      </c>
      <c r="AN358" s="15" t="e">
        <f t="shared" si="227"/>
        <v>#N/A</v>
      </c>
      <c r="AO358" s="15" t="e">
        <f t="shared" si="228"/>
        <v>#N/A</v>
      </c>
      <c r="AP358" s="15" t="e">
        <f t="shared" si="229"/>
        <v>#N/A</v>
      </c>
      <c r="AQ358" s="15" t="e">
        <f t="shared" si="230"/>
        <v>#N/A</v>
      </c>
      <c r="AR358" s="15" t="e">
        <f t="shared" si="231"/>
        <v>#N/A</v>
      </c>
      <c r="AS358" s="141" t="e">
        <f t="shared" si="232"/>
        <v>#N/A</v>
      </c>
      <c r="AT358" s="141" t="e">
        <f t="shared" si="233"/>
        <v>#N/A</v>
      </c>
    </row>
    <row r="359" spans="5:46">
      <c r="E359" s="147"/>
      <c r="F359" s="15" t="str">
        <f t="shared" si="195"/>
        <v/>
      </c>
      <c r="G359" s="15" t="str">
        <f t="shared" si="196"/>
        <v/>
      </c>
      <c r="H359" s="15" t="str">
        <f t="shared" si="197"/>
        <v/>
      </c>
      <c r="I359" s="15" t="str">
        <f t="shared" si="198"/>
        <v/>
      </c>
      <c r="J359" s="15" t="str">
        <f t="shared" si="199"/>
        <v/>
      </c>
      <c r="K359" s="15" t="str">
        <f t="shared" si="200"/>
        <v/>
      </c>
      <c r="L359" s="15" t="str">
        <f t="shared" si="201"/>
        <v/>
      </c>
      <c r="M359" s="15" t="str">
        <f t="shared" si="202"/>
        <v/>
      </c>
      <c r="N359" s="15" t="str">
        <f t="shared" si="203"/>
        <v/>
      </c>
      <c r="O359" s="15" t="str">
        <f t="shared" si="204"/>
        <v/>
      </c>
      <c r="P359" s="15" t="str">
        <f t="shared" si="205"/>
        <v/>
      </c>
      <c r="Q359" s="15" t="str">
        <f t="shared" si="206"/>
        <v/>
      </c>
      <c r="R359" s="15" t="str">
        <f t="shared" si="207"/>
        <v/>
      </c>
      <c r="T359" s="15" t="e">
        <f t="shared" si="208"/>
        <v>#N/A</v>
      </c>
      <c r="U359" s="15" t="b">
        <f t="shared" si="209"/>
        <v>0</v>
      </c>
      <c r="V359" s="15" t="e">
        <f t="shared" si="210"/>
        <v>#N/A</v>
      </c>
      <c r="W359" s="15" t="e">
        <f t="shared" si="211"/>
        <v>#N/A</v>
      </c>
      <c r="X359" s="15" t="e">
        <f t="shared" si="212"/>
        <v>#N/A</v>
      </c>
      <c r="Y359" s="15" t="e">
        <f t="shared" si="213"/>
        <v>#N/A</v>
      </c>
      <c r="Z359" s="15" t="e">
        <f t="shared" si="214"/>
        <v>#N/A</v>
      </c>
      <c r="AA359" s="15" t="e">
        <f t="shared" si="215"/>
        <v>#N/A</v>
      </c>
      <c r="AB359" s="15" t="e">
        <f t="shared" si="216"/>
        <v>#N/A</v>
      </c>
      <c r="AC359" s="15" t="e">
        <f t="shared" si="217"/>
        <v>#N/A</v>
      </c>
      <c r="AD359" s="15" t="e">
        <f t="shared" si="218"/>
        <v>#N/A</v>
      </c>
      <c r="AE359" s="141" t="e">
        <f t="shared" si="219"/>
        <v>#N/A</v>
      </c>
      <c r="AG359" s="15" t="e">
        <f t="shared" si="220"/>
        <v>#N/A</v>
      </c>
      <c r="AH359" s="15" t="e">
        <f t="shared" si="221"/>
        <v>#N/A</v>
      </c>
      <c r="AI359" s="15" t="b">
        <f t="shared" si="222"/>
        <v>0</v>
      </c>
      <c r="AJ359" s="15" t="e">
        <f t="shared" si="223"/>
        <v>#N/A</v>
      </c>
      <c r="AK359" s="15" t="e">
        <f t="shared" si="224"/>
        <v>#N/A</v>
      </c>
      <c r="AL359" s="15" t="e">
        <f t="shared" si="225"/>
        <v>#N/A</v>
      </c>
      <c r="AM359" s="15" t="e">
        <f t="shared" si="226"/>
        <v>#N/A</v>
      </c>
      <c r="AN359" s="15" t="e">
        <f t="shared" si="227"/>
        <v>#N/A</v>
      </c>
      <c r="AO359" s="15" t="e">
        <f t="shared" si="228"/>
        <v>#N/A</v>
      </c>
      <c r="AP359" s="15" t="e">
        <f t="shared" si="229"/>
        <v>#N/A</v>
      </c>
      <c r="AQ359" s="15" t="e">
        <f t="shared" si="230"/>
        <v>#N/A</v>
      </c>
      <c r="AR359" s="15" t="e">
        <f t="shared" si="231"/>
        <v>#N/A</v>
      </c>
      <c r="AS359" s="141" t="e">
        <f t="shared" si="232"/>
        <v>#N/A</v>
      </c>
      <c r="AT359" s="141" t="e">
        <f t="shared" si="233"/>
        <v>#N/A</v>
      </c>
    </row>
    <row r="360" spans="5:46">
      <c r="E360" s="147"/>
      <c r="F360" s="15" t="str">
        <f t="shared" si="195"/>
        <v/>
      </c>
      <c r="G360" s="15" t="str">
        <f t="shared" si="196"/>
        <v/>
      </c>
      <c r="H360" s="15" t="str">
        <f t="shared" si="197"/>
        <v/>
      </c>
      <c r="I360" s="15" t="str">
        <f t="shared" si="198"/>
        <v/>
      </c>
      <c r="J360" s="15" t="str">
        <f t="shared" si="199"/>
        <v/>
      </c>
      <c r="K360" s="15" t="str">
        <f t="shared" si="200"/>
        <v/>
      </c>
      <c r="L360" s="15" t="str">
        <f t="shared" si="201"/>
        <v/>
      </c>
      <c r="M360" s="15" t="str">
        <f t="shared" si="202"/>
        <v/>
      </c>
      <c r="N360" s="15" t="str">
        <f t="shared" si="203"/>
        <v/>
      </c>
      <c r="O360" s="15" t="str">
        <f t="shared" si="204"/>
        <v/>
      </c>
      <c r="P360" s="15" t="str">
        <f t="shared" si="205"/>
        <v/>
      </c>
      <c r="Q360" s="15" t="str">
        <f t="shared" si="206"/>
        <v/>
      </c>
      <c r="R360" s="15" t="str">
        <f t="shared" si="207"/>
        <v/>
      </c>
      <c r="T360" s="15" t="e">
        <f t="shared" si="208"/>
        <v>#N/A</v>
      </c>
      <c r="U360" s="15" t="b">
        <f t="shared" si="209"/>
        <v>0</v>
      </c>
      <c r="V360" s="15" t="e">
        <f t="shared" si="210"/>
        <v>#N/A</v>
      </c>
      <c r="W360" s="15" t="e">
        <f t="shared" si="211"/>
        <v>#N/A</v>
      </c>
      <c r="X360" s="15" t="e">
        <f t="shared" si="212"/>
        <v>#N/A</v>
      </c>
      <c r="Y360" s="15" t="e">
        <f t="shared" si="213"/>
        <v>#N/A</v>
      </c>
      <c r="Z360" s="15" t="e">
        <f t="shared" si="214"/>
        <v>#N/A</v>
      </c>
      <c r="AA360" s="15" t="e">
        <f t="shared" si="215"/>
        <v>#N/A</v>
      </c>
      <c r="AB360" s="15" t="e">
        <f t="shared" si="216"/>
        <v>#N/A</v>
      </c>
      <c r="AC360" s="15" t="e">
        <f t="shared" si="217"/>
        <v>#N/A</v>
      </c>
      <c r="AD360" s="15" t="e">
        <f t="shared" si="218"/>
        <v>#N/A</v>
      </c>
      <c r="AE360" s="141" t="e">
        <f t="shared" si="219"/>
        <v>#N/A</v>
      </c>
      <c r="AG360" s="15" t="e">
        <f t="shared" si="220"/>
        <v>#N/A</v>
      </c>
      <c r="AH360" s="15" t="e">
        <f t="shared" si="221"/>
        <v>#N/A</v>
      </c>
      <c r="AI360" s="15" t="b">
        <f t="shared" si="222"/>
        <v>0</v>
      </c>
      <c r="AJ360" s="15" t="e">
        <f t="shared" si="223"/>
        <v>#N/A</v>
      </c>
      <c r="AK360" s="15" t="e">
        <f t="shared" si="224"/>
        <v>#N/A</v>
      </c>
      <c r="AL360" s="15" t="e">
        <f t="shared" si="225"/>
        <v>#N/A</v>
      </c>
      <c r="AM360" s="15" t="e">
        <f t="shared" si="226"/>
        <v>#N/A</v>
      </c>
      <c r="AN360" s="15" t="e">
        <f t="shared" si="227"/>
        <v>#N/A</v>
      </c>
      <c r="AO360" s="15" t="e">
        <f t="shared" si="228"/>
        <v>#N/A</v>
      </c>
      <c r="AP360" s="15" t="e">
        <f t="shared" si="229"/>
        <v>#N/A</v>
      </c>
      <c r="AQ360" s="15" t="e">
        <f t="shared" si="230"/>
        <v>#N/A</v>
      </c>
      <c r="AR360" s="15" t="e">
        <f t="shared" si="231"/>
        <v>#N/A</v>
      </c>
      <c r="AS360" s="141" t="e">
        <f t="shared" si="232"/>
        <v>#N/A</v>
      </c>
      <c r="AT360" s="141" t="e">
        <f t="shared" si="233"/>
        <v>#N/A</v>
      </c>
    </row>
    <row r="361" spans="5:46">
      <c r="E361" s="147"/>
      <c r="F361" s="15" t="str">
        <f t="shared" si="195"/>
        <v/>
      </c>
      <c r="G361" s="15" t="str">
        <f t="shared" si="196"/>
        <v/>
      </c>
      <c r="H361" s="15" t="str">
        <f t="shared" si="197"/>
        <v/>
      </c>
      <c r="I361" s="15" t="str">
        <f t="shared" si="198"/>
        <v/>
      </c>
      <c r="J361" s="15" t="str">
        <f t="shared" si="199"/>
        <v/>
      </c>
      <c r="K361" s="15" t="str">
        <f t="shared" si="200"/>
        <v/>
      </c>
      <c r="L361" s="15" t="str">
        <f t="shared" si="201"/>
        <v/>
      </c>
      <c r="M361" s="15" t="str">
        <f t="shared" si="202"/>
        <v/>
      </c>
      <c r="N361" s="15" t="str">
        <f t="shared" si="203"/>
        <v/>
      </c>
      <c r="O361" s="15" t="str">
        <f t="shared" si="204"/>
        <v/>
      </c>
      <c r="P361" s="15" t="str">
        <f t="shared" si="205"/>
        <v/>
      </c>
      <c r="Q361" s="15" t="str">
        <f t="shared" si="206"/>
        <v/>
      </c>
      <c r="R361" s="15" t="str">
        <f t="shared" si="207"/>
        <v/>
      </c>
      <c r="T361" s="15" t="e">
        <f t="shared" si="208"/>
        <v>#N/A</v>
      </c>
      <c r="U361" s="15" t="b">
        <f t="shared" si="209"/>
        <v>0</v>
      </c>
      <c r="V361" s="15" t="e">
        <f t="shared" si="210"/>
        <v>#N/A</v>
      </c>
      <c r="W361" s="15" t="e">
        <f t="shared" si="211"/>
        <v>#N/A</v>
      </c>
      <c r="X361" s="15" t="e">
        <f t="shared" si="212"/>
        <v>#N/A</v>
      </c>
      <c r="Y361" s="15" t="e">
        <f t="shared" si="213"/>
        <v>#N/A</v>
      </c>
      <c r="Z361" s="15" t="e">
        <f t="shared" si="214"/>
        <v>#N/A</v>
      </c>
      <c r="AA361" s="15" t="e">
        <f t="shared" si="215"/>
        <v>#N/A</v>
      </c>
      <c r="AB361" s="15" t="e">
        <f t="shared" si="216"/>
        <v>#N/A</v>
      </c>
      <c r="AC361" s="15" t="e">
        <f t="shared" si="217"/>
        <v>#N/A</v>
      </c>
      <c r="AD361" s="15" t="e">
        <f t="shared" si="218"/>
        <v>#N/A</v>
      </c>
      <c r="AE361" s="141" t="e">
        <f t="shared" si="219"/>
        <v>#N/A</v>
      </c>
      <c r="AG361" s="15" t="e">
        <f t="shared" si="220"/>
        <v>#N/A</v>
      </c>
      <c r="AH361" s="15" t="e">
        <f t="shared" si="221"/>
        <v>#N/A</v>
      </c>
      <c r="AI361" s="15" t="b">
        <f t="shared" si="222"/>
        <v>0</v>
      </c>
      <c r="AJ361" s="15" t="e">
        <f t="shared" si="223"/>
        <v>#N/A</v>
      </c>
      <c r="AK361" s="15" t="e">
        <f t="shared" si="224"/>
        <v>#N/A</v>
      </c>
      <c r="AL361" s="15" t="e">
        <f t="shared" si="225"/>
        <v>#N/A</v>
      </c>
      <c r="AM361" s="15" t="e">
        <f t="shared" si="226"/>
        <v>#N/A</v>
      </c>
      <c r="AN361" s="15" t="e">
        <f t="shared" si="227"/>
        <v>#N/A</v>
      </c>
      <c r="AO361" s="15" t="e">
        <f t="shared" si="228"/>
        <v>#N/A</v>
      </c>
      <c r="AP361" s="15" t="e">
        <f t="shared" si="229"/>
        <v>#N/A</v>
      </c>
      <c r="AQ361" s="15" t="e">
        <f t="shared" si="230"/>
        <v>#N/A</v>
      </c>
      <c r="AR361" s="15" t="e">
        <f t="shared" si="231"/>
        <v>#N/A</v>
      </c>
      <c r="AS361" s="141" t="e">
        <f t="shared" si="232"/>
        <v>#N/A</v>
      </c>
      <c r="AT361" s="141" t="e">
        <f t="shared" si="233"/>
        <v>#N/A</v>
      </c>
    </row>
    <row r="362" spans="5:46">
      <c r="E362" s="147"/>
      <c r="F362" s="15" t="str">
        <f t="shared" si="195"/>
        <v/>
      </c>
      <c r="G362" s="15" t="str">
        <f t="shared" si="196"/>
        <v/>
      </c>
      <c r="H362" s="15" t="str">
        <f t="shared" si="197"/>
        <v/>
      </c>
      <c r="I362" s="15" t="str">
        <f t="shared" si="198"/>
        <v/>
      </c>
      <c r="J362" s="15" t="str">
        <f t="shared" si="199"/>
        <v/>
      </c>
      <c r="K362" s="15" t="str">
        <f t="shared" si="200"/>
        <v/>
      </c>
      <c r="L362" s="15" t="str">
        <f t="shared" si="201"/>
        <v/>
      </c>
      <c r="M362" s="15" t="str">
        <f t="shared" si="202"/>
        <v/>
      </c>
      <c r="N362" s="15" t="str">
        <f t="shared" si="203"/>
        <v/>
      </c>
      <c r="O362" s="15" t="str">
        <f t="shared" si="204"/>
        <v/>
      </c>
      <c r="P362" s="15" t="str">
        <f t="shared" si="205"/>
        <v/>
      </c>
      <c r="Q362" s="15" t="str">
        <f t="shared" si="206"/>
        <v/>
      </c>
      <c r="R362" s="15" t="str">
        <f t="shared" si="207"/>
        <v/>
      </c>
      <c r="T362" s="15" t="e">
        <f t="shared" si="208"/>
        <v>#N/A</v>
      </c>
      <c r="U362" s="15" t="b">
        <f t="shared" si="209"/>
        <v>0</v>
      </c>
      <c r="V362" s="15" t="e">
        <f t="shared" si="210"/>
        <v>#N/A</v>
      </c>
      <c r="W362" s="15" t="e">
        <f t="shared" si="211"/>
        <v>#N/A</v>
      </c>
      <c r="X362" s="15" t="e">
        <f t="shared" si="212"/>
        <v>#N/A</v>
      </c>
      <c r="Y362" s="15" t="e">
        <f t="shared" si="213"/>
        <v>#N/A</v>
      </c>
      <c r="Z362" s="15" t="e">
        <f t="shared" si="214"/>
        <v>#N/A</v>
      </c>
      <c r="AA362" s="15" t="e">
        <f t="shared" si="215"/>
        <v>#N/A</v>
      </c>
      <c r="AB362" s="15" t="e">
        <f t="shared" si="216"/>
        <v>#N/A</v>
      </c>
      <c r="AC362" s="15" t="e">
        <f t="shared" si="217"/>
        <v>#N/A</v>
      </c>
      <c r="AD362" s="15" t="e">
        <f t="shared" si="218"/>
        <v>#N/A</v>
      </c>
      <c r="AE362" s="141" t="e">
        <f t="shared" si="219"/>
        <v>#N/A</v>
      </c>
      <c r="AG362" s="15" t="e">
        <f t="shared" si="220"/>
        <v>#N/A</v>
      </c>
      <c r="AH362" s="15" t="e">
        <f t="shared" si="221"/>
        <v>#N/A</v>
      </c>
      <c r="AI362" s="15" t="b">
        <f t="shared" si="222"/>
        <v>0</v>
      </c>
      <c r="AJ362" s="15" t="e">
        <f t="shared" si="223"/>
        <v>#N/A</v>
      </c>
      <c r="AK362" s="15" t="e">
        <f t="shared" si="224"/>
        <v>#N/A</v>
      </c>
      <c r="AL362" s="15" t="e">
        <f t="shared" si="225"/>
        <v>#N/A</v>
      </c>
      <c r="AM362" s="15" t="e">
        <f t="shared" si="226"/>
        <v>#N/A</v>
      </c>
      <c r="AN362" s="15" t="e">
        <f t="shared" si="227"/>
        <v>#N/A</v>
      </c>
      <c r="AO362" s="15" t="e">
        <f t="shared" si="228"/>
        <v>#N/A</v>
      </c>
      <c r="AP362" s="15" t="e">
        <f t="shared" si="229"/>
        <v>#N/A</v>
      </c>
      <c r="AQ362" s="15" t="e">
        <f t="shared" si="230"/>
        <v>#N/A</v>
      </c>
      <c r="AR362" s="15" t="e">
        <f t="shared" si="231"/>
        <v>#N/A</v>
      </c>
      <c r="AS362" s="141" t="e">
        <f t="shared" si="232"/>
        <v>#N/A</v>
      </c>
      <c r="AT362" s="141" t="e">
        <f t="shared" si="233"/>
        <v>#N/A</v>
      </c>
    </row>
    <row r="363" spans="5:46">
      <c r="E363" s="147"/>
      <c r="F363" s="15" t="str">
        <f t="shared" si="195"/>
        <v/>
      </c>
      <c r="G363" s="15" t="str">
        <f t="shared" si="196"/>
        <v/>
      </c>
      <c r="H363" s="15" t="str">
        <f t="shared" si="197"/>
        <v/>
      </c>
      <c r="I363" s="15" t="str">
        <f t="shared" si="198"/>
        <v/>
      </c>
      <c r="J363" s="15" t="str">
        <f t="shared" si="199"/>
        <v/>
      </c>
      <c r="K363" s="15" t="str">
        <f t="shared" si="200"/>
        <v/>
      </c>
      <c r="L363" s="15" t="str">
        <f t="shared" si="201"/>
        <v/>
      </c>
      <c r="M363" s="15" t="str">
        <f t="shared" si="202"/>
        <v/>
      </c>
      <c r="N363" s="15" t="str">
        <f t="shared" si="203"/>
        <v/>
      </c>
      <c r="O363" s="15" t="str">
        <f t="shared" si="204"/>
        <v/>
      </c>
      <c r="P363" s="15" t="str">
        <f t="shared" si="205"/>
        <v/>
      </c>
      <c r="Q363" s="15" t="str">
        <f t="shared" si="206"/>
        <v/>
      </c>
      <c r="R363" s="15" t="str">
        <f t="shared" si="207"/>
        <v/>
      </c>
      <c r="T363" s="15" t="e">
        <f t="shared" si="208"/>
        <v>#N/A</v>
      </c>
      <c r="U363" s="15" t="b">
        <f t="shared" si="209"/>
        <v>0</v>
      </c>
      <c r="V363" s="15" t="e">
        <f t="shared" si="210"/>
        <v>#N/A</v>
      </c>
      <c r="W363" s="15" t="e">
        <f t="shared" si="211"/>
        <v>#N/A</v>
      </c>
      <c r="X363" s="15" t="e">
        <f t="shared" si="212"/>
        <v>#N/A</v>
      </c>
      <c r="Y363" s="15" t="e">
        <f t="shared" si="213"/>
        <v>#N/A</v>
      </c>
      <c r="Z363" s="15" t="e">
        <f t="shared" si="214"/>
        <v>#N/A</v>
      </c>
      <c r="AA363" s="15" t="e">
        <f t="shared" si="215"/>
        <v>#N/A</v>
      </c>
      <c r="AB363" s="15" t="e">
        <f t="shared" si="216"/>
        <v>#N/A</v>
      </c>
      <c r="AC363" s="15" t="e">
        <f t="shared" si="217"/>
        <v>#N/A</v>
      </c>
      <c r="AD363" s="15" t="e">
        <f t="shared" si="218"/>
        <v>#N/A</v>
      </c>
      <c r="AE363" s="141" t="e">
        <f t="shared" si="219"/>
        <v>#N/A</v>
      </c>
      <c r="AG363" s="15" t="e">
        <f t="shared" si="220"/>
        <v>#N/A</v>
      </c>
      <c r="AH363" s="15" t="e">
        <f t="shared" si="221"/>
        <v>#N/A</v>
      </c>
      <c r="AI363" s="15" t="b">
        <f t="shared" si="222"/>
        <v>0</v>
      </c>
      <c r="AJ363" s="15" t="e">
        <f t="shared" si="223"/>
        <v>#N/A</v>
      </c>
      <c r="AK363" s="15" t="e">
        <f t="shared" si="224"/>
        <v>#N/A</v>
      </c>
      <c r="AL363" s="15" t="e">
        <f t="shared" si="225"/>
        <v>#N/A</v>
      </c>
      <c r="AM363" s="15" t="e">
        <f t="shared" si="226"/>
        <v>#N/A</v>
      </c>
      <c r="AN363" s="15" t="e">
        <f t="shared" si="227"/>
        <v>#N/A</v>
      </c>
      <c r="AO363" s="15" t="e">
        <f t="shared" si="228"/>
        <v>#N/A</v>
      </c>
      <c r="AP363" s="15" t="e">
        <f t="shared" si="229"/>
        <v>#N/A</v>
      </c>
      <c r="AQ363" s="15" t="e">
        <f t="shared" si="230"/>
        <v>#N/A</v>
      </c>
      <c r="AR363" s="15" t="e">
        <f t="shared" si="231"/>
        <v>#N/A</v>
      </c>
      <c r="AS363" s="141" t="e">
        <f t="shared" si="232"/>
        <v>#N/A</v>
      </c>
      <c r="AT363" s="141" t="e">
        <f t="shared" si="233"/>
        <v>#N/A</v>
      </c>
    </row>
    <row r="364" spans="5:46">
      <c r="E364" s="147"/>
      <c r="F364" s="15" t="str">
        <f t="shared" si="195"/>
        <v/>
      </c>
      <c r="G364" s="15" t="str">
        <f t="shared" si="196"/>
        <v/>
      </c>
      <c r="H364" s="15" t="str">
        <f t="shared" si="197"/>
        <v/>
      </c>
      <c r="I364" s="15" t="str">
        <f t="shared" si="198"/>
        <v/>
      </c>
      <c r="J364" s="15" t="str">
        <f t="shared" si="199"/>
        <v/>
      </c>
      <c r="K364" s="15" t="str">
        <f t="shared" si="200"/>
        <v/>
      </c>
      <c r="L364" s="15" t="str">
        <f t="shared" si="201"/>
        <v/>
      </c>
      <c r="M364" s="15" t="str">
        <f t="shared" si="202"/>
        <v/>
      </c>
      <c r="N364" s="15" t="str">
        <f t="shared" si="203"/>
        <v/>
      </c>
      <c r="O364" s="15" t="str">
        <f t="shared" si="204"/>
        <v/>
      </c>
      <c r="P364" s="15" t="str">
        <f t="shared" si="205"/>
        <v/>
      </c>
      <c r="Q364" s="15" t="str">
        <f t="shared" si="206"/>
        <v/>
      </c>
      <c r="R364" s="15" t="str">
        <f t="shared" si="207"/>
        <v/>
      </c>
      <c r="T364" s="15" t="e">
        <f t="shared" si="208"/>
        <v>#N/A</v>
      </c>
      <c r="U364" s="15" t="b">
        <f t="shared" si="209"/>
        <v>0</v>
      </c>
      <c r="V364" s="15" t="e">
        <f t="shared" si="210"/>
        <v>#N/A</v>
      </c>
      <c r="W364" s="15" t="e">
        <f t="shared" si="211"/>
        <v>#N/A</v>
      </c>
      <c r="X364" s="15" t="e">
        <f t="shared" si="212"/>
        <v>#N/A</v>
      </c>
      <c r="Y364" s="15" t="e">
        <f t="shared" si="213"/>
        <v>#N/A</v>
      </c>
      <c r="Z364" s="15" t="e">
        <f t="shared" si="214"/>
        <v>#N/A</v>
      </c>
      <c r="AA364" s="15" t="e">
        <f t="shared" si="215"/>
        <v>#N/A</v>
      </c>
      <c r="AB364" s="15" t="e">
        <f t="shared" si="216"/>
        <v>#N/A</v>
      </c>
      <c r="AC364" s="15" t="e">
        <f t="shared" si="217"/>
        <v>#N/A</v>
      </c>
      <c r="AD364" s="15" t="e">
        <f t="shared" si="218"/>
        <v>#N/A</v>
      </c>
      <c r="AE364" s="141" t="e">
        <f t="shared" si="219"/>
        <v>#N/A</v>
      </c>
      <c r="AG364" s="15" t="e">
        <f t="shared" si="220"/>
        <v>#N/A</v>
      </c>
      <c r="AH364" s="15" t="e">
        <f t="shared" si="221"/>
        <v>#N/A</v>
      </c>
      <c r="AI364" s="15" t="b">
        <f t="shared" si="222"/>
        <v>0</v>
      </c>
      <c r="AJ364" s="15" t="e">
        <f t="shared" si="223"/>
        <v>#N/A</v>
      </c>
      <c r="AK364" s="15" t="e">
        <f t="shared" si="224"/>
        <v>#N/A</v>
      </c>
      <c r="AL364" s="15" t="e">
        <f t="shared" si="225"/>
        <v>#N/A</v>
      </c>
      <c r="AM364" s="15" t="e">
        <f t="shared" si="226"/>
        <v>#N/A</v>
      </c>
      <c r="AN364" s="15" t="e">
        <f t="shared" si="227"/>
        <v>#N/A</v>
      </c>
      <c r="AO364" s="15" t="e">
        <f t="shared" si="228"/>
        <v>#N/A</v>
      </c>
      <c r="AP364" s="15" t="e">
        <f t="shared" si="229"/>
        <v>#N/A</v>
      </c>
      <c r="AQ364" s="15" t="e">
        <f t="shared" si="230"/>
        <v>#N/A</v>
      </c>
      <c r="AR364" s="15" t="e">
        <f t="shared" si="231"/>
        <v>#N/A</v>
      </c>
      <c r="AS364" s="141" t="e">
        <f t="shared" si="232"/>
        <v>#N/A</v>
      </c>
      <c r="AT364" s="141" t="e">
        <f t="shared" si="233"/>
        <v>#N/A</v>
      </c>
    </row>
    <row r="365" spans="5:46">
      <c r="E365" s="147"/>
      <c r="F365" s="15" t="str">
        <f t="shared" si="195"/>
        <v/>
      </c>
      <c r="G365" s="15" t="str">
        <f t="shared" si="196"/>
        <v/>
      </c>
      <c r="H365" s="15" t="str">
        <f t="shared" si="197"/>
        <v/>
      </c>
      <c r="I365" s="15" t="str">
        <f t="shared" si="198"/>
        <v/>
      </c>
      <c r="J365" s="15" t="str">
        <f t="shared" si="199"/>
        <v/>
      </c>
      <c r="K365" s="15" t="str">
        <f t="shared" si="200"/>
        <v/>
      </c>
      <c r="L365" s="15" t="str">
        <f t="shared" si="201"/>
        <v/>
      </c>
      <c r="M365" s="15" t="str">
        <f t="shared" si="202"/>
        <v/>
      </c>
      <c r="N365" s="15" t="str">
        <f t="shared" si="203"/>
        <v/>
      </c>
      <c r="O365" s="15" t="str">
        <f t="shared" si="204"/>
        <v/>
      </c>
      <c r="P365" s="15" t="str">
        <f t="shared" si="205"/>
        <v/>
      </c>
      <c r="Q365" s="15" t="str">
        <f t="shared" si="206"/>
        <v/>
      </c>
      <c r="R365" s="15" t="str">
        <f t="shared" si="207"/>
        <v/>
      </c>
      <c r="T365" s="15" t="e">
        <f t="shared" si="208"/>
        <v>#N/A</v>
      </c>
      <c r="U365" s="15" t="b">
        <f t="shared" si="209"/>
        <v>0</v>
      </c>
      <c r="V365" s="15" t="e">
        <f t="shared" si="210"/>
        <v>#N/A</v>
      </c>
      <c r="W365" s="15" t="e">
        <f t="shared" si="211"/>
        <v>#N/A</v>
      </c>
      <c r="X365" s="15" t="e">
        <f t="shared" si="212"/>
        <v>#N/A</v>
      </c>
      <c r="Y365" s="15" t="e">
        <f t="shared" si="213"/>
        <v>#N/A</v>
      </c>
      <c r="Z365" s="15" t="e">
        <f t="shared" si="214"/>
        <v>#N/A</v>
      </c>
      <c r="AA365" s="15" t="e">
        <f t="shared" si="215"/>
        <v>#N/A</v>
      </c>
      <c r="AB365" s="15" t="e">
        <f t="shared" si="216"/>
        <v>#N/A</v>
      </c>
      <c r="AC365" s="15" t="e">
        <f t="shared" si="217"/>
        <v>#N/A</v>
      </c>
      <c r="AD365" s="15" t="e">
        <f t="shared" si="218"/>
        <v>#N/A</v>
      </c>
      <c r="AE365" s="141" t="e">
        <f t="shared" si="219"/>
        <v>#N/A</v>
      </c>
      <c r="AG365" s="15" t="e">
        <f t="shared" si="220"/>
        <v>#N/A</v>
      </c>
      <c r="AH365" s="15" t="e">
        <f t="shared" si="221"/>
        <v>#N/A</v>
      </c>
      <c r="AI365" s="15" t="b">
        <f t="shared" si="222"/>
        <v>0</v>
      </c>
      <c r="AJ365" s="15" t="e">
        <f t="shared" si="223"/>
        <v>#N/A</v>
      </c>
      <c r="AK365" s="15" t="e">
        <f t="shared" si="224"/>
        <v>#N/A</v>
      </c>
      <c r="AL365" s="15" t="e">
        <f t="shared" si="225"/>
        <v>#N/A</v>
      </c>
      <c r="AM365" s="15" t="e">
        <f t="shared" si="226"/>
        <v>#N/A</v>
      </c>
      <c r="AN365" s="15" t="e">
        <f t="shared" si="227"/>
        <v>#N/A</v>
      </c>
      <c r="AO365" s="15" t="e">
        <f t="shared" si="228"/>
        <v>#N/A</v>
      </c>
      <c r="AP365" s="15" t="e">
        <f t="shared" si="229"/>
        <v>#N/A</v>
      </c>
      <c r="AQ365" s="15" t="e">
        <f t="shared" si="230"/>
        <v>#N/A</v>
      </c>
      <c r="AR365" s="15" t="e">
        <f t="shared" si="231"/>
        <v>#N/A</v>
      </c>
      <c r="AS365" s="141" t="e">
        <f t="shared" si="232"/>
        <v>#N/A</v>
      </c>
      <c r="AT365" s="141" t="e">
        <f t="shared" si="233"/>
        <v>#N/A</v>
      </c>
    </row>
    <row r="366" spans="5:46">
      <c r="E366" s="147"/>
      <c r="F366" s="15" t="str">
        <f t="shared" si="195"/>
        <v/>
      </c>
      <c r="G366" s="15" t="str">
        <f t="shared" si="196"/>
        <v/>
      </c>
      <c r="H366" s="15" t="str">
        <f t="shared" si="197"/>
        <v/>
      </c>
      <c r="I366" s="15" t="str">
        <f t="shared" si="198"/>
        <v/>
      </c>
      <c r="J366" s="15" t="str">
        <f t="shared" si="199"/>
        <v/>
      </c>
      <c r="K366" s="15" t="str">
        <f t="shared" si="200"/>
        <v/>
      </c>
      <c r="L366" s="15" t="str">
        <f t="shared" si="201"/>
        <v/>
      </c>
      <c r="M366" s="15" t="str">
        <f t="shared" si="202"/>
        <v/>
      </c>
      <c r="N366" s="15" t="str">
        <f t="shared" si="203"/>
        <v/>
      </c>
      <c r="O366" s="15" t="str">
        <f t="shared" si="204"/>
        <v/>
      </c>
      <c r="P366" s="15" t="str">
        <f t="shared" si="205"/>
        <v/>
      </c>
      <c r="Q366" s="15" t="str">
        <f t="shared" si="206"/>
        <v/>
      </c>
      <c r="R366" s="15" t="str">
        <f t="shared" si="207"/>
        <v/>
      </c>
      <c r="T366" s="15" t="e">
        <f t="shared" si="208"/>
        <v>#N/A</v>
      </c>
      <c r="U366" s="15" t="b">
        <f t="shared" si="209"/>
        <v>0</v>
      </c>
      <c r="V366" s="15" t="e">
        <f t="shared" si="210"/>
        <v>#N/A</v>
      </c>
      <c r="W366" s="15" t="e">
        <f t="shared" si="211"/>
        <v>#N/A</v>
      </c>
      <c r="X366" s="15" t="e">
        <f t="shared" si="212"/>
        <v>#N/A</v>
      </c>
      <c r="Y366" s="15" t="e">
        <f t="shared" si="213"/>
        <v>#N/A</v>
      </c>
      <c r="Z366" s="15" t="e">
        <f t="shared" si="214"/>
        <v>#N/A</v>
      </c>
      <c r="AA366" s="15" t="e">
        <f t="shared" si="215"/>
        <v>#N/A</v>
      </c>
      <c r="AB366" s="15" t="e">
        <f t="shared" si="216"/>
        <v>#N/A</v>
      </c>
      <c r="AC366" s="15" t="e">
        <f t="shared" si="217"/>
        <v>#N/A</v>
      </c>
      <c r="AD366" s="15" t="e">
        <f t="shared" si="218"/>
        <v>#N/A</v>
      </c>
      <c r="AE366" s="141" t="e">
        <f t="shared" si="219"/>
        <v>#N/A</v>
      </c>
      <c r="AG366" s="15" t="e">
        <f t="shared" si="220"/>
        <v>#N/A</v>
      </c>
      <c r="AH366" s="15" t="e">
        <f t="shared" si="221"/>
        <v>#N/A</v>
      </c>
      <c r="AI366" s="15" t="b">
        <f t="shared" si="222"/>
        <v>0</v>
      </c>
      <c r="AJ366" s="15" t="e">
        <f t="shared" si="223"/>
        <v>#N/A</v>
      </c>
      <c r="AK366" s="15" t="e">
        <f t="shared" si="224"/>
        <v>#N/A</v>
      </c>
      <c r="AL366" s="15" t="e">
        <f t="shared" si="225"/>
        <v>#N/A</v>
      </c>
      <c r="AM366" s="15" t="e">
        <f t="shared" si="226"/>
        <v>#N/A</v>
      </c>
      <c r="AN366" s="15" t="e">
        <f t="shared" si="227"/>
        <v>#N/A</v>
      </c>
      <c r="AO366" s="15" t="e">
        <f t="shared" si="228"/>
        <v>#N/A</v>
      </c>
      <c r="AP366" s="15" t="e">
        <f t="shared" si="229"/>
        <v>#N/A</v>
      </c>
      <c r="AQ366" s="15" t="e">
        <f t="shared" si="230"/>
        <v>#N/A</v>
      </c>
      <c r="AR366" s="15" t="e">
        <f t="shared" si="231"/>
        <v>#N/A</v>
      </c>
      <c r="AS366" s="141" t="e">
        <f t="shared" si="232"/>
        <v>#N/A</v>
      </c>
      <c r="AT366" s="141" t="e">
        <f t="shared" si="233"/>
        <v>#N/A</v>
      </c>
    </row>
    <row r="367" spans="5:46">
      <c r="E367" s="147"/>
      <c r="F367" s="15" t="str">
        <f t="shared" si="195"/>
        <v/>
      </c>
      <c r="G367" s="15" t="str">
        <f t="shared" si="196"/>
        <v/>
      </c>
      <c r="H367" s="15" t="str">
        <f t="shared" si="197"/>
        <v/>
      </c>
      <c r="I367" s="15" t="str">
        <f t="shared" si="198"/>
        <v/>
      </c>
      <c r="J367" s="15" t="str">
        <f t="shared" si="199"/>
        <v/>
      </c>
      <c r="K367" s="15" t="str">
        <f t="shared" si="200"/>
        <v/>
      </c>
      <c r="L367" s="15" t="str">
        <f t="shared" si="201"/>
        <v/>
      </c>
      <c r="M367" s="15" t="str">
        <f t="shared" si="202"/>
        <v/>
      </c>
      <c r="N367" s="15" t="str">
        <f t="shared" si="203"/>
        <v/>
      </c>
      <c r="O367" s="15" t="str">
        <f t="shared" si="204"/>
        <v/>
      </c>
      <c r="P367" s="15" t="str">
        <f t="shared" si="205"/>
        <v/>
      </c>
      <c r="Q367" s="15" t="str">
        <f t="shared" si="206"/>
        <v/>
      </c>
      <c r="R367" s="15" t="str">
        <f t="shared" si="207"/>
        <v/>
      </c>
      <c r="T367" s="15" t="e">
        <f t="shared" si="208"/>
        <v>#N/A</v>
      </c>
      <c r="U367" s="15" t="b">
        <f t="shared" si="209"/>
        <v>0</v>
      </c>
      <c r="V367" s="15" t="e">
        <f t="shared" si="210"/>
        <v>#N/A</v>
      </c>
      <c r="W367" s="15" t="e">
        <f t="shared" si="211"/>
        <v>#N/A</v>
      </c>
      <c r="X367" s="15" t="e">
        <f t="shared" si="212"/>
        <v>#N/A</v>
      </c>
      <c r="Y367" s="15" t="e">
        <f t="shared" si="213"/>
        <v>#N/A</v>
      </c>
      <c r="Z367" s="15" t="e">
        <f t="shared" si="214"/>
        <v>#N/A</v>
      </c>
      <c r="AA367" s="15" t="e">
        <f t="shared" si="215"/>
        <v>#N/A</v>
      </c>
      <c r="AB367" s="15" t="e">
        <f t="shared" si="216"/>
        <v>#N/A</v>
      </c>
      <c r="AC367" s="15" t="e">
        <f t="shared" si="217"/>
        <v>#N/A</v>
      </c>
      <c r="AD367" s="15" t="e">
        <f t="shared" si="218"/>
        <v>#N/A</v>
      </c>
      <c r="AE367" s="141" t="e">
        <f t="shared" si="219"/>
        <v>#N/A</v>
      </c>
      <c r="AG367" s="15" t="e">
        <f t="shared" si="220"/>
        <v>#N/A</v>
      </c>
      <c r="AH367" s="15" t="e">
        <f t="shared" si="221"/>
        <v>#N/A</v>
      </c>
      <c r="AI367" s="15" t="b">
        <f t="shared" si="222"/>
        <v>0</v>
      </c>
      <c r="AJ367" s="15" t="e">
        <f t="shared" si="223"/>
        <v>#N/A</v>
      </c>
      <c r="AK367" s="15" t="e">
        <f t="shared" si="224"/>
        <v>#N/A</v>
      </c>
      <c r="AL367" s="15" t="e">
        <f t="shared" si="225"/>
        <v>#N/A</v>
      </c>
      <c r="AM367" s="15" t="e">
        <f t="shared" si="226"/>
        <v>#N/A</v>
      </c>
      <c r="AN367" s="15" t="e">
        <f t="shared" si="227"/>
        <v>#N/A</v>
      </c>
      <c r="AO367" s="15" t="e">
        <f t="shared" si="228"/>
        <v>#N/A</v>
      </c>
      <c r="AP367" s="15" t="e">
        <f t="shared" si="229"/>
        <v>#N/A</v>
      </c>
      <c r="AQ367" s="15" t="e">
        <f t="shared" si="230"/>
        <v>#N/A</v>
      </c>
      <c r="AR367" s="15" t="e">
        <f t="shared" si="231"/>
        <v>#N/A</v>
      </c>
      <c r="AS367" s="141" t="e">
        <f t="shared" si="232"/>
        <v>#N/A</v>
      </c>
      <c r="AT367" s="141" t="e">
        <f t="shared" si="233"/>
        <v>#N/A</v>
      </c>
    </row>
    <row r="368" spans="5:46">
      <c r="E368" s="147"/>
      <c r="F368" s="15" t="str">
        <f t="shared" si="195"/>
        <v/>
      </c>
      <c r="G368" s="15" t="str">
        <f t="shared" si="196"/>
        <v/>
      </c>
      <c r="H368" s="15" t="str">
        <f t="shared" si="197"/>
        <v/>
      </c>
      <c r="I368" s="15" t="str">
        <f t="shared" si="198"/>
        <v/>
      </c>
      <c r="J368" s="15" t="str">
        <f t="shared" si="199"/>
        <v/>
      </c>
      <c r="K368" s="15" t="str">
        <f t="shared" si="200"/>
        <v/>
      </c>
      <c r="L368" s="15" t="str">
        <f t="shared" si="201"/>
        <v/>
      </c>
      <c r="M368" s="15" t="str">
        <f t="shared" si="202"/>
        <v/>
      </c>
      <c r="N368" s="15" t="str">
        <f t="shared" si="203"/>
        <v/>
      </c>
      <c r="O368" s="15" t="str">
        <f t="shared" si="204"/>
        <v/>
      </c>
      <c r="P368" s="15" t="str">
        <f t="shared" si="205"/>
        <v/>
      </c>
      <c r="Q368" s="15" t="str">
        <f t="shared" si="206"/>
        <v/>
      </c>
      <c r="R368" s="15" t="str">
        <f t="shared" si="207"/>
        <v/>
      </c>
      <c r="T368" s="15" t="e">
        <f t="shared" si="208"/>
        <v>#N/A</v>
      </c>
      <c r="U368" s="15" t="b">
        <f t="shared" si="209"/>
        <v>0</v>
      </c>
      <c r="V368" s="15" t="e">
        <f t="shared" si="210"/>
        <v>#N/A</v>
      </c>
      <c r="W368" s="15" t="e">
        <f t="shared" si="211"/>
        <v>#N/A</v>
      </c>
      <c r="X368" s="15" t="e">
        <f t="shared" si="212"/>
        <v>#N/A</v>
      </c>
      <c r="Y368" s="15" t="e">
        <f t="shared" si="213"/>
        <v>#N/A</v>
      </c>
      <c r="Z368" s="15" t="e">
        <f t="shared" si="214"/>
        <v>#N/A</v>
      </c>
      <c r="AA368" s="15" t="e">
        <f t="shared" si="215"/>
        <v>#N/A</v>
      </c>
      <c r="AB368" s="15" t="e">
        <f t="shared" si="216"/>
        <v>#N/A</v>
      </c>
      <c r="AC368" s="15" t="e">
        <f t="shared" si="217"/>
        <v>#N/A</v>
      </c>
      <c r="AD368" s="15" t="e">
        <f t="shared" si="218"/>
        <v>#N/A</v>
      </c>
      <c r="AE368" s="141" t="e">
        <f t="shared" si="219"/>
        <v>#N/A</v>
      </c>
      <c r="AG368" s="15" t="e">
        <f t="shared" si="220"/>
        <v>#N/A</v>
      </c>
      <c r="AH368" s="15" t="e">
        <f t="shared" si="221"/>
        <v>#N/A</v>
      </c>
      <c r="AI368" s="15" t="b">
        <f t="shared" si="222"/>
        <v>0</v>
      </c>
      <c r="AJ368" s="15" t="e">
        <f t="shared" si="223"/>
        <v>#N/A</v>
      </c>
      <c r="AK368" s="15" t="e">
        <f t="shared" si="224"/>
        <v>#N/A</v>
      </c>
      <c r="AL368" s="15" t="e">
        <f t="shared" si="225"/>
        <v>#N/A</v>
      </c>
      <c r="AM368" s="15" t="e">
        <f t="shared" si="226"/>
        <v>#N/A</v>
      </c>
      <c r="AN368" s="15" t="e">
        <f t="shared" si="227"/>
        <v>#N/A</v>
      </c>
      <c r="AO368" s="15" t="e">
        <f t="shared" si="228"/>
        <v>#N/A</v>
      </c>
      <c r="AP368" s="15" t="e">
        <f t="shared" si="229"/>
        <v>#N/A</v>
      </c>
      <c r="AQ368" s="15" t="e">
        <f t="shared" si="230"/>
        <v>#N/A</v>
      </c>
      <c r="AR368" s="15" t="e">
        <f t="shared" si="231"/>
        <v>#N/A</v>
      </c>
      <c r="AS368" s="141" t="e">
        <f t="shared" si="232"/>
        <v>#N/A</v>
      </c>
      <c r="AT368" s="141" t="e">
        <f t="shared" si="233"/>
        <v>#N/A</v>
      </c>
    </row>
    <row r="369" spans="5:46">
      <c r="E369" s="147"/>
      <c r="F369" s="15" t="str">
        <f t="shared" si="195"/>
        <v/>
      </c>
      <c r="G369" s="15" t="str">
        <f t="shared" si="196"/>
        <v/>
      </c>
      <c r="H369" s="15" t="str">
        <f t="shared" si="197"/>
        <v/>
      </c>
      <c r="I369" s="15" t="str">
        <f t="shared" si="198"/>
        <v/>
      </c>
      <c r="J369" s="15" t="str">
        <f t="shared" si="199"/>
        <v/>
      </c>
      <c r="K369" s="15" t="str">
        <f t="shared" si="200"/>
        <v/>
      </c>
      <c r="L369" s="15" t="str">
        <f t="shared" si="201"/>
        <v/>
      </c>
      <c r="M369" s="15" t="str">
        <f t="shared" si="202"/>
        <v/>
      </c>
      <c r="N369" s="15" t="str">
        <f t="shared" si="203"/>
        <v/>
      </c>
      <c r="O369" s="15" t="str">
        <f t="shared" si="204"/>
        <v/>
      </c>
      <c r="P369" s="15" t="str">
        <f t="shared" si="205"/>
        <v/>
      </c>
      <c r="Q369" s="15" t="str">
        <f t="shared" si="206"/>
        <v/>
      </c>
      <c r="R369" s="15" t="str">
        <f t="shared" si="207"/>
        <v/>
      </c>
      <c r="T369" s="15" t="e">
        <f t="shared" si="208"/>
        <v>#N/A</v>
      </c>
      <c r="U369" s="15" t="b">
        <f t="shared" si="209"/>
        <v>0</v>
      </c>
      <c r="V369" s="15" t="e">
        <f t="shared" si="210"/>
        <v>#N/A</v>
      </c>
      <c r="W369" s="15" t="e">
        <f t="shared" si="211"/>
        <v>#N/A</v>
      </c>
      <c r="X369" s="15" t="e">
        <f t="shared" si="212"/>
        <v>#N/A</v>
      </c>
      <c r="Y369" s="15" t="e">
        <f t="shared" si="213"/>
        <v>#N/A</v>
      </c>
      <c r="Z369" s="15" t="e">
        <f t="shared" si="214"/>
        <v>#N/A</v>
      </c>
      <c r="AA369" s="15" t="e">
        <f t="shared" si="215"/>
        <v>#N/A</v>
      </c>
      <c r="AB369" s="15" t="e">
        <f t="shared" si="216"/>
        <v>#N/A</v>
      </c>
      <c r="AC369" s="15" t="e">
        <f t="shared" si="217"/>
        <v>#N/A</v>
      </c>
      <c r="AD369" s="15" t="e">
        <f t="shared" si="218"/>
        <v>#N/A</v>
      </c>
      <c r="AE369" s="141" t="e">
        <f t="shared" si="219"/>
        <v>#N/A</v>
      </c>
      <c r="AG369" s="15" t="e">
        <f t="shared" si="220"/>
        <v>#N/A</v>
      </c>
      <c r="AH369" s="15" t="e">
        <f t="shared" si="221"/>
        <v>#N/A</v>
      </c>
      <c r="AI369" s="15" t="b">
        <f t="shared" si="222"/>
        <v>0</v>
      </c>
      <c r="AJ369" s="15" t="e">
        <f t="shared" si="223"/>
        <v>#N/A</v>
      </c>
      <c r="AK369" s="15" t="e">
        <f t="shared" si="224"/>
        <v>#N/A</v>
      </c>
      <c r="AL369" s="15" t="e">
        <f t="shared" si="225"/>
        <v>#N/A</v>
      </c>
      <c r="AM369" s="15" t="e">
        <f t="shared" si="226"/>
        <v>#N/A</v>
      </c>
      <c r="AN369" s="15" t="e">
        <f t="shared" si="227"/>
        <v>#N/A</v>
      </c>
      <c r="AO369" s="15" t="e">
        <f t="shared" si="228"/>
        <v>#N/A</v>
      </c>
      <c r="AP369" s="15" t="e">
        <f t="shared" si="229"/>
        <v>#N/A</v>
      </c>
      <c r="AQ369" s="15" t="e">
        <f t="shared" si="230"/>
        <v>#N/A</v>
      </c>
      <c r="AR369" s="15" t="e">
        <f t="shared" si="231"/>
        <v>#N/A</v>
      </c>
      <c r="AS369" s="141" t="e">
        <f t="shared" si="232"/>
        <v>#N/A</v>
      </c>
      <c r="AT369" s="141" t="e">
        <f t="shared" si="233"/>
        <v>#N/A</v>
      </c>
    </row>
    <row r="370" spans="5:46">
      <c r="E370" s="147"/>
      <c r="F370" s="15" t="str">
        <f t="shared" si="195"/>
        <v/>
      </c>
      <c r="G370" s="15" t="str">
        <f t="shared" si="196"/>
        <v/>
      </c>
      <c r="H370" s="15" t="str">
        <f t="shared" si="197"/>
        <v/>
      </c>
      <c r="I370" s="15" t="str">
        <f t="shared" si="198"/>
        <v/>
      </c>
      <c r="J370" s="15" t="str">
        <f t="shared" si="199"/>
        <v/>
      </c>
      <c r="K370" s="15" t="str">
        <f t="shared" si="200"/>
        <v/>
      </c>
      <c r="L370" s="15" t="str">
        <f t="shared" si="201"/>
        <v/>
      </c>
      <c r="M370" s="15" t="str">
        <f t="shared" si="202"/>
        <v/>
      </c>
      <c r="N370" s="15" t="str">
        <f t="shared" si="203"/>
        <v/>
      </c>
      <c r="O370" s="15" t="str">
        <f t="shared" si="204"/>
        <v/>
      </c>
      <c r="P370" s="15" t="str">
        <f t="shared" si="205"/>
        <v/>
      </c>
      <c r="Q370" s="15" t="str">
        <f t="shared" si="206"/>
        <v/>
      </c>
      <c r="R370" s="15" t="str">
        <f t="shared" si="207"/>
        <v/>
      </c>
      <c r="T370" s="15" t="e">
        <f t="shared" si="208"/>
        <v>#N/A</v>
      </c>
      <c r="U370" s="15" t="b">
        <f t="shared" si="209"/>
        <v>0</v>
      </c>
      <c r="V370" s="15" t="e">
        <f t="shared" si="210"/>
        <v>#N/A</v>
      </c>
      <c r="W370" s="15" t="e">
        <f t="shared" si="211"/>
        <v>#N/A</v>
      </c>
      <c r="X370" s="15" t="e">
        <f t="shared" si="212"/>
        <v>#N/A</v>
      </c>
      <c r="Y370" s="15" t="e">
        <f t="shared" si="213"/>
        <v>#N/A</v>
      </c>
      <c r="Z370" s="15" t="e">
        <f t="shared" si="214"/>
        <v>#N/A</v>
      </c>
      <c r="AA370" s="15" t="e">
        <f t="shared" si="215"/>
        <v>#N/A</v>
      </c>
      <c r="AB370" s="15" t="e">
        <f t="shared" si="216"/>
        <v>#N/A</v>
      </c>
      <c r="AC370" s="15" t="e">
        <f t="shared" si="217"/>
        <v>#N/A</v>
      </c>
      <c r="AD370" s="15" t="e">
        <f t="shared" si="218"/>
        <v>#N/A</v>
      </c>
      <c r="AE370" s="141" t="e">
        <f t="shared" si="219"/>
        <v>#N/A</v>
      </c>
      <c r="AG370" s="15" t="e">
        <f t="shared" si="220"/>
        <v>#N/A</v>
      </c>
      <c r="AH370" s="15" t="e">
        <f t="shared" si="221"/>
        <v>#N/A</v>
      </c>
      <c r="AI370" s="15" t="b">
        <f t="shared" si="222"/>
        <v>0</v>
      </c>
      <c r="AJ370" s="15" t="e">
        <f t="shared" si="223"/>
        <v>#N/A</v>
      </c>
      <c r="AK370" s="15" t="e">
        <f t="shared" si="224"/>
        <v>#N/A</v>
      </c>
      <c r="AL370" s="15" t="e">
        <f t="shared" si="225"/>
        <v>#N/A</v>
      </c>
      <c r="AM370" s="15" t="e">
        <f t="shared" si="226"/>
        <v>#N/A</v>
      </c>
      <c r="AN370" s="15" t="e">
        <f t="shared" si="227"/>
        <v>#N/A</v>
      </c>
      <c r="AO370" s="15" t="e">
        <f t="shared" si="228"/>
        <v>#N/A</v>
      </c>
      <c r="AP370" s="15" t="e">
        <f t="shared" si="229"/>
        <v>#N/A</v>
      </c>
      <c r="AQ370" s="15" t="e">
        <f t="shared" si="230"/>
        <v>#N/A</v>
      </c>
      <c r="AR370" s="15" t="e">
        <f t="shared" si="231"/>
        <v>#N/A</v>
      </c>
      <c r="AS370" s="141" t="e">
        <f t="shared" si="232"/>
        <v>#N/A</v>
      </c>
      <c r="AT370" s="141" t="e">
        <f t="shared" si="233"/>
        <v>#N/A</v>
      </c>
    </row>
    <row r="371" spans="5:46">
      <c r="E371" s="147"/>
      <c r="F371" s="15" t="str">
        <f t="shared" si="195"/>
        <v/>
      </c>
      <c r="G371" s="15" t="str">
        <f t="shared" si="196"/>
        <v/>
      </c>
      <c r="H371" s="15" t="str">
        <f t="shared" si="197"/>
        <v/>
      </c>
      <c r="I371" s="15" t="str">
        <f t="shared" si="198"/>
        <v/>
      </c>
      <c r="J371" s="15" t="str">
        <f t="shared" si="199"/>
        <v/>
      </c>
      <c r="K371" s="15" t="str">
        <f t="shared" si="200"/>
        <v/>
      </c>
      <c r="L371" s="15" t="str">
        <f t="shared" si="201"/>
        <v/>
      </c>
      <c r="M371" s="15" t="str">
        <f t="shared" si="202"/>
        <v/>
      </c>
      <c r="N371" s="15" t="str">
        <f t="shared" si="203"/>
        <v/>
      </c>
      <c r="O371" s="15" t="str">
        <f t="shared" si="204"/>
        <v/>
      </c>
      <c r="P371" s="15" t="str">
        <f t="shared" si="205"/>
        <v/>
      </c>
      <c r="Q371" s="15" t="str">
        <f t="shared" si="206"/>
        <v/>
      </c>
      <c r="R371" s="15" t="str">
        <f t="shared" si="207"/>
        <v/>
      </c>
      <c r="T371" s="15" t="e">
        <f t="shared" si="208"/>
        <v>#N/A</v>
      </c>
      <c r="U371" s="15" t="b">
        <f t="shared" si="209"/>
        <v>0</v>
      </c>
      <c r="V371" s="15" t="e">
        <f t="shared" si="210"/>
        <v>#N/A</v>
      </c>
      <c r="W371" s="15" t="e">
        <f t="shared" si="211"/>
        <v>#N/A</v>
      </c>
      <c r="X371" s="15" t="e">
        <f t="shared" si="212"/>
        <v>#N/A</v>
      </c>
      <c r="Y371" s="15" t="e">
        <f t="shared" si="213"/>
        <v>#N/A</v>
      </c>
      <c r="Z371" s="15" t="e">
        <f t="shared" si="214"/>
        <v>#N/A</v>
      </c>
      <c r="AA371" s="15" t="e">
        <f t="shared" si="215"/>
        <v>#N/A</v>
      </c>
      <c r="AB371" s="15" t="e">
        <f t="shared" si="216"/>
        <v>#N/A</v>
      </c>
      <c r="AC371" s="15" t="e">
        <f t="shared" si="217"/>
        <v>#N/A</v>
      </c>
      <c r="AD371" s="15" t="e">
        <f t="shared" si="218"/>
        <v>#N/A</v>
      </c>
      <c r="AE371" s="141" t="e">
        <f t="shared" si="219"/>
        <v>#N/A</v>
      </c>
      <c r="AG371" s="15" t="e">
        <f t="shared" si="220"/>
        <v>#N/A</v>
      </c>
      <c r="AH371" s="15" t="e">
        <f t="shared" si="221"/>
        <v>#N/A</v>
      </c>
      <c r="AI371" s="15" t="b">
        <f t="shared" si="222"/>
        <v>0</v>
      </c>
      <c r="AJ371" s="15" t="e">
        <f t="shared" si="223"/>
        <v>#N/A</v>
      </c>
      <c r="AK371" s="15" t="e">
        <f t="shared" si="224"/>
        <v>#N/A</v>
      </c>
      <c r="AL371" s="15" t="e">
        <f t="shared" si="225"/>
        <v>#N/A</v>
      </c>
      <c r="AM371" s="15" t="e">
        <f t="shared" si="226"/>
        <v>#N/A</v>
      </c>
      <c r="AN371" s="15" t="e">
        <f t="shared" si="227"/>
        <v>#N/A</v>
      </c>
      <c r="AO371" s="15" t="e">
        <f t="shared" si="228"/>
        <v>#N/A</v>
      </c>
      <c r="AP371" s="15" t="e">
        <f t="shared" si="229"/>
        <v>#N/A</v>
      </c>
      <c r="AQ371" s="15" t="e">
        <f t="shared" si="230"/>
        <v>#N/A</v>
      </c>
      <c r="AR371" s="15" t="e">
        <f t="shared" si="231"/>
        <v>#N/A</v>
      </c>
      <c r="AS371" s="141" t="e">
        <f t="shared" si="232"/>
        <v>#N/A</v>
      </c>
      <c r="AT371" s="141" t="e">
        <f t="shared" si="233"/>
        <v>#N/A</v>
      </c>
    </row>
    <row r="372" spans="5:46">
      <c r="E372" s="147"/>
      <c r="F372" s="15" t="str">
        <f t="shared" si="195"/>
        <v/>
      </c>
      <c r="G372" s="15" t="str">
        <f t="shared" si="196"/>
        <v/>
      </c>
      <c r="H372" s="15" t="str">
        <f t="shared" si="197"/>
        <v/>
      </c>
      <c r="I372" s="15" t="str">
        <f t="shared" si="198"/>
        <v/>
      </c>
      <c r="J372" s="15" t="str">
        <f t="shared" si="199"/>
        <v/>
      </c>
      <c r="K372" s="15" t="str">
        <f t="shared" si="200"/>
        <v/>
      </c>
      <c r="L372" s="15" t="str">
        <f t="shared" si="201"/>
        <v/>
      </c>
      <c r="M372" s="15" t="str">
        <f t="shared" si="202"/>
        <v/>
      </c>
      <c r="N372" s="15" t="str">
        <f t="shared" si="203"/>
        <v/>
      </c>
      <c r="O372" s="15" t="str">
        <f t="shared" si="204"/>
        <v/>
      </c>
      <c r="P372" s="15" t="str">
        <f t="shared" si="205"/>
        <v/>
      </c>
      <c r="Q372" s="15" t="str">
        <f t="shared" si="206"/>
        <v/>
      </c>
      <c r="R372" s="15" t="str">
        <f t="shared" si="207"/>
        <v/>
      </c>
      <c r="T372" s="15" t="e">
        <f t="shared" si="208"/>
        <v>#N/A</v>
      </c>
      <c r="U372" s="15" t="b">
        <f t="shared" si="209"/>
        <v>0</v>
      </c>
      <c r="V372" s="15" t="e">
        <f t="shared" si="210"/>
        <v>#N/A</v>
      </c>
      <c r="W372" s="15" t="e">
        <f t="shared" si="211"/>
        <v>#N/A</v>
      </c>
      <c r="X372" s="15" t="e">
        <f t="shared" si="212"/>
        <v>#N/A</v>
      </c>
      <c r="Y372" s="15" t="e">
        <f t="shared" si="213"/>
        <v>#N/A</v>
      </c>
      <c r="Z372" s="15" t="e">
        <f t="shared" si="214"/>
        <v>#N/A</v>
      </c>
      <c r="AA372" s="15" t="e">
        <f t="shared" si="215"/>
        <v>#N/A</v>
      </c>
      <c r="AB372" s="15" t="e">
        <f t="shared" si="216"/>
        <v>#N/A</v>
      </c>
      <c r="AC372" s="15" t="e">
        <f t="shared" si="217"/>
        <v>#N/A</v>
      </c>
      <c r="AD372" s="15" t="e">
        <f t="shared" si="218"/>
        <v>#N/A</v>
      </c>
      <c r="AE372" s="141" t="e">
        <f t="shared" si="219"/>
        <v>#N/A</v>
      </c>
      <c r="AG372" s="15" t="e">
        <f t="shared" si="220"/>
        <v>#N/A</v>
      </c>
      <c r="AH372" s="15" t="e">
        <f t="shared" si="221"/>
        <v>#N/A</v>
      </c>
      <c r="AI372" s="15" t="b">
        <f t="shared" si="222"/>
        <v>0</v>
      </c>
      <c r="AJ372" s="15" t="e">
        <f t="shared" si="223"/>
        <v>#N/A</v>
      </c>
      <c r="AK372" s="15" t="e">
        <f t="shared" si="224"/>
        <v>#N/A</v>
      </c>
      <c r="AL372" s="15" t="e">
        <f t="shared" si="225"/>
        <v>#N/A</v>
      </c>
      <c r="AM372" s="15" t="e">
        <f t="shared" si="226"/>
        <v>#N/A</v>
      </c>
      <c r="AN372" s="15" t="e">
        <f t="shared" si="227"/>
        <v>#N/A</v>
      </c>
      <c r="AO372" s="15" t="e">
        <f t="shared" si="228"/>
        <v>#N/A</v>
      </c>
      <c r="AP372" s="15" t="e">
        <f t="shared" si="229"/>
        <v>#N/A</v>
      </c>
      <c r="AQ372" s="15" t="e">
        <f t="shared" si="230"/>
        <v>#N/A</v>
      </c>
      <c r="AR372" s="15" t="e">
        <f t="shared" si="231"/>
        <v>#N/A</v>
      </c>
      <c r="AS372" s="141" t="e">
        <f t="shared" si="232"/>
        <v>#N/A</v>
      </c>
      <c r="AT372" s="141" t="e">
        <f t="shared" si="233"/>
        <v>#N/A</v>
      </c>
    </row>
    <row r="373" spans="5:46">
      <c r="E373" s="147"/>
      <c r="F373" s="15" t="str">
        <f t="shared" si="195"/>
        <v/>
      </c>
      <c r="G373" s="15" t="str">
        <f t="shared" si="196"/>
        <v/>
      </c>
      <c r="H373" s="15" t="str">
        <f t="shared" si="197"/>
        <v/>
      </c>
      <c r="I373" s="15" t="str">
        <f t="shared" si="198"/>
        <v/>
      </c>
      <c r="J373" s="15" t="str">
        <f t="shared" si="199"/>
        <v/>
      </c>
      <c r="K373" s="15" t="str">
        <f t="shared" si="200"/>
        <v/>
      </c>
      <c r="L373" s="15" t="str">
        <f t="shared" si="201"/>
        <v/>
      </c>
      <c r="M373" s="15" t="str">
        <f t="shared" si="202"/>
        <v/>
      </c>
      <c r="N373" s="15" t="str">
        <f t="shared" si="203"/>
        <v/>
      </c>
      <c r="O373" s="15" t="str">
        <f t="shared" si="204"/>
        <v/>
      </c>
      <c r="P373" s="15" t="str">
        <f t="shared" si="205"/>
        <v/>
      </c>
      <c r="Q373" s="15" t="str">
        <f t="shared" si="206"/>
        <v/>
      </c>
      <c r="R373" s="15" t="str">
        <f t="shared" si="207"/>
        <v/>
      </c>
      <c r="T373" s="15" t="e">
        <f t="shared" si="208"/>
        <v>#N/A</v>
      </c>
      <c r="U373" s="15" t="b">
        <f t="shared" si="209"/>
        <v>0</v>
      </c>
      <c r="V373" s="15" t="e">
        <f t="shared" si="210"/>
        <v>#N/A</v>
      </c>
      <c r="W373" s="15" t="e">
        <f t="shared" si="211"/>
        <v>#N/A</v>
      </c>
      <c r="X373" s="15" t="e">
        <f t="shared" si="212"/>
        <v>#N/A</v>
      </c>
      <c r="Y373" s="15" t="e">
        <f t="shared" si="213"/>
        <v>#N/A</v>
      </c>
      <c r="Z373" s="15" t="e">
        <f t="shared" si="214"/>
        <v>#N/A</v>
      </c>
      <c r="AA373" s="15" t="e">
        <f t="shared" si="215"/>
        <v>#N/A</v>
      </c>
      <c r="AB373" s="15" t="e">
        <f t="shared" si="216"/>
        <v>#N/A</v>
      </c>
      <c r="AC373" s="15" t="e">
        <f t="shared" si="217"/>
        <v>#N/A</v>
      </c>
      <c r="AD373" s="15" t="e">
        <f t="shared" si="218"/>
        <v>#N/A</v>
      </c>
      <c r="AE373" s="141" t="e">
        <f t="shared" si="219"/>
        <v>#N/A</v>
      </c>
      <c r="AG373" s="15" t="e">
        <f t="shared" si="220"/>
        <v>#N/A</v>
      </c>
      <c r="AH373" s="15" t="e">
        <f t="shared" si="221"/>
        <v>#N/A</v>
      </c>
      <c r="AI373" s="15" t="b">
        <f t="shared" si="222"/>
        <v>0</v>
      </c>
      <c r="AJ373" s="15" t="e">
        <f t="shared" si="223"/>
        <v>#N/A</v>
      </c>
      <c r="AK373" s="15" t="e">
        <f t="shared" si="224"/>
        <v>#N/A</v>
      </c>
      <c r="AL373" s="15" t="e">
        <f t="shared" si="225"/>
        <v>#N/A</v>
      </c>
      <c r="AM373" s="15" t="e">
        <f t="shared" si="226"/>
        <v>#N/A</v>
      </c>
      <c r="AN373" s="15" t="e">
        <f t="shared" si="227"/>
        <v>#N/A</v>
      </c>
      <c r="AO373" s="15" t="e">
        <f t="shared" si="228"/>
        <v>#N/A</v>
      </c>
      <c r="AP373" s="15" t="e">
        <f t="shared" si="229"/>
        <v>#N/A</v>
      </c>
      <c r="AQ373" s="15" t="e">
        <f t="shared" si="230"/>
        <v>#N/A</v>
      </c>
      <c r="AR373" s="15" t="e">
        <f t="shared" si="231"/>
        <v>#N/A</v>
      </c>
      <c r="AS373" s="141" t="e">
        <f t="shared" si="232"/>
        <v>#N/A</v>
      </c>
      <c r="AT373" s="141" t="e">
        <f t="shared" si="233"/>
        <v>#N/A</v>
      </c>
    </row>
    <row r="374" spans="5:46">
      <c r="E374" s="147"/>
      <c r="F374" s="15" t="str">
        <f t="shared" si="195"/>
        <v/>
      </c>
      <c r="G374" s="15" t="str">
        <f t="shared" si="196"/>
        <v/>
      </c>
      <c r="H374" s="15" t="str">
        <f t="shared" si="197"/>
        <v/>
      </c>
      <c r="I374" s="15" t="str">
        <f t="shared" si="198"/>
        <v/>
      </c>
      <c r="J374" s="15" t="str">
        <f t="shared" si="199"/>
        <v/>
      </c>
      <c r="K374" s="15" t="str">
        <f t="shared" si="200"/>
        <v/>
      </c>
      <c r="L374" s="15" t="str">
        <f t="shared" si="201"/>
        <v/>
      </c>
      <c r="M374" s="15" t="str">
        <f t="shared" si="202"/>
        <v/>
      </c>
      <c r="N374" s="15" t="str">
        <f t="shared" si="203"/>
        <v/>
      </c>
      <c r="O374" s="15" t="str">
        <f t="shared" si="204"/>
        <v/>
      </c>
      <c r="P374" s="15" t="str">
        <f t="shared" si="205"/>
        <v/>
      </c>
      <c r="Q374" s="15" t="str">
        <f t="shared" si="206"/>
        <v/>
      </c>
      <c r="R374" s="15" t="str">
        <f t="shared" si="207"/>
        <v/>
      </c>
      <c r="T374" s="15" t="e">
        <f t="shared" si="208"/>
        <v>#N/A</v>
      </c>
      <c r="U374" s="15" t="b">
        <f t="shared" si="209"/>
        <v>0</v>
      </c>
      <c r="V374" s="15" t="e">
        <f t="shared" si="210"/>
        <v>#N/A</v>
      </c>
      <c r="W374" s="15" t="e">
        <f t="shared" si="211"/>
        <v>#N/A</v>
      </c>
      <c r="X374" s="15" t="e">
        <f t="shared" si="212"/>
        <v>#N/A</v>
      </c>
      <c r="Y374" s="15" t="e">
        <f t="shared" si="213"/>
        <v>#N/A</v>
      </c>
      <c r="Z374" s="15" t="e">
        <f t="shared" si="214"/>
        <v>#N/A</v>
      </c>
      <c r="AA374" s="15" t="e">
        <f t="shared" si="215"/>
        <v>#N/A</v>
      </c>
      <c r="AB374" s="15" t="e">
        <f t="shared" si="216"/>
        <v>#N/A</v>
      </c>
      <c r="AC374" s="15" t="e">
        <f t="shared" si="217"/>
        <v>#N/A</v>
      </c>
      <c r="AD374" s="15" t="e">
        <f t="shared" si="218"/>
        <v>#N/A</v>
      </c>
      <c r="AE374" s="141" t="e">
        <f t="shared" si="219"/>
        <v>#N/A</v>
      </c>
      <c r="AG374" s="15" t="e">
        <f t="shared" si="220"/>
        <v>#N/A</v>
      </c>
      <c r="AH374" s="15" t="e">
        <f t="shared" si="221"/>
        <v>#N/A</v>
      </c>
      <c r="AI374" s="15" t="b">
        <f t="shared" si="222"/>
        <v>0</v>
      </c>
      <c r="AJ374" s="15" t="e">
        <f t="shared" si="223"/>
        <v>#N/A</v>
      </c>
      <c r="AK374" s="15" t="e">
        <f t="shared" si="224"/>
        <v>#N/A</v>
      </c>
      <c r="AL374" s="15" t="e">
        <f t="shared" si="225"/>
        <v>#N/A</v>
      </c>
      <c r="AM374" s="15" t="e">
        <f t="shared" si="226"/>
        <v>#N/A</v>
      </c>
      <c r="AN374" s="15" t="e">
        <f t="shared" si="227"/>
        <v>#N/A</v>
      </c>
      <c r="AO374" s="15" t="e">
        <f t="shared" si="228"/>
        <v>#N/A</v>
      </c>
      <c r="AP374" s="15" t="e">
        <f t="shared" si="229"/>
        <v>#N/A</v>
      </c>
      <c r="AQ374" s="15" t="e">
        <f t="shared" si="230"/>
        <v>#N/A</v>
      </c>
      <c r="AR374" s="15" t="e">
        <f t="shared" si="231"/>
        <v>#N/A</v>
      </c>
      <c r="AS374" s="141" t="e">
        <f t="shared" si="232"/>
        <v>#N/A</v>
      </c>
      <c r="AT374" s="141" t="e">
        <f t="shared" si="233"/>
        <v>#N/A</v>
      </c>
    </row>
    <row r="375" spans="5:46">
      <c r="E375" s="147"/>
      <c r="F375" s="15" t="str">
        <f t="shared" si="195"/>
        <v/>
      </c>
      <c r="G375" s="15" t="str">
        <f t="shared" si="196"/>
        <v/>
      </c>
      <c r="H375" s="15" t="str">
        <f t="shared" si="197"/>
        <v/>
      </c>
      <c r="I375" s="15" t="str">
        <f t="shared" si="198"/>
        <v/>
      </c>
      <c r="J375" s="15" t="str">
        <f t="shared" si="199"/>
        <v/>
      </c>
      <c r="K375" s="15" t="str">
        <f t="shared" si="200"/>
        <v/>
      </c>
      <c r="L375" s="15" t="str">
        <f t="shared" si="201"/>
        <v/>
      </c>
      <c r="M375" s="15" t="str">
        <f t="shared" si="202"/>
        <v/>
      </c>
      <c r="N375" s="15" t="str">
        <f t="shared" si="203"/>
        <v/>
      </c>
      <c r="O375" s="15" t="str">
        <f t="shared" si="204"/>
        <v/>
      </c>
      <c r="P375" s="15" t="str">
        <f t="shared" si="205"/>
        <v/>
      </c>
      <c r="Q375" s="15" t="str">
        <f t="shared" si="206"/>
        <v/>
      </c>
      <c r="R375" s="15" t="str">
        <f t="shared" si="207"/>
        <v/>
      </c>
      <c r="T375" s="15" t="e">
        <f t="shared" si="208"/>
        <v>#N/A</v>
      </c>
      <c r="U375" s="15" t="b">
        <f t="shared" si="209"/>
        <v>0</v>
      </c>
      <c r="V375" s="15" t="e">
        <f t="shared" si="210"/>
        <v>#N/A</v>
      </c>
      <c r="W375" s="15" t="e">
        <f t="shared" si="211"/>
        <v>#N/A</v>
      </c>
      <c r="X375" s="15" t="e">
        <f t="shared" si="212"/>
        <v>#N/A</v>
      </c>
      <c r="Y375" s="15" t="e">
        <f t="shared" si="213"/>
        <v>#N/A</v>
      </c>
      <c r="Z375" s="15" t="e">
        <f t="shared" si="214"/>
        <v>#N/A</v>
      </c>
      <c r="AA375" s="15" t="e">
        <f t="shared" si="215"/>
        <v>#N/A</v>
      </c>
      <c r="AB375" s="15" t="e">
        <f t="shared" si="216"/>
        <v>#N/A</v>
      </c>
      <c r="AC375" s="15" t="e">
        <f t="shared" si="217"/>
        <v>#N/A</v>
      </c>
      <c r="AD375" s="15" t="e">
        <f t="shared" si="218"/>
        <v>#N/A</v>
      </c>
      <c r="AE375" s="141" t="e">
        <f t="shared" si="219"/>
        <v>#N/A</v>
      </c>
      <c r="AG375" s="15" t="e">
        <f t="shared" si="220"/>
        <v>#N/A</v>
      </c>
      <c r="AH375" s="15" t="e">
        <f t="shared" si="221"/>
        <v>#N/A</v>
      </c>
      <c r="AI375" s="15" t="b">
        <f t="shared" si="222"/>
        <v>0</v>
      </c>
      <c r="AJ375" s="15" t="e">
        <f t="shared" si="223"/>
        <v>#N/A</v>
      </c>
      <c r="AK375" s="15" t="e">
        <f t="shared" si="224"/>
        <v>#N/A</v>
      </c>
      <c r="AL375" s="15" t="e">
        <f t="shared" si="225"/>
        <v>#N/A</v>
      </c>
      <c r="AM375" s="15" t="e">
        <f t="shared" si="226"/>
        <v>#N/A</v>
      </c>
      <c r="AN375" s="15" t="e">
        <f t="shared" si="227"/>
        <v>#N/A</v>
      </c>
      <c r="AO375" s="15" t="e">
        <f t="shared" si="228"/>
        <v>#N/A</v>
      </c>
      <c r="AP375" s="15" t="e">
        <f t="shared" si="229"/>
        <v>#N/A</v>
      </c>
      <c r="AQ375" s="15" t="e">
        <f t="shared" si="230"/>
        <v>#N/A</v>
      </c>
      <c r="AR375" s="15" t="e">
        <f t="shared" si="231"/>
        <v>#N/A</v>
      </c>
      <c r="AS375" s="141" t="e">
        <f t="shared" si="232"/>
        <v>#N/A</v>
      </c>
      <c r="AT375" s="141" t="e">
        <f t="shared" si="233"/>
        <v>#N/A</v>
      </c>
    </row>
    <row r="376" spans="5:46">
      <c r="E376" s="147"/>
      <c r="F376" s="15" t="str">
        <f t="shared" si="195"/>
        <v/>
      </c>
      <c r="G376" s="15" t="str">
        <f t="shared" si="196"/>
        <v/>
      </c>
      <c r="H376" s="15" t="str">
        <f t="shared" si="197"/>
        <v/>
      </c>
      <c r="I376" s="15" t="str">
        <f t="shared" si="198"/>
        <v/>
      </c>
      <c r="J376" s="15" t="str">
        <f t="shared" si="199"/>
        <v/>
      </c>
      <c r="K376" s="15" t="str">
        <f t="shared" si="200"/>
        <v/>
      </c>
      <c r="L376" s="15" t="str">
        <f t="shared" si="201"/>
        <v/>
      </c>
      <c r="M376" s="15" t="str">
        <f t="shared" si="202"/>
        <v/>
      </c>
      <c r="N376" s="15" t="str">
        <f t="shared" si="203"/>
        <v/>
      </c>
      <c r="O376" s="15" t="str">
        <f t="shared" si="204"/>
        <v/>
      </c>
      <c r="P376" s="15" t="str">
        <f t="shared" si="205"/>
        <v/>
      </c>
      <c r="Q376" s="15" t="str">
        <f t="shared" si="206"/>
        <v/>
      </c>
      <c r="R376" s="15" t="str">
        <f t="shared" si="207"/>
        <v/>
      </c>
      <c r="T376" s="15" t="e">
        <f t="shared" si="208"/>
        <v>#N/A</v>
      </c>
      <c r="U376" s="15" t="b">
        <f t="shared" si="209"/>
        <v>0</v>
      </c>
      <c r="V376" s="15" t="e">
        <f t="shared" si="210"/>
        <v>#N/A</v>
      </c>
      <c r="W376" s="15" t="e">
        <f t="shared" si="211"/>
        <v>#N/A</v>
      </c>
      <c r="X376" s="15" t="e">
        <f t="shared" si="212"/>
        <v>#N/A</v>
      </c>
      <c r="Y376" s="15" t="e">
        <f t="shared" si="213"/>
        <v>#N/A</v>
      </c>
      <c r="Z376" s="15" t="e">
        <f t="shared" si="214"/>
        <v>#N/A</v>
      </c>
      <c r="AA376" s="15" t="e">
        <f t="shared" si="215"/>
        <v>#N/A</v>
      </c>
      <c r="AB376" s="15" t="e">
        <f t="shared" si="216"/>
        <v>#N/A</v>
      </c>
      <c r="AC376" s="15" t="e">
        <f t="shared" si="217"/>
        <v>#N/A</v>
      </c>
      <c r="AD376" s="15" t="e">
        <f t="shared" si="218"/>
        <v>#N/A</v>
      </c>
      <c r="AE376" s="141" t="e">
        <f t="shared" si="219"/>
        <v>#N/A</v>
      </c>
      <c r="AG376" s="15" t="e">
        <f t="shared" si="220"/>
        <v>#N/A</v>
      </c>
      <c r="AH376" s="15" t="e">
        <f t="shared" si="221"/>
        <v>#N/A</v>
      </c>
      <c r="AI376" s="15" t="b">
        <f t="shared" si="222"/>
        <v>0</v>
      </c>
      <c r="AJ376" s="15" t="e">
        <f t="shared" si="223"/>
        <v>#N/A</v>
      </c>
      <c r="AK376" s="15" t="e">
        <f t="shared" si="224"/>
        <v>#N/A</v>
      </c>
      <c r="AL376" s="15" t="e">
        <f t="shared" si="225"/>
        <v>#N/A</v>
      </c>
      <c r="AM376" s="15" t="e">
        <f t="shared" si="226"/>
        <v>#N/A</v>
      </c>
      <c r="AN376" s="15" t="e">
        <f t="shared" si="227"/>
        <v>#N/A</v>
      </c>
      <c r="AO376" s="15" t="e">
        <f t="shared" si="228"/>
        <v>#N/A</v>
      </c>
      <c r="AP376" s="15" t="e">
        <f t="shared" si="229"/>
        <v>#N/A</v>
      </c>
      <c r="AQ376" s="15" t="e">
        <f t="shared" si="230"/>
        <v>#N/A</v>
      </c>
      <c r="AR376" s="15" t="e">
        <f t="shared" si="231"/>
        <v>#N/A</v>
      </c>
      <c r="AS376" s="141" t="e">
        <f t="shared" si="232"/>
        <v>#N/A</v>
      </c>
      <c r="AT376" s="141" t="e">
        <f t="shared" si="233"/>
        <v>#N/A</v>
      </c>
    </row>
    <row r="377" spans="5:46">
      <c r="E377" s="147"/>
      <c r="F377" s="15" t="str">
        <f t="shared" si="195"/>
        <v/>
      </c>
      <c r="G377" s="15" t="str">
        <f t="shared" si="196"/>
        <v/>
      </c>
      <c r="H377" s="15" t="str">
        <f t="shared" si="197"/>
        <v/>
      </c>
      <c r="I377" s="15" t="str">
        <f t="shared" si="198"/>
        <v/>
      </c>
      <c r="J377" s="15" t="str">
        <f t="shared" si="199"/>
        <v/>
      </c>
      <c r="K377" s="15" t="str">
        <f t="shared" si="200"/>
        <v/>
      </c>
      <c r="L377" s="15" t="str">
        <f t="shared" si="201"/>
        <v/>
      </c>
      <c r="M377" s="15" t="str">
        <f t="shared" si="202"/>
        <v/>
      </c>
      <c r="N377" s="15" t="str">
        <f t="shared" si="203"/>
        <v/>
      </c>
      <c r="O377" s="15" t="str">
        <f t="shared" si="204"/>
        <v/>
      </c>
      <c r="P377" s="15" t="str">
        <f t="shared" si="205"/>
        <v/>
      </c>
      <c r="Q377" s="15" t="str">
        <f t="shared" si="206"/>
        <v/>
      </c>
      <c r="R377" s="15" t="str">
        <f t="shared" si="207"/>
        <v/>
      </c>
      <c r="T377" s="15" t="e">
        <f t="shared" si="208"/>
        <v>#N/A</v>
      </c>
      <c r="U377" s="15" t="b">
        <f t="shared" si="209"/>
        <v>0</v>
      </c>
      <c r="V377" s="15" t="e">
        <f t="shared" si="210"/>
        <v>#N/A</v>
      </c>
      <c r="W377" s="15" t="e">
        <f t="shared" si="211"/>
        <v>#N/A</v>
      </c>
      <c r="X377" s="15" t="e">
        <f t="shared" si="212"/>
        <v>#N/A</v>
      </c>
      <c r="Y377" s="15" t="e">
        <f t="shared" si="213"/>
        <v>#N/A</v>
      </c>
      <c r="Z377" s="15" t="e">
        <f t="shared" si="214"/>
        <v>#N/A</v>
      </c>
      <c r="AA377" s="15" t="e">
        <f t="shared" si="215"/>
        <v>#N/A</v>
      </c>
      <c r="AB377" s="15" t="e">
        <f t="shared" si="216"/>
        <v>#N/A</v>
      </c>
      <c r="AC377" s="15" t="e">
        <f t="shared" si="217"/>
        <v>#N/A</v>
      </c>
      <c r="AD377" s="15" t="e">
        <f t="shared" si="218"/>
        <v>#N/A</v>
      </c>
      <c r="AE377" s="141" t="e">
        <f t="shared" si="219"/>
        <v>#N/A</v>
      </c>
      <c r="AG377" s="15" t="e">
        <f t="shared" si="220"/>
        <v>#N/A</v>
      </c>
      <c r="AH377" s="15" t="e">
        <f t="shared" si="221"/>
        <v>#N/A</v>
      </c>
      <c r="AI377" s="15" t="b">
        <f t="shared" si="222"/>
        <v>0</v>
      </c>
      <c r="AJ377" s="15" t="e">
        <f t="shared" si="223"/>
        <v>#N/A</v>
      </c>
      <c r="AK377" s="15" t="e">
        <f t="shared" si="224"/>
        <v>#N/A</v>
      </c>
      <c r="AL377" s="15" t="e">
        <f t="shared" si="225"/>
        <v>#N/A</v>
      </c>
      <c r="AM377" s="15" t="e">
        <f t="shared" si="226"/>
        <v>#N/A</v>
      </c>
      <c r="AN377" s="15" t="e">
        <f t="shared" si="227"/>
        <v>#N/A</v>
      </c>
      <c r="AO377" s="15" t="e">
        <f t="shared" si="228"/>
        <v>#N/A</v>
      </c>
      <c r="AP377" s="15" t="e">
        <f t="shared" si="229"/>
        <v>#N/A</v>
      </c>
      <c r="AQ377" s="15" t="e">
        <f t="shared" si="230"/>
        <v>#N/A</v>
      </c>
      <c r="AR377" s="15" t="e">
        <f t="shared" si="231"/>
        <v>#N/A</v>
      </c>
      <c r="AS377" s="141" t="e">
        <f t="shared" si="232"/>
        <v>#N/A</v>
      </c>
      <c r="AT377" s="141" t="e">
        <f t="shared" si="233"/>
        <v>#N/A</v>
      </c>
    </row>
    <row r="378" spans="5:46">
      <c r="E378" s="147"/>
      <c r="F378" s="15" t="str">
        <f t="shared" si="195"/>
        <v/>
      </c>
      <c r="G378" s="15" t="str">
        <f t="shared" si="196"/>
        <v/>
      </c>
      <c r="H378" s="15" t="str">
        <f t="shared" si="197"/>
        <v/>
      </c>
      <c r="I378" s="15" t="str">
        <f t="shared" si="198"/>
        <v/>
      </c>
      <c r="J378" s="15" t="str">
        <f t="shared" si="199"/>
        <v/>
      </c>
      <c r="K378" s="15" t="str">
        <f t="shared" si="200"/>
        <v/>
      </c>
      <c r="L378" s="15" t="str">
        <f t="shared" si="201"/>
        <v/>
      </c>
      <c r="M378" s="15" t="str">
        <f t="shared" si="202"/>
        <v/>
      </c>
      <c r="N378" s="15" t="str">
        <f t="shared" si="203"/>
        <v/>
      </c>
      <c r="O378" s="15" t="str">
        <f t="shared" si="204"/>
        <v/>
      </c>
      <c r="P378" s="15" t="str">
        <f t="shared" si="205"/>
        <v/>
      </c>
      <c r="Q378" s="15" t="str">
        <f t="shared" si="206"/>
        <v/>
      </c>
      <c r="R378" s="15" t="str">
        <f t="shared" si="207"/>
        <v/>
      </c>
      <c r="T378" s="15" t="e">
        <f t="shared" si="208"/>
        <v>#N/A</v>
      </c>
      <c r="U378" s="15" t="b">
        <f t="shared" si="209"/>
        <v>0</v>
      </c>
      <c r="V378" s="15" t="e">
        <f t="shared" si="210"/>
        <v>#N/A</v>
      </c>
      <c r="W378" s="15" t="e">
        <f t="shared" si="211"/>
        <v>#N/A</v>
      </c>
      <c r="X378" s="15" t="e">
        <f t="shared" si="212"/>
        <v>#N/A</v>
      </c>
      <c r="Y378" s="15" t="e">
        <f t="shared" si="213"/>
        <v>#N/A</v>
      </c>
      <c r="Z378" s="15" t="e">
        <f t="shared" si="214"/>
        <v>#N/A</v>
      </c>
      <c r="AA378" s="15" t="e">
        <f t="shared" si="215"/>
        <v>#N/A</v>
      </c>
      <c r="AB378" s="15" t="e">
        <f t="shared" si="216"/>
        <v>#N/A</v>
      </c>
      <c r="AC378" s="15" t="e">
        <f t="shared" si="217"/>
        <v>#N/A</v>
      </c>
      <c r="AD378" s="15" t="e">
        <f t="shared" si="218"/>
        <v>#N/A</v>
      </c>
      <c r="AE378" s="141" t="e">
        <f t="shared" si="219"/>
        <v>#N/A</v>
      </c>
      <c r="AG378" s="15" t="e">
        <f t="shared" si="220"/>
        <v>#N/A</v>
      </c>
      <c r="AH378" s="15" t="e">
        <f t="shared" si="221"/>
        <v>#N/A</v>
      </c>
      <c r="AI378" s="15" t="b">
        <f t="shared" si="222"/>
        <v>0</v>
      </c>
      <c r="AJ378" s="15" t="e">
        <f t="shared" si="223"/>
        <v>#N/A</v>
      </c>
      <c r="AK378" s="15" t="e">
        <f t="shared" si="224"/>
        <v>#N/A</v>
      </c>
      <c r="AL378" s="15" t="e">
        <f t="shared" si="225"/>
        <v>#N/A</v>
      </c>
      <c r="AM378" s="15" t="e">
        <f t="shared" si="226"/>
        <v>#N/A</v>
      </c>
      <c r="AN378" s="15" t="e">
        <f t="shared" si="227"/>
        <v>#N/A</v>
      </c>
      <c r="AO378" s="15" t="e">
        <f t="shared" si="228"/>
        <v>#N/A</v>
      </c>
      <c r="AP378" s="15" t="e">
        <f t="shared" si="229"/>
        <v>#N/A</v>
      </c>
      <c r="AQ378" s="15" t="e">
        <f t="shared" si="230"/>
        <v>#N/A</v>
      </c>
      <c r="AR378" s="15" t="e">
        <f t="shared" si="231"/>
        <v>#N/A</v>
      </c>
      <c r="AS378" s="141" t="e">
        <f t="shared" si="232"/>
        <v>#N/A</v>
      </c>
      <c r="AT378" s="141" t="e">
        <f t="shared" si="233"/>
        <v>#N/A</v>
      </c>
    </row>
    <row r="379" spans="5:46">
      <c r="E379" s="147"/>
      <c r="F379" s="15" t="str">
        <f t="shared" si="195"/>
        <v/>
      </c>
      <c r="G379" s="15" t="str">
        <f t="shared" si="196"/>
        <v/>
      </c>
      <c r="H379" s="15" t="str">
        <f t="shared" si="197"/>
        <v/>
      </c>
      <c r="I379" s="15" t="str">
        <f t="shared" si="198"/>
        <v/>
      </c>
      <c r="J379" s="15" t="str">
        <f t="shared" si="199"/>
        <v/>
      </c>
      <c r="K379" s="15" t="str">
        <f t="shared" si="200"/>
        <v/>
      </c>
      <c r="L379" s="15" t="str">
        <f t="shared" si="201"/>
        <v/>
      </c>
      <c r="M379" s="15" t="str">
        <f t="shared" si="202"/>
        <v/>
      </c>
      <c r="N379" s="15" t="str">
        <f t="shared" si="203"/>
        <v/>
      </c>
      <c r="O379" s="15" t="str">
        <f t="shared" si="204"/>
        <v/>
      </c>
      <c r="P379" s="15" t="str">
        <f t="shared" si="205"/>
        <v/>
      </c>
      <c r="Q379" s="15" t="str">
        <f t="shared" si="206"/>
        <v/>
      </c>
      <c r="R379" s="15" t="str">
        <f t="shared" si="207"/>
        <v/>
      </c>
      <c r="T379" s="15" t="e">
        <f t="shared" si="208"/>
        <v>#N/A</v>
      </c>
      <c r="U379" s="15" t="b">
        <f t="shared" si="209"/>
        <v>0</v>
      </c>
      <c r="V379" s="15" t="e">
        <f t="shared" si="210"/>
        <v>#N/A</v>
      </c>
      <c r="W379" s="15" t="e">
        <f t="shared" si="211"/>
        <v>#N/A</v>
      </c>
      <c r="X379" s="15" t="e">
        <f t="shared" si="212"/>
        <v>#N/A</v>
      </c>
      <c r="Y379" s="15" t="e">
        <f t="shared" si="213"/>
        <v>#N/A</v>
      </c>
      <c r="Z379" s="15" t="e">
        <f t="shared" si="214"/>
        <v>#N/A</v>
      </c>
      <c r="AA379" s="15" t="e">
        <f t="shared" si="215"/>
        <v>#N/A</v>
      </c>
      <c r="AB379" s="15" t="e">
        <f t="shared" si="216"/>
        <v>#N/A</v>
      </c>
      <c r="AC379" s="15" t="e">
        <f t="shared" si="217"/>
        <v>#N/A</v>
      </c>
      <c r="AD379" s="15" t="e">
        <f t="shared" si="218"/>
        <v>#N/A</v>
      </c>
      <c r="AE379" s="141" t="e">
        <f t="shared" si="219"/>
        <v>#N/A</v>
      </c>
      <c r="AG379" s="15" t="e">
        <f t="shared" si="220"/>
        <v>#N/A</v>
      </c>
      <c r="AH379" s="15" t="e">
        <f t="shared" si="221"/>
        <v>#N/A</v>
      </c>
      <c r="AI379" s="15" t="b">
        <f t="shared" si="222"/>
        <v>0</v>
      </c>
      <c r="AJ379" s="15" t="e">
        <f t="shared" si="223"/>
        <v>#N/A</v>
      </c>
      <c r="AK379" s="15" t="e">
        <f t="shared" si="224"/>
        <v>#N/A</v>
      </c>
      <c r="AL379" s="15" t="e">
        <f t="shared" si="225"/>
        <v>#N/A</v>
      </c>
      <c r="AM379" s="15" t="e">
        <f t="shared" si="226"/>
        <v>#N/A</v>
      </c>
      <c r="AN379" s="15" t="e">
        <f t="shared" si="227"/>
        <v>#N/A</v>
      </c>
      <c r="AO379" s="15" t="e">
        <f t="shared" si="228"/>
        <v>#N/A</v>
      </c>
      <c r="AP379" s="15" t="e">
        <f t="shared" si="229"/>
        <v>#N/A</v>
      </c>
      <c r="AQ379" s="15" t="e">
        <f t="shared" si="230"/>
        <v>#N/A</v>
      </c>
      <c r="AR379" s="15" t="e">
        <f t="shared" si="231"/>
        <v>#N/A</v>
      </c>
      <c r="AS379" s="141" t="e">
        <f t="shared" si="232"/>
        <v>#N/A</v>
      </c>
      <c r="AT379" s="141" t="e">
        <f t="shared" si="233"/>
        <v>#N/A</v>
      </c>
    </row>
    <row r="380" spans="5:46">
      <c r="E380" s="147"/>
      <c r="F380" s="15" t="str">
        <f t="shared" si="195"/>
        <v/>
      </c>
      <c r="G380" s="15" t="str">
        <f t="shared" si="196"/>
        <v/>
      </c>
      <c r="H380" s="15" t="str">
        <f t="shared" si="197"/>
        <v/>
      </c>
      <c r="I380" s="15" t="str">
        <f t="shared" si="198"/>
        <v/>
      </c>
      <c r="J380" s="15" t="str">
        <f t="shared" si="199"/>
        <v/>
      </c>
      <c r="K380" s="15" t="str">
        <f t="shared" si="200"/>
        <v/>
      </c>
      <c r="L380" s="15" t="str">
        <f t="shared" si="201"/>
        <v/>
      </c>
      <c r="M380" s="15" t="str">
        <f t="shared" si="202"/>
        <v/>
      </c>
      <c r="N380" s="15" t="str">
        <f t="shared" si="203"/>
        <v/>
      </c>
      <c r="O380" s="15" t="str">
        <f t="shared" si="204"/>
        <v/>
      </c>
      <c r="P380" s="15" t="str">
        <f t="shared" si="205"/>
        <v/>
      </c>
      <c r="Q380" s="15" t="str">
        <f t="shared" si="206"/>
        <v/>
      </c>
      <c r="R380" s="15" t="str">
        <f t="shared" si="207"/>
        <v/>
      </c>
      <c r="T380" s="15" t="e">
        <f t="shared" si="208"/>
        <v>#N/A</v>
      </c>
      <c r="U380" s="15" t="b">
        <f t="shared" si="209"/>
        <v>0</v>
      </c>
      <c r="V380" s="15" t="e">
        <f t="shared" si="210"/>
        <v>#N/A</v>
      </c>
      <c r="W380" s="15" t="e">
        <f t="shared" si="211"/>
        <v>#N/A</v>
      </c>
      <c r="X380" s="15" t="e">
        <f t="shared" si="212"/>
        <v>#N/A</v>
      </c>
      <c r="Y380" s="15" t="e">
        <f t="shared" si="213"/>
        <v>#N/A</v>
      </c>
      <c r="Z380" s="15" t="e">
        <f t="shared" si="214"/>
        <v>#N/A</v>
      </c>
      <c r="AA380" s="15" t="e">
        <f t="shared" si="215"/>
        <v>#N/A</v>
      </c>
      <c r="AB380" s="15" t="e">
        <f t="shared" si="216"/>
        <v>#N/A</v>
      </c>
      <c r="AC380" s="15" t="e">
        <f t="shared" si="217"/>
        <v>#N/A</v>
      </c>
      <c r="AD380" s="15" t="e">
        <f t="shared" si="218"/>
        <v>#N/A</v>
      </c>
      <c r="AE380" s="141" t="e">
        <f t="shared" si="219"/>
        <v>#N/A</v>
      </c>
      <c r="AG380" s="15" t="e">
        <f t="shared" si="220"/>
        <v>#N/A</v>
      </c>
      <c r="AH380" s="15" t="e">
        <f t="shared" si="221"/>
        <v>#N/A</v>
      </c>
      <c r="AI380" s="15" t="b">
        <f t="shared" si="222"/>
        <v>0</v>
      </c>
      <c r="AJ380" s="15" t="e">
        <f t="shared" si="223"/>
        <v>#N/A</v>
      </c>
      <c r="AK380" s="15" t="e">
        <f t="shared" si="224"/>
        <v>#N/A</v>
      </c>
      <c r="AL380" s="15" t="e">
        <f t="shared" si="225"/>
        <v>#N/A</v>
      </c>
      <c r="AM380" s="15" t="e">
        <f t="shared" si="226"/>
        <v>#N/A</v>
      </c>
      <c r="AN380" s="15" t="e">
        <f t="shared" si="227"/>
        <v>#N/A</v>
      </c>
      <c r="AO380" s="15" t="e">
        <f t="shared" si="228"/>
        <v>#N/A</v>
      </c>
      <c r="AP380" s="15" t="e">
        <f t="shared" si="229"/>
        <v>#N/A</v>
      </c>
      <c r="AQ380" s="15" t="e">
        <f t="shared" si="230"/>
        <v>#N/A</v>
      </c>
      <c r="AR380" s="15" t="e">
        <f t="shared" si="231"/>
        <v>#N/A</v>
      </c>
      <c r="AS380" s="141" t="e">
        <f t="shared" si="232"/>
        <v>#N/A</v>
      </c>
      <c r="AT380" s="141" t="e">
        <f t="shared" si="233"/>
        <v>#N/A</v>
      </c>
    </row>
    <row r="381" spans="5:46">
      <c r="E381" s="147"/>
      <c r="F381" s="15" t="str">
        <f t="shared" si="195"/>
        <v/>
      </c>
      <c r="G381" s="15" t="str">
        <f t="shared" si="196"/>
        <v/>
      </c>
      <c r="H381" s="15" t="str">
        <f t="shared" si="197"/>
        <v/>
      </c>
      <c r="I381" s="15" t="str">
        <f t="shared" si="198"/>
        <v/>
      </c>
      <c r="J381" s="15" t="str">
        <f t="shared" si="199"/>
        <v/>
      </c>
      <c r="K381" s="15" t="str">
        <f t="shared" si="200"/>
        <v/>
      </c>
      <c r="L381" s="15" t="str">
        <f t="shared" si="201"/>
        <v/>
      </c>
      <c r="M381" s="15" t="str">
        <f t="shared" si="202"/>
        <v/>
      </c>
      <c r="N381" s="15" t="str">
        <f t="shared" si="203"/>
        <v/>
      </c>
      <c r="O381" s="15" t="str">
        <f t="shared" si="204"/>
        <v/>
      </c>
      <c r="P381" s="15" t="str">
        <f t="shared" si="205"/>
        <v/>
      </c>
      <c r="Q381" s="15" t="str">
        <f t="shared" si="206"/>
        <v/>
      </c>
      <c r="R381" s="15" t="str">
        <f t="shared" si="207"/>
        <v/>
      </c>
      <c r="T381" s="15" t="e">
        <f t="shared" si="208"/>
        <v>#N/A</v>
      </c>
      <c r="U381" s="15" t="b">
        <f t="shared" si="209"/>
        <v>0</v>
      </c>
      <c r="V381" s="15" t="e">
        <f t="shared" si="210"/>
        <v>#N/A</v>
      </c>
      <c r="W381" s="15" t="e">
        <f t="shared" si="211"/>
        <v>#N/A</v>
      </c>
      <c r="X381" s="15" t="e">
        <f t="shared" si="212"/>
        <v>#N/A</v>
      </c>
      <c r="Y381" s="15" t="e">
        <f t="shared" si="213"/>
        <v>#N/A</v>
      </c>
      <c r="Z381" s="15" t="e">
        <f t="shared" si="214"/>
        <v>#N/A</v>
      </c>
      <c r="AA381" s="15" t="e">
        <f t="shared" si="215"/>
        <v>#N/A</v>
      </c>
      <c r="AB381" s="15" t="e">
        <f t="shared" si="216"/>
        <v>#N/A</v>
      </c>
      <c r="AC381" s="15" t="e">
        <f t="shared" si="217"/>
        <v>#N/A</v>
      </c>
      <c r="AD381" s="15" t="e">
        <f t="shared" si="218"/>
        <v>#N/A</v>
      </c>
      <c r="AE381" s="141" t="e">
        <f t="shared" si="219"/>
        <v>#N/A</v>
      </c>
      <c r="AG381" s="15" t="e">
        <f t="shared" si="220"/>
        <v>#N/A</v>
      </c>
      <c r="AH381" s="15" t="e">
        <f t="shared" si="221"/>
        <v>#N/A</v>
      </c>
      <c r="AI381" s="15" t="b">
        <f t="shared" si="222"/>
        <v>0</v>
      </c>
      <c r="AJ381" s="15" t="e">
        <f t="shared" si="223"/>
        <v>#N/A</v>
      </c>
      <c r="AK381" s="15" t="e">
        <f t="shared" si="224"/>
        <v>#N/A</v>
      </c>
      <c r="AL381" s="15" t="e">
        <f t="shared" si="225"/>
        <v>#N/A</v>
      </c>
      <c r="AM381" s="15" t="e">
        <f t="shared" si="226"/>
        <v>#N/A</v>
      </c>
      <c r="AN381" s="15" t="e">
        <f t="shared" si="227"/>
        <v>#N/A</v>
      </c>
      <c r="AO381" s="15" t="e">
        <f t="shared" si="228"/>
        <v>#N/A</v>
      </c>
      <c r="AP381" s="15" t="e">
        <f t="shared" si="229"/>
        <v>#N/A</v>
      </c>
      <c r="AQ381" s="15" t="e">
        <f t="shared" si="230"/>
        <v>#N/A</v>
      </c>
      <c r="AR381" s="15" t="e">
        <f t="shared" si="231"/>
        <v>#N/A</v>
      </c>
      <c r="AS381" s="141" t="e">
        <f t="shared" si="232"/>
        <v>#N/A</v>
      </c>
      <c r="AT381" s="141" t="e">
        <f t="shared" si="233"/>
        <v>#N/A</v>
      </c>
    </row>
    <row r="382" spans="5:46">
      <c r="E382" s="147"/>
      <c r="F382" s="15" t="str">
        <f t="shared" si="195"/>
        <v/>
      </c>
      <c r="G382" s="15" t="str">
        <f t="shared" si="196"/>
        <v/>
      </c>
      <c r="H382" s="15" t="str">
        <f t="shared" si="197"/>
        <v/>
      </c>
      <c r="I382" s="15" t="str">
        <f t="shared" si="198"/>
        <v/>
      </c>
      <c r="J382" s="15" t="str">
        <f t="shared" si="199"/>
        <v/>
      </c>
      <c r="K382" s="15" t="str">
        <f t="shared" si="200"/>
        <v/>
      </c>
      <c r="L382" s="15" t="str">
        <f t="shared" si="201"/>
        <v/>
      </c>
      <c r="M382" s="15" t="str">
        <f t="shared" si="202"/>
        <v/>
      </c>
      <c r="N382" s="15" t="str">
        <f t="shared" si="203"/>
        <v/>
      </c>
      <c r="O382" s="15" t="str">
        <f t="shared" si="204"/>
        <v/>
      </c>
      <c r="P382" s="15" t="str">
        <f t="shared" si="205"/>
        <v/>
      </c>
      <c r="Q382" s="15" t="str">
        <f t="shared" si="206"/>
        <v/>
      </c>
      <c r="R382" s="15" t="str">
        <f t="shared" si="207"/>
        <v/>
      </c>
      <c r="T382" s="15" t="e">
        <f t="shared" si="208"/>
        <v>#N/A</v>
      </c>
      <c r="U382" s="15" t="b">
        <f t="shared" si="209"/>
        <v>0</v>
      </c>
      <c r="V382" s="15" t="e">
        <f t="shared" si="210"/>
        <v>#N/A</v>
      </c>
      <c r="W382" s="15" t="e">
        <f t="shared" si="211"/>
        <v>#N/A</v>
      </c>
      <c r="X382" s="15" t="e">
        <f t="shared" si="212"/>
        <v>#N/A</v>
      </c>
      <c r="Y382" s="15" t="e">
        <f t="shared" si="213"/>
        <v>#N/A</v>
      </c>
      <c r="Z382" s="15" t="e">
        <f t="shared" si="214"/>
        <v>#N/A</v>
      </c>
      <c r="AA382" s="15" t="e">
        <f t="shared" si="215"/>
        <v>#N/A</v>
      </c>
      <c r="AB382" s="15" t="e">
        <f t="shared" si="216"/>
        <v>#N/A</v>
      </c>
      <c r="AC382" s="15" t="e">
        <f t="shared" si="217"/>
        <v>#N/A</v>
      </c>
      <c r="AD382" s="15" t="e">
        <f t="shared" si="218"/>
        <v>#N/A</v>
      </c>
      <c r="AE382" s="141" t="e">
        <f t="shared" si="219"/>
        <v>#N/A</v>
      </c>
      <c r="AG382" s="15" t="e">
        <f t="shared" si="220"/>
        <v>#N/A</v>
      </c>
      <c r="AH382" s="15" t="e">
        <f t="shared" si="221"/>
        <v>#N/A</v>
      </c>
      <c r="AI382" s="15" t="b">
        <f t="shared" si="222"/>
        <v>0</v>
      </c>
      <c r="AJ382" s="15" t="e">
        <f t="shared" si="223"/>
        <v>#N/A</v>
      </c>
      <c r="AK382" s="15" t="e">
        <f t="shared" si="224"/>
        <v>#N/A</v>
      </c>
      <c r="AL382" s="15" t="e">
        <f t="shared" si="225"/>
        <v>#N/A</v>
      </c>
      <c r="AM382" s="15" t="e">
        <f t="shared" si="226"/>
        <v>#N/A</v>
      </c>
      <c r="AN382" s="15" t="e">
        <f t="shared" si="227"/>
        <v>#N/A</v>
      </c>
      <c r="AO382" s="15" t="e">
        <f t="shared" si="228"/>
        <v>#N/A</v>
      </c>
      <c r="AP382" s="15" t="e">
        <f t="shared" si="229"/>
        <v>#N/A</v>
      </c>
      <c r="AQ382" s="15" t="e">
        <f t="shared" si="230"/>
        <v>#N/A</v>
      </c>
      <c r="AR382" s="15" t="e">
        <f t="shared" si="231"/>
        <v>#N/A</v>
      </c>
      <c r="AS382" s="141" t="e">
        <f t="shared" si="232"/>
        <v>#N/A</v>
      </c>
      <c r="AT382" s="141" t="e">
        <f t="shared" si="233"/>
        <v>#N/A</v>
      </c>
    </row>
    <row r="383" spans="5:46">
      <c r="E383" s="147"/>
      <c r="F383" s="15" t="str">
        <f t="shared" si="195"/>
        <v/>
      </c>
      <c r="G383" s="15" t="str">
        <f t="shared" si="196"/>
        <v/>
      </c>
      <c r="H383" s="15" t="str">
        <f t="shared" si="197"/>
        <v/>
      </c>
      <c r="I383" s="15" t="str">
        <f t="shared" si="198"/>
        <v/>
      </c>
      <c r="J383" s="15" t="str">
        <f t="shared" si="199"/>
        <v/>
      </c>
      <c r="K383" s="15" t="str">
        <f t="shared" si="200"/>
        <v/>
      </c>
      <c r="L383" s="15" t="str">
        <f t="shared" si="201"/>
        <v/>
      </c>
      <c r="M383" s="15" t="str">
        <f t="shared" si="202"/>
        <v/>
      </c>
      <c r="N383" s="15" t="str">
        <f t="shared" si="203"/>
        <v/>
      </c>
      <c r="O383" s="15" t="str">
        <f t="shared" si="204"/>
        <v/>
      </c>
      <c r="P383" s="15" t="str">
        <f t="shared" si="205"/>
        <v/>
      </c>
      <c r="Q383" s="15" t="str">
        <f t="shared" si="206"/>
        <v/>
      </c>
      <c r="R383" s="15" t="str">
        <f t="shared" si="207"/>
        <v/>
      </c>
      <c r="T383" s="15" t="e">
        <f t="shared" si="208"/>
        <v>#N/A</v>
      </c>
      <c r="U383" s="15" t="b">
        <f t="shared" si="209"/>
        <v>0</v>
      </c>
      <c r="V383" s="15" t="e">
        <f t="shared" si="210"/>
        <v>#N/A</v>
      </c>
      <c r="W383" s="15" t="e">
        <f t="shared" si="211"/>
        <v>#N/A</v>
      </c>
      <c r="X383" s="15" t="e">
        <f t="shared" si="212"/>
        <v>#N/A</v>
      </c>
      <c r="Y383" s="15" t="e">
        <f t="shared" si="213"/>
        <v>#N/A</v>
      </c>
      <c r="Z383" s="15" t="e">
        <f t="shared" si="214"/>
        <v>#N/A</v>
      </c>
      <c r="AA383" s="15" t="e">
        <f t="shared" si="215"/>
        <v>#N/A</v>
      </c>
      <c r="AB383" s="15" t="e">
        <f t="shared" si="216"/>
        <v>#N/A</v>
      </c>
      <c r="AC383" s="15" t="e">
        <f t="shared" si="217"/>
        <v>#N/A</v>
      </c>
      <c r="AD383" s="15" t="e">
        <f t="shared" si="218"/>
        <v>#N/A</v>
      </c>
      <c r="AE383" s="141" t="e">
        <f t="shared" si="219"/>
        <v>#N/A</v>
      </c>
      <c r="AG383" s="15" t="e">
        <f t="shared" si="220"/>
        <v>#N/A</v>
      </c>
      <c r="AH383" s="15" t="e">
        <f t="shared" si="221"/>
        <v>#N/A</v>
      </c>
      <c r="AI383" s="15" t="b">
        <f t="shared" si="222"/>
        <v>0</v>
      </c>
      <c r="AJ383" s="15" t="e">
        <f t="shared" si="223"/>
        <v>#N/A</v>
      </c>
      <c r="AK383" s="15" t="e">
        <f t="shared" si="224"/>
        <v>#N/A</v>
      </c>
      <c r="AL383" s="15" t="e">
        <f t="shared" si="225"/>
        <v>#N/A</v>
      </c>
      <c r="AM383" s="15" t="e">
        <f t="shared" si="226"/>
        <v>#N/A</v>
      </c>
      <c r="AN383" s="15" t="e">
        <f t="shared" si="227"/>
        <v>#N/A</v>
      </c>
      <c r="AO383" s="15" t="e">
        <f t="shared" si="228"/>
        <v>#N/A</v>
      </c>
      <c r="AP383" s="15" t="e">
        <f t="shared" si="229"/>
        <v>#N/A</v>
      </c>
      <c r="AQ383" s="15" t="e">
        <f t="shared" si="230"/>
        <v>#N/A</v>
      </c>
      <c r="AR383" s="15" t="e">
        <f t="shared" si="231"/>
        <v>#N/A</v>
      </c>
      <c r="AS383" s="141" t="e">
        <f t="shared" si="232"/>
        <v>#N/A</v>
      </c>
      <c r="AT383" s="141" t="e">
        <f t="shared" si="233"/>
        <v>#N/A</v>
      </c>
    </row>
    <row r="384" spans="5:46">
      <c r="E384" s="147"/>
      <c r="F384" s="15" t="str">
        <f t="shared" si="195"/>
        <v/>
      </c>
      <c r="G384" s="15" t="str">
        <f t="shared" si="196"/>
        <v/>
      </c>
      <c r="H384" s="15" t="str">
        <f t="shared" si="197"/>
        <v/>
      </c>
      <c r="I384" s="15" t="str">
        <f t="shared" si="198"/>
        <v/>
      </c>
      <c r="J384" s="15" t="str">
        <f t="shared" si="199"/>
        <v/>
      </c>
      <c r="K384" s="15" t="str">
        <f t="shared" si="200"/>
        <v/>
      </c>
      <c r="L384" s="15" t="str">
        <f t="shared" si="201"/>
        <v/>
      </c>
      <c r="M384" s="15" t="str">
        <f t="shared" si="202"/>
        <v/>
      </c>
      <c r="N384" s="15" t="str">
        <f t="shared" si="203"/>
        <v/>
      </c>
      <c r="O384" s="15" t="str">
        <f t="shared" si="204"/>
        <v/>
      </c>
      <c r="P384" s="15" t="str">
        <f t="shared" si="205"/>
        <v/>
      </c>
      <c r="Q384" s="15" t="str">
        <f t="shared" si="206"/>
        <v/>
      </c>
      <c r="R384" s="15" t="str">
        <f t="shared" si="207"/>
        <v/>
      </c>
      <c r="T384" s="15" t="e">
        <f t="shared" si="208"/>
        <v>#N/A</v>
      </c>
      <c r="U384" s="15" t="b">
        <f t="shared" si="209"/>
        <v>0</v>
      </c>
      <c r="V384" s="15" t="e">
        <f t="shared" si="210"/>
        <v>#N/A</v>
      </c>
      <c r="W384" s="15" t="e">
        <f t="shared" si="211"/>
        <v>#N/A</v>
      </c>
      <c r="X384" s="15" t="e">
        <f t="shared" si="212"/>
        <v>#N/A</v>
      </c>
      <c r="Y384" s="15" t="e">
        <f t="shared" si="213"/>
        <v>#N/A</v>
      </c>
      <c r="Z384" s="15" t="e">
        <f t="shared" si="214"/>
        <v>#N/A</v>
      </c>
      <c r="AA384" s="15" t="e">
        <f t="shared" si="215"/>
        <v>#N/A</v>
      </c>
      <c r="AB384" s="15" t="e">
        <f t="shared" si="216"/>
        <v>#N/A</v>
      </c>
      <c r="AC384" s="15" t="e">
        <f t="shared" si="217"/>
        <v>#N/A</v>
      </c>
      <c r="AD384" s="15" t="e">
        <f t="shared" si="218"/>
        <v>#N/A</v>
      </c>
      <c r="AE384" s="141" t="e">
        <f t="shared" si="219"/>
        <v>#N/A</v>
      </c>
      <c r="AG384" s="15" t="e">
        <f t="shared" si="220"/>
        <v>#N/A</v>
      </c>
      <c r="AH384" s="15" t="e">
        <f t="shared" si="221"/>
        <v>#N/A</v>
      </c>
      <c r="AI384" s="15" t="b">
        <f t="shared" si="222"/>
        <v>0</v>
      </c>
      <c r="AJ384" s="15" t="e">
        <f t="shared" si="223"/>
        <v>#N/A</v>
      </c>
      <c r="AK384" s="15" t="e">
        <f t="shared" si="224"/>
        <v>#N/A</v>
      </c>
      <c r="AL384" s="15" t="e">
        <f t="shared" si="225"/>
        <v>#N/A</v>
      </c>
      <c r="AM384" s="15" t="e">
        <f t="shared" si="226"/>
        <v>#N/A</v>
      </c>
      <c r="AN384" s="15" t="e">
        <f t="shared" si="227"/>
        <v>#N/A</v>
      </c>
      <c r="AO384" s="15" t="e">
        <f t="shared" si="228"/>
        <v>#N/A</v>
      </c>
      <c r="AP384" s="15" t="e">
        <f t="shared" si="229"/>
        <v>#N/A</v>
      </c>
      <c r="AQ384" s="15" t="e">
        <f t="shared" si="230"/>
        <v>#N/A</v>
      </c>
      <c r="AR384" s="15" t="e">
        <f t="shared" si="231"/>
        <v>#N/A</v>
      </c>
      <c r="AS384" s="141" t="e">
        <f t="shared" si="232"/>
        <v>#N/A</v>
      </c>
      <c r="AT384" s="141" t="e">
        <f t="shared" si="233"/>
        <v>#N/A</v>
      </c>
    </row>
    <row r="385" spans="5:46">
      <c r="E385" s="147"/>
      <c r="F385" s="15" t="str">
        <f t="shared" si="195"/>
        <v/>
      </c>
      <c r="G385" s="15" t="str">
        <f t="shared" si="196"/>
        <v/>
      </c>
      <c r="H385" s="15" t="str">
        <f t="shared" si="197"/>
        <v/>
      </c>
      <c r="I385" s="15" t="str">
        <f t="shared" si="198"/>
        <v/>
      </c>
      <c r="J385" s="15" t="str">
        <f t="shared" si="199"/>
        <v/>
      </c>
      <c r="K385" s="15" t="str">
        <f t="shared" si="200"/>
        <v/>
      </c>
      <c r="L385" s="15" t="str">
        <f t="shared" si="201"/>
        <v/>
      </c>
      <c r="M385" s="15" t="str">
        <f t="shared" si="202"/>
        <v/>
      </c>
      <c r="N385" s="15" t="str">
        <f t="shared" si="203"/>
        <v/>
      </c>
      <c r="O385" s="15" t="str">
        <f t="shared" si="204"/>
        <v/>
      </c>
      <c r="P385" s="15" t="str">
        <f t="shared" si="205"/>
        <v/>
      </c>
      <c r="Q385" s="15" t="str">
        <f t="shared" si="206"/>
        <v/>
      </c>
      <c r="R385" s="15" t="str">
        <f t="shared" si="207"/>
        <v/>
      </c>
      <c r="T385" s="15" t="e">
        <f t="shared" si="208"/>
        <v>#N/A</v>
      </c>
      <c r="U385" s="15" t="b">
        <f t="shared" si="209"/>
        <v>0</v>
      </c>
      <c r="V385" s="15" t="e">
        <f t="shared" si="210"/>
        <v>#N/A</v>
      </c>
      <c r="W385" s="15" t="e">
        <f t="shared" si="211"/>
        <v>#N/A</v>
      </c>
      <c r="X385" s="15" t="e">
        <f t="shared" si="212"/>
        <v>#N/A</v>
      </c>
      <c r="Y385" s="15" t="e">
        <f t="shared" si="213"/>
        <v>#N/A</v>
      </c>
      <c r="Z385" s="15" t="e">
        <f t="shared" si="214"/>
        <v>#N/A</v>
      </c>
      <c r="AA385" s="15" t="e">
        <f t="shared" si="215"/>
        <v>#N/A</v>
      </c>
      <c r="AB385" s="15" t="e">
        <f t="shared" si="216"/>
        <v>#N/A</v>
      </c>
      <c r="AC385" s="15" t="e">
        <f t="shared" si="217"/>
        <v>#N/A</v>
      </c>
      <c r="AD385" s="15" t="e">
        <f t="shared" si="218"/>
        <v>#N/A</v>
      </c>
      <c r="AE385" s="141" t="e">
        <f t="shared" si="219"/>
        <v>#N/A</v>
      </c>
      <c r="AG385" s="15" t="e">
        <f t="shared" si="220"/>
        <v>#N/A</v>
      </c>
      <c r="AH385" s="15" t="e">
        <f t="shared" si="221"/>
        <v>#N/A</v>
      </c>
      <c r="AI385" s="15" t="b">
        <f t="shared" si="222"/>
        <v>0</v>
      </c>
      <c r="AJ385" s="15" t="e">
        <f t="shared" si="223"/>
        <v>#N/A</v>
      </c>
      <c r="AK385" s="15" t="e">
        <f t="shared" si="224"/>
        <v>#N/A</v>
      </c>
      <c r="AL385" s="15" t="e">
        <f t="shared" si="225"/>
        <v>#N/A</v>
      </c>
      <c r="AM385" s="15" t="e">
        <f t="shared" si="226"/>
        <v>#N/A</v>
      </c>
      <c r="AN385" s="15" t="e">
        <f t="shared" si="227"/>
        <v>#N/A</v>
      </c>
      <c r="AO385" s="15" t="e">
        <f t="shared" si="228"/>
        <v>#N/A</v>
      </c>
      <c r="AP385" s="15" t="e">
        <f t="shared" si="229"/>
        <v>#N/A</v>
      </c>
      <c r="AQ385" s="15" t="e">
        <f t="shared" si="230"/>
        <v>#N/A</v>
      </c>
      <c r="AR385" s="15" t="e">
        <f t="shared" si="231"/>
        <v>#N/A</v>
      </c>
      <c r="AS385" s="141" t="e">
        <f t="shared" si="232"/>
        <v>#N/A</v>
      </c>
      <c r="AT385" s="141" t="e">
        <f t="shared" si="233"/>
        <v>#N/A</v>
      </c>
    </row>
    <row r="386" spans="5:46">
      <c r="E386" s="147"/>
      <c r="F386" s="15" t="str">
        <f t="shared" si="195"/>
        <v/>
      </c>
      <c r="G386" s="15" t="str">
        <f t="shared" si="196"/>
        <v/>
      </c>
      <c r="H386" s="15" t="str">
        <f t="shared" si="197"/>
        <v/>
      </c>
      <c r="I386" s="15" t="str">
        <f t="shared" si="198"/>
        <v/>
      </c>
      <c r="J386" s="15" t="str">
        <f t="shared" si="199"/>
        <v/>
      </c>
      <c r="K386" s="15" t="str">
        <f t="shared" si="200"/>
        <v/>
      </c>
      <c r="L386" s="15" t="str">
        <f t="shared" si="201"/>
        <v/>
      </c>
      <c r="M386" s="15" t="str">
        <f t="shared" si="202"/>
        <v/>
      </c>
      <c r="N386" s="15" t="str">
        <f t="shared" si="203"/>
        <v/>
      </c>
      <c r="O386" s="15" t="str">
        <f t="shared" si="204"/>
        <v/>
      </c>
      <c r="P386" s="15" t="str">
        <f t="shared" si="205"/>
        <v/>
      </c>
      <c r="Q386" s="15" t="str">
        <f t="shared" si="206"/>
        <v/>
      </c>
      <c r="R386" s="15" t="str">
        <f t="shared" si="207"/>
        <v/>
      </c>
      <c r="T386" s="15" t="e">
        <f t="shared" si="208"/>
        <v>#N/A</v>
      </c>
      <c r="U386" s="15" t="b">
        <f t="shared" si="209"/>
        <v>0</v>
      </c>
      <c r="V386" s="15" t="e">
        <f t="shared" si="210"/>
        <v>#N/A</v>
      </c>
      <c r="W386" s="15" t="e">
        <f t="shared" si="211"/>
        <v>#N/A</v>
      </c>
      <c r="X386" s="15" t="e">
        <f t="shared" si="212"/>
        <v>#N/A</v>
      </c>
      <c r="Y386" s="15" t="e">
        <f t="shared" si="213"/>
        <v>#N/A</v>
      </c>
      <c r="Z386" s="15" t="e">
        <f t="shared" si="214"/>
        <v>#N/A</v>
      </c>
      <c r="AA386" s="15" t="e">
        <f t="shared" si="215"/>
        <v>#N/A</v>
      </c>
      <c r="AB386" s="15" t="e">
        <f t="shared" si="216"/>
        <v>#N/A</v>
      </c>
      <c r="AC386" s="15" t="e">
        <f t="shared" si="217"/>
        <v>#N/A</v>
      </c>
      <c r="AD386" s="15" t="e">
        <f t="shared" si="218"/>
        <v>#N/A</v>
      </c>
      <c r="AE386" s="141" t="e">
        <f t="shared" si="219"/>
        <v>#N/A</v>
      </c>
      <c r="AG386" s="15" t="e">
        <f t="shared" si="220"/>
        <v>#N/A</v>
      </c>
      <c r="AH386" s="15" t="e">
        <f t="shared" si="221"/>
        <v>#N/A</v>
      </c>
      <c r="AI386" s="15" t="b">
        <f t="shared" si="222"/>
        <v>0</v>
      </c>
      <c r="AJ386" s="15" t="e">
        <f t="shared" si="223"/>
        <v>#N/A</v>
      </c>
      <c r="AK386" s="15" t="e">
        <f t="shared" si="224"/>
        <v>#N/A</v>
      </c>
      <c r="AL386" s="15" t="e">
        <f t="shared" si="225"/>
        <v>#N/A</v>
      </c>
      <c r="AM386" s="15" t="e">
        <f t="shared" si="226"/>
        <v>#N/A</v>
      </c>
      <c r="AN386" s="15" t="e">
        <f t="shared" si="227"/>
        <v>#N/A</v>
      </c>
      <c r="AO386" s="15" t="e">
        <f t="shared" si="228"/>
        <v>#N/A</v>
      </c>
      <c r="AP386" s="15" t="e">
        <f t="shared" si="229"/>
        <v>#N/A</v>
      </c>
      <c r="AQ386" s="15" t="e">
        <f t="shared" si="230"/>
        <v>#N/A</v>
      </c>
      <c r="AR386" s="15" t="e">
        <f t="shared" si="231"/>
        <v>#N/A</v>
      </c>
      <c r="AS386" s="141" t="e">
        <f t="shared" si="232"/>
        <v>#N/A</v>
      </c>
      <c r="AT386" s="141" t="e">
        <f t="shared" si="233"/>
        <v>#N/A</v>
      </c>
    </row>
    <row r="387" spans="5:46">
      <c r="E387" s="147"/>
      <c r="F387" s="15" t="str">
        <f t="shared" si="195"/>
        <v/>
      </c>
      <c r="G387" s="15" t="str">
        <f t="shared" si="196"/>
        <v/>
      </c>
      <c r="H387" s="15" t="str">
        <f t="shared" si="197"/>
        <v/>
      </c>
      <c r="I387" s="15" t="str">
        <f t="shared" si="198"/>
        <v/>
      </c>
      <c r="J387" s="15" t="str">
        <f t="shared" si="199"/>
        <v/>
      </c>
      <c r="K387" s="15" t="str">
        <f t="shared" si="200"/>
        <v/>
      </c>
      <c r="L387" s="15" t="str">
        <f t="shared" si="201"/>
        <v/>
      </c>
      <c r="M387" s="15" t="str">
        <f t="shared" si="202"/>
        <v/>
      </c>
      <c r="N387" s="15" t="str">
        <f t="shared" si="203"/>
        <v/>
      </c>
      <c r="O387" s="15" t="str">
        <f t="shared" si="204"/>
        <v/>
      </c>
      <c r="P387" s="15" t="str">
        <f t="shared" si="205"/>
        <v/>
      </c>
      <c r="Q387" s="15" t="str">
        <f t="shared" si="206"/>
        <v/>
      </c>
      <c r="R387" s="15" t="str">
        <f t="shared" si="207"/>
        <v/>
      </c>
      <c r="T387" s="15" t="e">
        <f t="shared" si="208"/>
        <v>#N/A</v>
      </c>
      <c r="U387" s="15" t="b">
        <f t="shared" si="209"/>
        <v>0</v>
      </c>
      <c r="V387" s="15" t="e">
        <f t="shared" si="210"/>
        <v>#N/A</v>
      </c>
      <c r="W387" s="15" t="e">
        <f t="shared" si="211"/>
        <v>#N/A</v>
      </c>
      <c r="X387" s="15" t="e">
        <f t="shared" si="212"/>
        <v>#N/A</v>
      </c>
      <c r="Y387" s="15" t="e">
        <f t="shared" si="213"/>
        <v>#N/A</v>
      </c>
      <c r="Z387" s="15" t="e">
        <f t="shared" si="214"/>
        <v>#N/A</v>
      </c>
      <c r="AA387" s="15" t="e">
        <f t="shared" si="215"/>
        <v>#N/A</v>
      </c>
      <c r="AB387" s="15" t="e">
        <f t="shared" si="216"/>
        <v>#N/A</v>
      </c>
      <c r="AC387" s="15" t="e">
        <f t="shared" si="217"/>
        <v>#N/A</v>
      </c>
      <c r="AD387" s="15" t="e">
        <f t="shared" si="218"/>
        <v>#N/A</v>
      </c>
      <c r="AE387" s="141" t="e">
        <f t="shared" si="219"/>
        <v>#N/A</v>
      </c>
      <c r="AG387" s="15" t="e">
        <f t="shared" si="220"/>
        <v>#N/A</v>
      </c>
      <c r="AH387" s="15" t="e">
        <f t="shared" si="221"/>
        <v>#N/A</v>
      </c>
      <c r="AI387" s="15" t="b">
        <f t="shared" si="222"/>
        <v>0</v>
      </c>
      <c r="AJ387" s="15" t="e">
        <f t="shared" si="223"/>
        <v>#N/A</v>
      </c>
      <c r="AK387" s="15" t="e">
        <f t="shared" si="224"/>
        <v>#N/A</v>
      </c>
      <c r="AL387" s="15" t="e">
        <f t="shared" si="225"/>
        <v>#N/A</v>
      </c>
      <c r="AM387" s="15" t="e">
        <f t="shared" si="226"/>
        <v>#N/A</v>
      </c>
      <c r="AN387" s="15" t="e">
        <f t="shared" si="227"/>
        <v>#N/A</v>
      </c>
      <c r="AO387" s="15" t="e">
        <f t="shared" si="228"/>
        <v>#N/A</v>
      </c>
      <c r="AP387" s="15" t="e">
        <f t="shared" si="229"/>
        <v>#N/A</v>
      </c>
      <c r="AQ387" s="15" t="e">
        <f t="shared" si="230"/>
        <v>#N/A</v>
      </c>
      <c r="AR387" s="15" t="e">
        <f t="shared" si="231"/>
        <v>#N/A</v>
      </c>
      <c r="AS387" s="141" t="e">
        <f t="shared" si="232"/>
        <v>#N/A</v>
      </c>
      <c r="AT387" s="141" t="e">
        <f t="shared" si="233"/>
        <v>#N/A</v>
      </c>
    </row>
    <row r="388" spans="5:46">
      <c r="E388" s="147"/>
      <c r="F388" s="15" t="str">
        <f t="shared" ref="F388:F451" si="234">MID($E388,5,4)</f>
        <v/>
      </c>
      <c r="G388" s="15" t="str">
        <f t="shared" ref="G388:G451" si="235">MID($E388,10,1)</f>
        <v/>
      </c>
      <c r="H388" s="15" t="str">
        <f t="shared" ref="H388:H451" si="236">MID($E388,11,1)</f>
        <v/>
      </c>
      <c r="I388" s="15" t="str">
        <f t="shared" ref="I388:I451" si="237">MID($E388,12,3)</f>
        <v/>
      </c>
      <c r="J388" s="15" t="str">
        <f t="shared" ref="J388:J451" si="238">MID($E388,16,1)</f>
        <v/>
      </c>
      <c r="K388" s="15" t="str">
        <f t="shared" ref="K388:K451" si="239">MID($E388,17,1)</f>
        <v/>
      </c>
      <c r="L388" s="15" t="str">
        <f t="shared" ref="L388:L451" si="240">MID($E388,18,1)</f>
        <v/>
      </c>
      <c r="M388" s="15" t="str">
        <f t="shared" ref="M388:M451" si="241">MID($E388,19,1)</f>
        <v/>
      </c>
      <c r="N388" s="15" t="str">
        <f t="shared" ref="N388:N451" si="242">MID($E388,20,1)</f>
        <v/>
      </c>
      <c r="O388" s="15" t="str">
        <f t="shared" ref="O388:O451" si="243">MID($E388,21,1)</f>
        <v/>
      </c>
      <c r="P388" s="15" t="str">
        <f t="shared" ref="P388:P451" si="244">MID($E388,22,1)</f>
        <v/>
      </c>
      <c r="Q388" s="15" t="str">
        <f t="shared" ref="Q388:Q451" si="245">MID($E388,24,2)</f>
        <v/>
      </c>
      <c r="R388" s="15" t="str">
        <f t="shared" ref="R388:R451" si="246">MID($E388,27,1)</f>
        <v/>
      </c>
      <c r="T388" s="15" t="e">
        <f t="shared" ref="T388:T451" si="247">VLOOKUP($F388,$A$2:$B$9,2,FALSE)</f>
        <v>#N/A</v>
      </c>
      <c r="U388" s="15" t="b">
        <f t="shared" ref="U388:U451" si="248">IF($F388="2000",VLOOKUP($G388,$A$11:$B$17,2,FALSE),IF(OR($F388="2500",$F388="2510"),VLOOKUP($G388,$A$19:$B$25,2,FALSE),IF($F388="2520",VLOOKUP($G388,$A$27:$B$33,2,FALSE),IF($F388="3000",VLOOKUP($G388,$A$35:$B$45,2,FALSE),IF(OR($F388="3500",$F388="3510"),VLOOKUP($G388,$A$47:$B$56,2,FALSE),IF($F388="3520",VLOOKUP($G388,$A$58:$B$66,2,FALSE)))))))</f>
        <v>0</v>
      </c>
      <c r="V388" s="15" t="e">
        <f t="shared" ref="V388:V451" si="249">VLOOKUP($I388,$A$68:$B$78,2,FALSE)</f>
        <v>#N/A</v>
      </c>
      <c r="W388" s="15" t="e">
        <f t="shared" ref="W388:W451" si="250">VLOOKUP($K388,$A$80:$B$83,2,FALSE)</f>
        <v>#N/A</v>
      </c>
      <c r="X388" s="15" t="e">
        <f t="shared" ref="X388:X451" si="251">VLOOKUP($L388,$A$85:$B$89,2,FALSE)</f>
        <v>#N/A</v>
      </c>
      <c r="Y388" s="15" t="e">
        <f t="shared" ref="Y388:Y451" si="252">VLOOKUP($M388,$A$91:$B$93,2,FALSE)</f>
        <v>#N/A</v>
      </c>
      <c r="Z388" s="15" t="e">
        <f t="shared" ref="Z388:Z451" si="253">VLOOKUP($N388,$A$95:$B$99,2,FALSE)</f>
        <v>#N/A</v>
      </c>
      <c r="AA388" s="15" t="e">
        <f t="shared" ref="AA388:AA451" si="254">VLOOKUP($O388,$A$101:$B$104,2,FALSE)</f>
        <v>#N/A</v>
      </c>
      <c r="AB388" s="15" t="e">
        <f t="shared" ref="AB388:AB451" si="255">VLOOKUP($P388,$A$106:$B$108,2,FALSE)</f>
        <v>#N/A</v>
      </c>
      <c r="AC388" s="15" t="e">
        <f t="shared" ref="AC388:AC451" si="256">VLOOKUP($Q388,$A$110:$B$160,2,FALSE)</f>
        <v>#N/A</v>
      </c>
      <c r="AD388" s="15" t="e">
        <f t="shared" ref="AD388:AD451" si="257">VLOOKUP($R388,$A$162:$B$164,2,FALSE)</f>
        <v>#N/A</v>
      </c>
      <c r="AE388" s="141" t="e">
        <f t="shared" ref="AE388:AE451" si="258">ROUND(SUM($T388:$AD388),0)</f>
        <v>#N/A</v>
      </c>
      <c r="AG388" s="15" t="e">
        <f t="shared" ref="AG388:AG451" si="259">AE388-AF388</f>
        <v>#N/A</v>
      </c>
      <c r="AH388" s="15" t="e">
        <f t="shared" ref="AH388:AH451" si="260">VLOOKUP($F388,$A$2:$C$9,3,FALSE)</f>
        <v>#N/A</v>
      </c>
      <c r="AI388" s="15" t="b">
        <f t="shared" ref="AI388:AI451" si="261">IF($F388="2000",VLOOKUP($G388,$A$11:$C$17,3,FALSE),IF(OR($F388="2500",$F388="2510"),VLOOKUP($G388,$A$19:$C$25,3,FALSE),IF($F388="2520",VLOOKUP($G388,$A$27:$C$33,3,FALSE),IF($F388="3000",VLOOKUP($G388,$A$35:$C$45,3,FALSE),IF(OR($F388="3500",$F388="3510"),VLOOKUP($G388,$A$47:$C$56,3,FALSE),IF($F388="3520",VLOOKUP($G388,$A$58:$C$66,3,FALSE)))))))</f>
        <v>0</v>
      </c>
      <c r="AJ388" s="15" t="e">
        <f t="shared" ref="AJ388:AJ451" si="262">VLOOKUP($I388,$A$68:$C$78,3,FALSE)</f>
        <v>#N/A</v>
      </c>
      <c r="AK388" s="15" t="e">
        <f t="shared" ref="AK388:AK451" si="263">VLOOKUP($K388,$A$80:$C$83,3,FALSE)</f>
        <v>#N/A</v>
      </c>
      <c r="AL388" s="15" t="e">
        <f t="shared" ref="AL388:AL451" si="264">VLOOKUP($L388,$A$85:$C$89,3,FALSE)</f>
        <v>#N/A</v>
      </c>
      <c r="AM388" s="15" t="e">
        <f t="shared" ref="AM388:AM451" si="265">VLOOKUP($M388,$A$91:$C$93,3,FALSE)</f>
        <v>#N/A</v>
      </c>
      <c r="AN388" s="15" t="e">
        <f t="shared" ref="AN388:AN451" si="266">VLOOKUP($N388,$A$95:$C$99,3,FALSE)</f>
        <v>#N/A</v>
      </c>
      <c r="AO388" s="15" t="e">
        <f t="shared" ref="AO388:AO451" si="267">VLOOKUP($O388,$A$101:$C$104,3,FALSE)</f>
        <v>#N/A</v>
      </c>
      <c r="AP388" s="15" t="e">
        <f t="shared" ref="AP388:AP451" si="268">VLOOKUP($P388,$A$106:$C$108,3,FALSE)</f>
        <v>#N/A</v>
      </c>
      <c r="AQ388" s="15" t="e">
        <f t="shared" ref="AQ388:AQ451" si="269">VLOOKUP($Q388,$A$110:$C$160,3,FALSE)</f>
        <v>#N/A</v>
      </c>
      <c r="AR388" s="15" t="e">
        <f t="shared" ref="AR388:AR451" si="270">VLOOKUP($R388,$A$162:$C$164,3,FALSE)</f>
        <v>#N/A</v>
      </c>
      <c r="AS388" s="141" t="e">
        <f t="shared" ref="AS388:AS451" si="271">ROUND(SUM($AH388:$AR388),0)</f>
        <v>#N/A</v>
      </c>
      <c r="AT388" s="141" t="e">
        <f t="shared" ref="AT388:AT451" si="272">AS388*0.5</f>
        <v>#N/A</v>
      </c>
    </row>
    <row r="389" spans="5:46">
      <c r="E389" s="147"/>
      <c r="F389" s="15" t="str">
        <f t="shared" si="234"/>
        <v/>
      </c>
      <c r="G389" s="15" t="str">
        <f t="shared" si="235"/>
        <v/>
      </c>
      <c r="H389" s="15" t="str">
        <f t="shared" si="236"/>
        <v/>
      </c>
      <c r="I389" s="15" t="str">
        <f t="shared" si="237"/>
        <v/>
      </c>
      <c r="J389" s="15" t="str">
        <f t="shared" si="238"/>
        <v/>
      </c>
      <c r="K389" s="15" t="str">
        <f t="shared" si="239"/>
        <v/>
      </c>
      <c r="L389" s="15" t="str">
        <f t="shared" si="240"/>
        <v/>
      </c>
      <c r="M389" s="15" t="str">
        <f t="shared" si="241"/>
        <v/>
      </c>
      <c r="N389" s="15" t="str">
        <f t="shared" si="242"/>
        <v/>
      </c>
      <c r="O389" s="15" t="str">
        <f t="shared" si="243"/>
        <v/>
      </c>
      <c r="P389" s="15" t="str">
        <f t="shared" si="244"/>
        <v/>
      </c>
      <c r="Q389" s="15" t="str">
        <f t="shared" si="245"/>
        <v/>
      </c>
      <c r="R389" s="15" t="str">
        <f t="shared" si="246"/>
        <v/>
      </c>
      <c r="T389" s="15" t="e">
        <f t="shared" si="247"/>
        <v>#N/A</v>
      </c>
      <c r="U389" s="15" t="b">
        <f t="shared" si="248"/>
        <v>0</v>
      </c>
      <c r="V389" s="15" t="e">
        <f t="shared" si="249"/>
        <v>#N/A</v>
      </c>
      <c r="W389" s="15" t="e">
        <f t="shared" si="250"/>
        <v>#N/A</v>
      </c>
      <c r="X389" s="15" t="e">
        <f t="shared" si="251"/>
        <v>#N/A</v>
      </c>
      <c r="Y389" s="15" t="e">
        <f t="shared" si="252"/>
        <v>#N/A</v>
      </c>
      <c r="Z389" s="15" t="e">
        <f t="shared" si="253"/>
        <v>#N/A</v>
      </c>
      <c r="AA389" s="15" t="e">
        <f t="shared" si="254"/>
        <v>#N/A</v>
      </c>
      <c r="AB389" s="15" t="e">
        <f t="shared" si="255"/>
        <v>#N/A</v>
      </c>
      <c r="AC389" s="15" t="e">
        <f t="shared" si="256"/>
        <v>#N/A</v>
      </c>
      <c r="AD389" s="15" t="e">
        <f t="shared" si="257"/>
        <v>#N/A</v>
      </c>
      <c r="AE389" s="141" t="e">
        <f t="shared" si="258"/>
        <v>#N/A</v>
      </c>
      <c r="AG389" s="15" t="e">
        <f t="shared" si="259"/>
        <v>#N/A</v>
      </c>
      <c r="AH389" s="15" t="e">
        <f t="shared" si="260"/>
        <v>#N/A</v>
      </c>
      <c r="AI389" s="15" t="b">
        <f t="shared" si="261"/>
        <v>0</v>
      </c>
      <c r="AJ389" s="15" t="e">
        <f t="shared" si="262"/>
        <v>#N/A</v>
      </c>
      <c r="AK389" s="15" t="e">
        <f t="shared" si="263"/>
        <v>#N/A</v>
      </c>
      <c r="AL389" s="15" t="e">
        <f t="shared" si="264"/>
        <v>#N/A</v>
      </c>
      <c r="AM389" s="15" t="e">
        <f t="shared" si="265"/>
        <v>#N/A</v>
      </c>
      <c r="AN389" s="15" t="e">
        <f t="shared" si="266"/>
        <v>#N/A</v>
      </c>
      <c r="AO389" s="15" t="e">
        <f t="shared" si="267"/>
        <v>#N/A</v>
      </c>
      <c r="AP389" s="15" t="e">
        <f t="shared" si="268"/>
        <v>#N/A</v>
      </c>
      <c r="AQ389" s="15" t="e">
        <f t="shared" si="269"/>
        <v>#N/A</v>
      </c>
      <c r="AR389" s="15" t="e">
        <f t="shared" si="270"/>
        <v>#N/A</v>
      </c>
      <c r="AS389" s="141" t="e">
        <f t="shared" si="271"/>
        <v>#N/A</v>
      </c>
      <c r="AT389" s="141" t="e">
        <f t="shared" si="272"/>
        <v>#N/A</v>
      </c>
    </row>
    <row r="390" spans="5:46">
      <c r="E390" s="147"/>
      <c r="F390" s="15" t="str">
        <f t="shared" si="234"/>
        <v/>
      </c>
      <c r="G390" s="15" t="str">
        <f t="shared" si="235"/>
        <v/>
      </c>
      <c r="H390" s="15" t="str">
        <f t="shared" si="236"/>
        <v/>
      </c>
      <c r="I390" s="15" t="str">
        <f t="shared" si="237"/>
        <v/>
      </c>
      <c r="J390" s="15" t="str">
        <f t="shared" si="238"/>
        <v/>
      </c>
      <c r="K390" s="15" t="str">
        <f t="shared" si="239"/>
        <v/>
      </c>
      <c r="L390" s="15" t="str">
        <f t="shared" si="240"/>
        <v/>
      </c>
      <c r="M390" s="15" t="str">
        <f t="shared" si="241"/>
        <v/>
      </c>
      <c r="N390" s="15" t="str">
        <f t="shared" si="242"/>
        <v/>
      </c>
      <c r="O390" s="15" t="str">
        <f t="shared" si="243"/>
        <v/>
      </c>
      <c r="P390" s="15" t="str">
        <f t="shared" si="244"/>
        <v/>
      </c>
      <c r="Q390" s="15" t="str">
        <f t="shared" si="245"/>
        <v/>
      </c>
      <c r="R390" s="15" t="str">
        <f t="shared" si="246"/>
        <v/>
      </c>
      <c r="T390" s="15" t="e">
        <f t="shared" si="247"/>
        <v>#N/A</v>
      </c>
      <c r="U390" s="15" t="b">
        <f t="shared" si="248"/>
        <v>0</v>
      </c>
      <c r="V390" s="15" t="e">
        <f t="shared" si="249"/>
        <v>#N/A</v>
      </c>
      <c r="W390" s="15" t="e">
        <f t="shared" si="250"/>
        <v>#N/A</v>
      </c>
      <c r="X390" s="15" t="e">
        <f t="shared" si="251"/>
        <v>#N/A</v>
      </c>
      <c r="Y390" s="15" t="e">
        <f t="shared" si="252"/>
        <v>#N/A</v>
      </c>
      <c r="Z390" s="15" t="e">
        <f t="shared" si="253"/>
        <v>#N/A</v>
      </c>
      <c r="AA390" s="15" t="e">
        <f t="shared" si="254"/>
        <v>#N/A</v>
      </c>
      <c r="AB390" s="15" t="e">
        <f t="shared" si="255"/>
        <v>#N/A</v>
      </c>
      <c r="AC390" s="15" t="e">
        <f t="shared" si="256"/>
        <v>#N/A</v>
      </c>
      <c r="AD390" s="15" t="e">
        <f t="shared" si="257"/>
        <v>#N/A</v>
      </c>
      <c r="AE390" s="141" t="e">
        <f t="shared" si="258"/>
        <v>#N/A</v>
      </c>
      <c r="AG390" s="15" t="e">
        <f t="shared" si="259"/>
        <v>#N/A</v>
      </c>
      <c r="AH390" s="15" t="e">
        <f t="shared" si="260"/>
        <v>#N/A</v>
      </c>
      <c r="AI390" s="15" t="b">
        <f t="shared" si="261"/>
        <v>0</v>
      </c>
      <c r="AJ390" s="15" t="e">
        <f t="shared" si="262"/>
        <v>#N/A</v>
      </c>
      <c r="AK390" s="15" t="e">
        <f t="shared" si="263"/>
        <v>#N/A</v>
      </c>
      <c r="AL390" s="15" t="e">
        <f t="shared" si="264"/>
        <v>#N/A</v>
      </c>
      <c r="AM390" s="15" t="e">
        <f t="shared" si="265"/>
        <v>#N/A</v>
      </c>
      <c r="AN390" s="15" t="e">
        <f t="shared" si="266"/>
        <v>#N/A</v>
      </c>
      <c r="AO390" s="15" t="e">
        <f t="shared" si="267"/>
        <v>#N/A</v>
      </c>
      <c r="AP390" s="15" t="e">
        <f t="shared" si="268"/>
        <v>#N/A</v>
      </c>
      <c r="AQ390" s="15" t="e">
        <f t="shared" si="269"/>
        <v>#N/A</v>
      </c>
      <c r="AR390" s="15" t="e">
        <f t="shared" si="270"/>
        <v>#N/A</v>
      </c>
      <c r="AS390" s="141" t="e">
        <f t="shared" si="271"/>
        <v>#N/A</v>
      </c>
      <c r="AT390" s="141" t="e">
        <f t="shared" si="272"/>
        <v>#N/A</v>
      </c>
    </row>
    <row r="391" spans="5:46">
      <c r="E391" s="147"/>
      <c r="F391" s="15" t="str">
        <f t="shared" si="234"/>
        <v/>
      </c>
      <c r="G391" s="15" t="str">
        <f t="shared" si="235"/>
        <v/>
      </c>
      <c r="H391" s="15" t="str">
        <f t="shared" si="236"/>
        <v/>
      </c>
      <c r="I391" s="15" t="str">
        <f t="shared" si="237"/>
        <v/>
      </c>
      <c r="J391" s="15" t="str">
        <f t="shared" si="238"/>
        <v/>
      </c>
      <c r="K391" s="15" t="str">
        <f t="shared" si="239"/>
        <v/>
      </c>
      <c r="L391" s="15" t="str">
        <f t="shared" si="240"/>
        <v/>
      </c>
      <c r="M391" s="15" t="str">
        <f t="shared" si="241"/>
        <v/>
      </c>
      <c r="N391" s="15" t="str">
        <f t="shared" si="242"/>
        <v/>
      </c>
      <c r="O391" s="15" t="str">
        <f t="shared" si="243"/>
        <v/>
      </c>
      <c r="P391" s="15" t="str">
        <f t="shared" si="244"/>
        <v/>
      </c>
      <c r="Q391" s="15" t="str">
        <f t="shared" si="245"/>
        <v/>
      </c>
      <c r="R391" s="15" t="str">
        <f t="shared" si="246"/>
        <v/>
      </c>
      <c r="T391" s="15" t="e">
        <f t="shared" si="247"/>
        <v>#N/A</v>
      </c>
      <c r="U391" s="15" t="b">
        <f t="shared" si="248"/>
        <v>0</v>
      </c>
      <c r="V391" s="15" t="e">
        <f t="shared" si="249"/>
        <v>#N/A</v>
      </c>
      <c r="W391" s="15" t="e">
        <f t="shared" si="250"/>
        <v>#N/A</v>
      </c>
      <c r="X391" s="15" t="e">
        <f t="shared" si="251"/>
        <v>#N/A</v>
      </c>
      <c r="Y391" s="15" t="e">
        <f t="shared" si="252"/>
        <v>#N/A</v>
      </c>
      <c r="Z391" s="15" t="e">
        <f t="shared" si="253"/>
        <v>#N/A</v>
      </c>
      <c r="AA391" s="15" t="e">
        <f t="shared" si="254"/>
        <v>#N/A</v>
      </c>
      <c r="AB391" s="15" t="e">
        <f t="shared" si="255"/>
        <v>#N/A</v>
      </c>
      <c r="AC391" s="15" t="e">
        <f t="shared" si="256"/>
        <v>#N/A</v>
      </c>
      <c r="AD391" s="15" t="e">
        <f t="shared" si="257"/>
        <v>#N/A</v>
      </c>
      <c r="AE391" s="141" t="e">
        <f t="shared" si="258"/>
        <v>#N/A</v>
      </c>
      <c r="AG391" s="15" t="e">
        <f t="shared" si="259"/>
        <v>#N/A</v>
      </c>
      <c r="AH391" s="15" t="e">
        <f t="shared" si="260"/>
        <v>#N/A</v>
      </c>
      <c r="AI391" s="15" t="b">
        <f t="shared" si="261"/>
        <v>0</v>
      </c>
      <c r="AJ391" s="15" t="e">
        <f t="shared" si="262"/>
        <v>#N/A</v>
      </c>
      <c r="AK391" s="15" t="e">
        <f t="shared" si="263"/>
        <v>#N/A</v>
      </c>
      <c r="AL391" s="15" t="e">
        <f t="shared" si="264"/>
        <v>#N/A</v>
      </c>
      <c r="AM391" s="15" t="e">
        <f t="shared" si="265"/>
        <v>#N/A</v>
      </c>
      <c r="AN391" s="15" t="e">
        <f t="shared" si="266"/>
        <v>#N/A</v>
      </c>
      <c r="AO391" s="15" t="e">
        <f t="shared" si="267"/>
        <v>#N/A</v>
      </c>
      <c r="AP391" s="15" t="e">
        <f t="shared" si="268"/>
        <v>#N/A</v>
      </c>
      <c r="AQ391" s="15" t="e">
        <f t="shared" si="269"/>
        <v>#N/A</v>
      </c>
      <c r="AR391" s="15" t="e">
        <f t="shared" si="270"/>
        <v>#N/A</v>
      </c>
      <c r="AS391" s="141" t="e">
        <f t="shared" si="271"/>
        <v>#N/A</v>
      </c>
      <c r="AT391" s="141" t="e">
        <f t="shared" si="272"/>
        <v>#N/A</v>
      </c>
    </row>
    <row r="392" spans="5:46">
      <c r="E392" s="147"/>
      <c r="F392" s="15" t="str">
        <f t="shared" si="234"/>
        <v/>
      </c>
      <c r="G392" s="15" t="str">
        <f t="shared" si="235"/>
        <v/>
      </c>
      <c r="H392" s="15" t="str">
        <f t="shared" si="236"/>
        <v/>
      </c>
      <c r="I392" s="15" t="str">
        <f t="shared" si="237"/>
        <v/>
      </c>
      <c r="J392" s="15" t="str">
        <f t="shared" si="238"/>
        <v/>
      </c>
      <c r="K392" s="15" t="str">
        <f t="shared" si="239"/>
        <v/>
      </c>
      <c r="L392" s="15" t="str">
        <f t="shared" si="240"/>
        <v/>
      </c>
      <c r="M392" s="15" t="str">
        <f t="shared" si="241"/>
        <v/>
      </c>
      <c r="N392" s="15" t="str">
        <f t="shared" si="242"/>
        <v/>
      </c>
      <c r="O392" s="15" t="str">
        <f t="shared" si="243"/>
        <v/>
      </c>
      <c r="P392" s="15" t="str">
        <f t="shared" si="244"/>
        <v/>
      </c>
      <c r="Q392" s="15" t="str">
        <f t="shared" si="245"/>
        <v/>
      </c>
      <c r="R392" s="15" t="str">
        <f t="shared" si="246"/>
        <v/>
      </c>
      <c r="T392" s="15" t="e">
        <f t="shared" si="247"/>
        <v>#N/A</v>
      </c>
      <c r="U392" s="15" t="b">
        <f t="shared" si="248"/>
        <v>0</v>
      </c>
      <c r="V392" s="15" t="e">
        <f t="shared" si="249"/>
        <v>#N/A</v>
      </c>
      <c r="W392" s="15" t="e">
        <f t="shared" si="250"/>
        <v>#N/A</v>
      </c>
      <c r="X392" s="15" t="e">
        <f t="shared" si="251"/>
        <v>#N/A</v>
      </c>
      <c r="Y392" s="15" t="e">
        <f t="shared" si="252"/>
        <v>#N/A</v>
      </c>
      <c r="Z392" s="15" t="e">
        <f t="shared" si="253"/>
        <v>#N/A</v>
      </c>
      <c r="AA392" s="15" t="e">
        <f t="shared" si="254"/>
        <v>#N/A</v>
      </c>
      <c r="AB392" s="15" t="e">
        <f t="shared" si="255"/>
        <v>#N/A</v>
      </c>
      <c r="AC392" s="15" t="e">
        <f t="shared" si="256"/>
        <v>#N/A</v>
      </c>
      <c r="AD392" s="15" t="e">
        <f t="shared" si="257"/>
        <v>#N/A</v>
      </c>
      <c r="AE392" s="141" t="e">
        <f t="shared" si="258"/>
        <v>#N/A</v>
      </c>
      <c r="AG392" s="15" t="e">
        <f t="shared" si="259"/>
        <v>#N/A</v>
      </c>
      <c r="AH392" s="15" t="e">
        <f t="shared" si="260"/>
        <v>#N/A</v>
      </c>
      <c r="AI392" s="15" t="b">
        <f t="shared" si="261"/>
        <v>0</v>
      </c>
      <c r="AJ392" s="15" t="e">
        <f t="shared" si="262"/>
        <v>#N/A</v>
      </c>
      <c r="AK392" s="15" t="e">
        <f t="shared" si="263"/>
        <v>#N/A</v>
      </c>
      <c r="AL392" s="15" t="e">
        <f t="shared" si="264"/>
        <v>#N/A</v>
      </c>
      <c r="AM392" s="15" t="e">
        <f t="shared" si="265"/>
        <v>#N/A</v>
      </c>
      <c r="AN392" s="15" t="e">
        <f t="shared" si="266"/>
        <v>#N/A</v>
      </c>
      <c r="AO392" s="15" t="e">
        <f t="shared" si="267"/>
        <v>#N/A</v>
      </c>
      <c r="AP392" s="15" t="e">
        <f t="shared" si="268"/>
        <v>#N/A</v>
      </c>
      <c r="AQ392" s="15" t="e">
        <f t="shared" si="269"/>
        <v>#N/A</v>
      </c>
      <c r="AR392" s="15" t="e">
        <f t="shared" si="270"/>
        <v>#N/A</v>
      </c>
      <c r="AS392" s="141" t="e">
        <f t="shared" si="271"/>
        <v>#N/A</v>
      </c>
      <c r="AT392" s="141" t="e">
        <f t="shared" si="272"/>
        <v>#N/A</v>
      </c>
    </row>
    <row r="393" spans="5:46">
      <c r="E393" s="147"/>
      <c r="F393" s="15" t="str">
        <f t="shared" si="234"/>
        <v/>
      </c>
      <c r="G393" s="15" t="str">
        <f t="shared" si="235"/>
        <v/>
      </c>
      <c r="H393" s="15" t="str">
        <f t="shared" si="236"/>
        <v/>
      </c>
      <c r="I393" s="15" t="str">
        <f t="shared" si="237"/>
        <v/>
      </c>
      <c r="J393" s="15" t="str">
        <f t="shared" si="238"/>
        <v/>
      </c>
      <c r="K393" s="15" t="str">
        <f t="shared" si="239"/>
        <v/>
      </c>
      <c r="L393" s="15" t="str">
        <f t="shared" si="240"/>
        <v/>
      </c>
      <c r="M393" s="15" t="str">
        <f t="shared" si="241"/>
        <v/>
      </c>
      <c r="N393" s="15" t="str">
        <f t="shared" si="242"/>
        <v/>
      </c>
      <c r="O393" s="15" t="str">
        <f t="shared" si="243"/>
        <v/>
      </c>
      <c r="P393" s="15" t="str">
        <f t="shared" si="244"/>
        <v/>
      </c>
      <c r="Q393" s="15" t="str">
        <f t="shared" si="245"/>
        <v/>
      </c>
      <c r="R393" s="15" t="str">
        <f t="shared" si="246"/>
        <v/>
      </c>
      <c r="T393" s="15" t="e">
        <f t="shared" si="247"/>
        <v>#N/A</v>
      </c>
      <c r="U393" s="15" t="b">
        <f t="shared" si="248"/>
        <v>0</v>
      </c>
      <c r="V393" s="15" t="e">
        <f t="shared" si="249"/>
        <v>#N/A</v>
      </c>
      <c r="W393" s="15" t="e">
        <f t="shared" si="250"/>
        <v>#N/A</v>
      </c>
      <c r="X393" s="15" t="e">
        <f t="shared" si="251"/>
        <v>#N/A</v>
      </c>
      <c r="Y393" s="15" t="e">
        <f t="shared" si="252"/>
        <v>#N/A</v>
      </c>
      <c r="Z393" s="15" t="e">
        <f t="shared" si="253"/>
        <v>#N/A</v>
      </c>
      <c r="AA393" s="15" t="e">
        <f t="shared" si="254"/>
        <v>#N/A</v>
      </c>
      <c r="AB393" s="15" t="e">
        <f t="shared" si="255"/>
        <v>#N/A</v>
      </c>
      <c r="AC393" s="15" t="e">
        <f t="shared" si="256"/>
        <v>#N/A</v>
      </c>
      <c r="AD393" s="15" t="e">
        <f t="shared" si="257"/>
        <v>#N/A</v>
      </c>
      <c r="AE393" s="141" t="e">
        <f t="shared" si="258"/>
        <v>#N/A</v>
      </c>
      <c r="AG393" s="15" t="e">
        <f t="shared" si="259"/>
        <v>#N/A</v>
      </c>
      <c r="AH393" s="15" t="e">
        <f t="shared" si="260"/>
        <v>#N/A</v>
      </c>
      <c r="AI393" s="15" t="b">
        <f t="shared" si="261"/>
        <v>0</v>
      </c>
      <c r="AJ393" s="15" t="e">
        <f t="shared" si="262"/>
        <v>#N/A</v>
      </c>
      <c r="AK393" s="15" t="e">
        <f t="shared" si="263"/>
        <v>#N/A</v>
      </c>
      <c r="AL393" s="15" t="e">
        <f t="shared" si="264"/>
        <v>#N/A</v>
      </c>
      <c r="AM393" s="15" t="e">
        <f t="shared" si="265"/>
        <v>#N/A</v>
      </c>
      <c r="AN393" s="15" t="e">
        <f t="shared" si="266"/>
        <v>#N/A</v>
      </c>
      <c r="AO393" s="15" t="e">
        <f t="shared" si="267"/>
        <v>#N/A</v>
      </c>
      <c r="AP393" s="15" t="e">
        <f t="shared" si="268"/>
        <v>#N/A</v>
      </c>
      <c r="AQ393" s="15" t="e">
        <f t="shared" si="269"/>
        <v>#N/A</v>
      </c>
      <c r="AR393" s="15" t="e">
        <f t="shared" si="270"/>
        <v>#N/A</v>
      </c>
      <c r="AS393" s="141" t="e">
        <f t="shared" si="271"/>
        <v>#N/A</v>
      </c>
      <c r="AT393" s="141" t="e">
        <f t="shared" si="272"/>
        <v>#N/A</v>
      </c>
    </row>
    <row r="394" spans="5:46">
      <c r="E394" s="147"/>
      <c r="F394" s="15" t="str">
        <f t="shared" si="234"/>
        <v/>
      </c>
      <c r="G394" s="15" t="str">
        <f t="shared" si="235"/>
        <v/>
      </c>
      <c r="H394" s="15" t="str">
        <f t="shared" si="236"/>
        <v/>
      </c>
      <c r="I394" s="15" t="str">
        <f t="shared" si="237"/>
        <v/>
      </c>
      <c r="J394" s="15" t="str">
        <f t="shared" si="238"/>
        <v/>
      </c>
      <c r="K394" s="15" t="str">
        <f t="shared" si="239"/>
        <v/>
      </c>
      <c r="L394" s="15" t="str">
        <f t="shared" si="240"/>
        <v/>
      </c>
      <c r="M394" s="15" t="str">
        <f t="shared" si="241"/>
        <v/>
      </c>
      <c r="N394" s="15" t="str">
        <f t="shared" si="242"/>
        <v/>
      </c>
      <c r="O394" s="15" t="str">
        <f t="shared" si="243"/>
        <v/>
      </c>
      <c r="P394" s="15" t="str">
        <f t="shared" si="244"/>
        <v/>
      </c>
      <c r="Q394" s="15" t="str">
        <f t="shared" si="245"/>
        <v/>
      </c>
      <c r="R394" s="15" t="str">
        <f t="shared" si="246"/>
        <v/>
      </c>
      <c r="T394" s="15" t="e">
        <f t="shared" si="247"/>
        <v>#N/A</v>
      </c>
      <c r="U394" s="15" t="b">
        <f t="shared" si="248"/>
        <v>0</v>
      </c>
      <c r="V394" s="15" t="e">
        <f t="shared" si="249"/>
        <v>#N/A</v>
      </c>
      <c r="W394" s="15" t="e">
        <f t="shared" si="250"/>
        <v>#N/A</v>
      </c>
      <c r="X394" s="15" t="e">
        <f t="shared" si="251"/>
        <v>#N/A</v>
      </c>
      <c r="Y394" s="15" t="e">
        <f t="shared" si="252"/>
        <v>#N/A</v>
      </c>
      <c r="Z394" s="15" t="e">
        <f t="shared" si="253"/>
        <v>#N/A</v>
      </c>
      <c r="AA394" s="15" t="e">
        <f t="shared" si="254"/>
        <v>#N/A</v>
      </c>
      <c r="AB394" s="15" t="e">
        <f t="shared" si="255"/>
        <v>#N/A</v>
      </c>
      <c r="AC394" s="15" t="e">
        <f t="shared" si="256"/>
        <v>#N/A</v>
      </c>
      <c r="AD394" s="15" t="e">
        <f t="shared" si="257"/>
        <v>#N/A</v>
      </c>
      <c r="AE394" s="141" t="e">
        <f t="shared" si="258"/>
        <v>#N/A</v>
      </c>
      <c r="AG394" s="15" t="e">
        <f t="shared" si="259"/>
        <v>#N/A</v>
      </c>
      <c r="AH394" s="15" t="e">
        <f t="shared" si="260"/>
        <v>#N/A</v>
      </c>
      <c r="AI394" s="15" t="b">
        <f t="shared" si="261"/>
        <v>0</v>
      </c>
      <c r="AJ394" s="15" t="e">
        <f t="shared" si="262"/>
        <v>#N/A</v>
      </c>
      <c r="AK394" s="15" t="e">
        <f t="shared" si="263"/>
        <v>#N/A</v>
      </c>
      <c r="AL394" s="15" t="e">
        <f t="shared" si="264"/>
        <v>#N/A</v>
      </c>
      <c r="AM394" s="15" t="e">
        <f t="shared" si="265"/>
        <v>#N/A</v>
      </c>
      <c r="AN394" s="15" t="e">
        <f t="shared" si="266"/>
        <v>#N/A</v>
      </c>
      <c r="AO394" s="15" t="e">
        <f t="shared" si="267"/>
        <v>#N/A</v>
      </c>
      <c r="AP394" s="15" t="e">
        <f t="shared" si="268"/>
        <v>#N/A</v>
      </c>
      <c r="AQ394" s="15" t="e">
        <f t="shared" si="269"/>
        <v>#N/A</v>
      </c>
      <c r="AR394" s="15" t="e">
        <f t="shared" si="270"/>
        <v>#N/A</v>
      </c>
      <c r="AS394" s="141" t="e">
        <f t="shared" si="271"/>
        <v>#N/A</v>
      </c>
      <c r="AT394" s="141" t="e">
        <f t="shared" si="272"/>
        <v>#N/A</v>
      </c>
    </row>
    <row r="395" spans="5:46">
      <c r="E395" s="147"/>
      <c r="F395" s="15" t="str">
        <f t="shared" si="234"/>
        <v/>
      </c>
      <c r="G395" s="15" t="str">
        <f t="shared" si="235"/>
        <v/>
      </c>
      <c r="H395" s="15" t="str">
        <f t="shared" si="236"/>
        <v/>
      </c>
      <c r="I395" s="15" t="str">
        <f t="shared" si="237"/>
        <v/>
      </c>
      <c r="J395" s="15" t="str">
        <f t="shared" si="238"/>
        <v/>
      </c>
      <c r="K395" s="15" t="str">
        <f t="shared" si="239"/>
        <v/>
      </c>
      <c r="L395" s="15" t="str">
        <f t="shared" si="240"/>
        <v/>
      </c>
      <c r="M395" s="15" t="str">
        <f t="shared" si="241"/>
        <v/>
      </c>
      <c r="N395" s="15" t="str">
        <f t="shared" si="242"/>
        <v/>
      </c>
      <c r="O395" s="15" t="str">
        <f t="shared" si="243"/>
        <v/>
      </c>
      <c r="P395" s="15" t="str">
        <f t="shared" si="244"/>
        <v/>
      </c>
      <c r="Q395" s="15" t="str">
        <f t="shared" si="245"/>
        <v/>
      </c>
      <c r="R395" s="15" t="str">
        <f t="shared" si="246"/>
        <v/>
      </c>
      <c r="T395" s="15" t="e">
        <f t="shared" si="247"/>
        <v>#N/A</v>
      </c>
      <c r="U395" s="15" t="b">
        <f t="shared" si="248"/>
        <v>0</v>
      </c>
      <c r="V395" s="15" t="e">
        <f t="shared" si="249"/>
        <v>#N/A</v>
      </c>
      <c r="W395" s="15" t="e">
        <f t="shared" si="250"/>
        <v>#N/A</v>
      </c>
      <c r="X395" s="15" t="e">
        <f t="shared" si="251"/>
        <v>#N/A</v>
      </c>
      <c r="Y395" s="15" t="e">
        <f t="shared" si="252"/>
        <v>#N/A</v>
      </c>
      <c r="Z395" s="15" t="e">
        <f t="shared" si="253"/>
        <v>#N/A</v>
      </c>
      <c r="AA395" s="15" t="e">
        <f t="shared" si="254"/>
        <v>#N/A</v>
      </c>
      <c r="AB395" s="15" t="e">
        <f t="shared" si="255"/>
        <v>#N/A</v>
      </c>
      <c r="AC395" s="15" t="e">
        <f t="shared" si="256"/>
        <v>#N/A</v>
      </c>
      <c r="AD395" s="15" t="e">
        <f t="shared" si="257"/>
        <v>#N/A</v>
      </c>
      <c r="AE395" s="141" t="e">
        <f t="shared" si="258"/>
        <v>#N/A</v>
      </c>
      <c r="AG395" s="15" t="e">
        <f t="shared" si="259"/>
        <v>#N/A</v>
      </c>
      <c r="AH395" s="15" t="e">
        <f t="shared" si="260"/>
        <v>#N/A</v>
      </c>
      <c r="AI395" s="15" t="b">
        <f t="shared" si="261"/>
        <v>0</v>
      </c>
      <c r="AJ395" s="15" t="e">
        <f t="shared" si="262"/>
        <v>#N/A</v>
      </c>
      <c r="AK395" s="15" t="e">
        <f t="shared" si="263"/>
        <v>#N/A</v>
      </c>
      <c r="AL395" s="15" t="e">
        <f t="shared" si="264"/>
        <v>#N/A</v>
      </c>
      <c r="AM395" s="15" t="e">
        <f t="shared" si="265"/>
        <v>#N/A</v>
      </c>
      <c r="AN395" s="15" t="e">
        <f t="shared" si="266"/>
        <v>#N/A</v>
      </c>
      <c r="AO395" s="15" t="e">
        <f t="shared" si="267"/>
        <v>#N/A</v>
      </c>
      <c r="AP395" s="15" t="e">
        <f t="shared" si="268"/>
        <v>#N/A</v>
      </c>
      <c r="AQ395" s="15" t="e">
        <f t="shared" si="269"/>
        <v>#N/A</v>
      </c>
      <c r="AR395" s="15" t="e">
        <f t="shared" si="270"/>
        <v>#N/A</v>
      </c>
      <c r="AS395" s="141" t="e">
        <f t="shared" si="271"/>
        <v>#N/A</v>
      </c>
      <c r="AT395" s="141" t="e">
        <f t="shared" si="272"/>
        <v>#N/A</v>
      </c>
    </row>
    <row r="396" spans="5:46">
      <c r="E396" s="147"/>
      <c r="F396" s="15" t="str">
        <f t="shared" si="234"/>
        <v/>
      </c>
      <c r="G396" s="15" t="str">
        <f t="shared" si="235"/>
        <v/>
      </c>
      <c r="H396" s="15" t="str">
        <f t="shared" si="236"/>
        <v/>
      </c>
      <c r="I396" s="15" t="str">
        <f t="shared" si="237"/>
        <v/>
      </c>
      <c r="J396" s="15" t="str">
        <f t="shared" si="238"/>
        <v/>
      </c>
      <c r="K396" s="15" t="str">
        <f t="shared" si="239"/>
        <v/>
      </c>
      <c r="L396" s="15" t="str">
        <f t="shared" si="240"/>
        <v/>
      </c>
      <c r="M396" s="15" t="str">
        <f t="shared" si="241"/>
        <v/>
      </c>
      <c r="N396" s="15" t="str">
        <f t="shared" si="242"/>
        <v/>
      </c>
      <c r="O396" s="15" t="str">
        <f t="shared" si="243"/>
        <v/>
      </c>
      <c r="P396" s="15" t="str">
        <f t="shared" si="244"/>
        <v/>
      </c>
      <c r="Q396" s="15" t="str">
        <f t="shared" si="245"/>
        <v/>
      </c>
      <c r="R396" s="15" t="str">
        <f t="shared" si="246"/>
        <v/>
      </c>
      <c r="T396" s="15" t="e">
        <f t="shared" si="247"/>
        <v>#N/A</v>
      </c>
      <c r="U396" s="15" t="b">
        <f t="shared" si="248"/>
        <v>0</v>
      </c>
      <c r="V396" s="15" t="e">
        <f t="shared" si="249"/>
        <v>#N/A</v>
      </c>
      <c r="W396" s="15" t="e">
        <f t="shared" si="250"/>
        <v>#N/A</v>
      </c>
      <c r="X396" s="15" t="e">
        <f t="shared" si="251"/>
        <v>#N/A</v>
      </c>
      <c r="Y396" s="15" t="e">
        <f t="shared" si="252"/>
        <v>#N/A</v>
      </c>
      <c r="Z396" s="15" t="e">
        <f t="shared" si="253"/>
        <v>#N/A</v>
      </c>
      <c r="AA396" s="15" t="e">
        <f t="shared" si="254"/>
        <v>#N/A</v>
      </c>
      <c r="AB396" s="15" t="e">
        <f t="shared" si="255"/>
        <v>#N/A</v>
      </c>
      <c r="AC396" s="15" t="e">
        <f t="shared" si="256"/>
        <v>#N/A</v>
      </c>
      <c r="AD396" s="15" t="e">
        <f t="shared" si="257"/>
        <v>#N/A</v>
      </c>
      <c r="AE396" s="141" t="e">
        <f t="shared" si="258"/>
        <v>#N/A</v>
      </c>
      <c r="AG396" s="15" t="e">
        <f t="shared" si="259"/>
        <v>#N/A</v>
      </c>
      <c r="AH396" s="15" t="e">
        <f t="shared" si="260"/>
        <v>#N/A</v>
      </c>
      <c r="AI396" s="15" t="b">
        <f t="shared" si="261"/>
        <v>0</v>
      </c>
      <c r="AJ396" s="15" t="e">
        <f t="shared" si="262"/>
        <v>#N/A</v>
      </c>
      <c r="AK396" s="15" t="e">
        <f t="shared" si="263"/>
        <v>#N/A</v>
      </c>
      <c r="AL396" s="15" t="e">
        <f t="shared" si="264"/>
        <v>#N/A</v>
      </c>
      <c r="AM396" s="15" t="e">
        <f t="shared" si="265"/>
        <v>#N/A</v>
      </c>
      <c r="AN396" s="15" t="e">
        <f t="shared" si="266"/>
        <v>#N/A</v>
      </c>
      <c r="AO396" s="15" t="e">
        <f t="shared" si="267"/>
        <v>#N/A</v>
      </c>
      <c r="AP396" s="15" t="e">
        <f t="shared" si="268"/>
        <v>#N/A</v>
      </c>
      <c r="AQ396" s="15" t="e">
        <f t="shared" si="269"/>
        <v>#N/A</v>
      </c>
      <c r="AR396" s="15" t="e">
        <f t="shared" si="270"/>
        <v>#N/A</v>
      </c>
      <c r="AS396" s="141" t="e">
        <f t="shared" si="271"/>
        <v>#N/A</v>
      </c>
      <c r="AT396" s="141" t="e">
        <f t="shared" si="272"/>
        <v>#N/A</v>
      </c>
    </row>
    <row r="397" spans="5:46">
      <c r="E397" s="147"/>
      <c r="F397" s="15" t="str">
        <f t="shared" si="234"/>
        <v/>
      </c>
      <c r="G397" s="15" t="str">
        <f t="shared" si="235"/>
        <v/>
      </c>
      <c r="H397" s="15" t="str">
        <f t="shared" si="236"/>
        <v/>
      </c>
      <c r="I397" s="15" t="str">
        <f t="shared" si="237"/>
        <v/>
      </c>
      <c r="J397" s="15" t="str">
        <f t="shared" si="238"/>
        <v/>
      </c>
      <c r="K397" s="15" t="str">
        <f t="shared" si="239"/>
        <v/>
      </c>
      <c r="L397" s="15" t="str">
        <f t="shared" si="240"/>
        <v/>
      </c>
      <c r="M397" s="15" t="str">
        <f t="shared" si="241"/>
        <v/>
      </c>
      <c r="N397" s="15" t="str">
        <f t="shared" si="242"/>
        <v/>
      </c>
      <c r="O397" s="15" t="str">
        <f t="shared" si="243"/>
        <v/>
      </c>
      <c r="P397" s="15" t="str">
        <f t="shared" si="244"/>
        <v/>
      </c>
      <c r="Q397" s="15" t="str">
        <f t="shared" si="245"/>
        <v/>
      </c>
      <c r="R397" s="15" t="str">
        <f t="shared" si="246"/>
        <v/>
      </c>
      <c r="T397" s="15" t="e">
        <f t="shared" si="247"/>
        <v>#N/A</v>
      </c>
      <c r="U397" s="15" t="b">
        <f t="shared" si="248"/>
        <v>0</v>
      </c>
      <c r="V397" s="15" t="e">
        <f t="shared" si="249"/>
        <v>#N/A</v>
      </c>
      <c r="W397" s="15" t="e">
        <f t="shared" si="250"/>
        <v>#N/A</v>
      </c>
      <c r="X397" s="15" t="e">
        <f t="shared" si="251"/>
        <v>#N/A</v>
      </c>
      <c r="Y397" s="15" t="e">
        <f t="shared" si="252"/>
        <v>#N/A</v>
      </c>
      <c r="Z397" s="15" t="e">
        <f t="shared" si="253"/>
        <v>#N/A</v>
      </c>
      <c r="AA397" s="15" t="e">
        <f t="shared" si="254"/>
        <v>#N/A</v>
      </c>
      <c r="AB397" s="15" t="e">
        <f t="shared" si="255"/>
        <v>#N/A</v>
      </c>
      <c r="AC397" s="15" t="e">
        <f t="shared" si="256"/>
        <v>#N/A</v>
      </c>
      <c r="AD397" s="15" t="e">
        <f t="shared" si="257"/>
        <v>#N/A</v>
      </c>
      <c r="AE397" s="141" t="e">
        <f t="shared" si="258"/>
        <v>#N/A</v>
      </c>
      <c r="AG397" s="15" t="e">
        <f t="shared" si="259"/>
        <v>#N/A</v>
      </c>
      <c r="AH397" s="15" t="e">
        <f t="shared" si="260"/>
        <v>#N/A</v>
      </c>
      <c r="AI397" s="15" t="b">
        <f t="shared" si="261"/>
        <v>0</v>
      </c>
      <c r="AJ397" s="15" t="e">
        <f t="shared" si="262"/>
        <v>#N/A</v>
      </c>
      <c r="AK397" s="15" t="e">
        <f t="shared" si="263"/>
        <v>#N/A</v>
      </c>
      <c r="AL397" s="15" t="e">
        <f t="shared" si="264"/>
        <v>#N/A</v>
      </c>
      <c r="AM397" s="15" t="e">
        <f t="shared" si="265"/>
        <v>#N/A</v>
      </c>
      <c r="AN397" s="15" t="e">
        <f t="shared" si="266"/>
        <v>#N/A</v>
      </c>
      <c r="AO397" s="15" t="e">
        <f t="shared" si="267"/>
        <v>#N/A</v>
      </c>
      <c r="AP397" s="15" t="e">
        <f t="shared" si="268"/>
        <v>#N/A</v>
      </c>
      <c r="AQ397" s="15" t="e">
        <f t="shared" si="269"/>
        <v>#N/A</v>
      </c>
      <c r="AR397" s="15" t="e">
        <f t="shared" si="270"/>
        <v>#N/A</v>
      </c>
      <c r="AS397" s="141" t="e">
        <f t="shared" si="271"/>
        <v>#N/A</v>
      </c>
      <c r="AT397" s="141" t="e">
        <f t="shared" si="272"/>
        <v>#N/A</v>
      </c>
    </row>
    <row r="398" spans="5:46">
      <c r="E398" s="147"/>
      <c r="F398" s="15" t="str">
        <f t="shared" si="234"/>
        <v/>
      </c>
      <c r="G398" s="15" t="str">
        <f t="shared" si="235"/>
        <v/>
      </c>
      <c r="H398" s="15" t="str">
        <f t="shared" si="236"/>
        <v/>
      </c>
      <c r="I398" s="15" t="str">
        <f t="shared" si="237"/>
        <v/>
      </c>
      <c r="J398" s="15" t="str">
        <f t="shared" si="238"/>
        <v/>
      </c>
      <c r="K398" s="15" t="str">
        <f t="shared" si="239"/>
        <v/>
      </c>
      <c r="L398" s="15" t="str">
        <f t="shared" si="240"/>
        <v/>
      </c>
      <c r="M398" s="15" t="str">
        <f t="shared" si="241"/>
        <v/>
      </c>
      <c r="N398" s="15" t="str">
        <f t="shared" si="242"/>
        <v/>
      </c>
      <c r="O398" s="15" t="str">
        <f t="shared" si="243"/>
        <v/>
      </c>
      <c r="P398" s="15" t="str">
        <f t="shared" si="244"/>
        <v/>
      </c>
      <c r="Q398" s="15" t="str">
        <f t="shared" si="245"/>
        <v/>
      </c>
      <c r="R398" s="15" t="str">
        <f t="shared" si="246"/>
        <v/>
      </c>
      <c r="T398" s="15" t="e">
        <f t="shared" si="247"/>
        <v>#N/A</v>
      </c>
      <c r="U398" s="15" t="b">
        <f t="shared" si="248"/>
        <v>0</v>
      </c>
      <c r="V398" s="15" t="e">
        <f t="shared" si="249"/>
        <v>#N/A</v>
      </c>
      <c r="W398" s="15" t="e">
        <f t="shared" si="250"/>
        <v>#N/A</v>
      </c>
      <c r="X398" s="15" t="e">
        <f t="shared" si="251"/>
        <v>#N/A</v>
      </c>
      <c r="Y398" s="15" t="e">
        <f t="shared" si="252"/>
        <v>#N/A</v>
      </c>
      <c r="Z398" s="15" t="e">
        <f t="shared" si="253"/>
        <v>#N/A</v>
      </c>
      <c r="AA398" s="15" t="e">
        <f t="shared" si="254"/>
        <v>#N/A</v>
      </c>
      <c r="AB398" s="15" t="e">
        <f t="shared" si="255"/>
        <v>#N/A</v>
      </c>
      <c r="AC398" s="15" t="e">
        <f t="shared" si="256"/>
        <v>#N/A</v>
      </c>
      <c r="AD398" s="15" t="e">
        <f t="shared" si="257"/>
        <v>#N/A</v>
      </c>
      <c r="AE398" s="141" t="e">
        <f t="shared" si="258"/>
        <v>#N/A</v>
      </c>
      <c r="AG398" s="15" t="e">
        <f t="shared" si="259"/>
        <v>#N/A</v>
      </c>
      <c r="AH398" s="15" t="e">
        <f t="shared" si="260"/>
        <v>#N/A</v>
      </c>
      <c r="AI398" s="15" t="b">
        <f t="shared" si="261"/>
        <v>0</v>
      </c>
      <c r="AJ398" s="15" t="e">
        <f t="shared" si="262"/>
        <v>#N/A</v>
      </c>
      <c r="AK398" s="15" t="e">
        <f t="shared" si="263"/>
        <v>#N/A</v>
      </c>
      <c r="AL398" s="15" t="e">
        <f t="shared" si="264"/>
        <v>#N/A</v>
      </c>
      <c r="AM398" s="15" t="e">
        <f t="shared" si="265"/>
        <v>#N/A</v>
      </c>
      <c r="AN398" s="15" t="e">
        <f t="shared" si="266"/>
        <v>#N/A</v>
      </c>
      <c r="AO398" s="15" t="e">
        <f t="shared" si="267"/>
        <v>#N/A</v>
      </c>
      <c r="AP398" s="15" t="e">
        <f t="shared" si="268"/>
        <v>#N/A</v>
      </c>
      <c r="AQ398" s="15" t="e">
        <f t="shared" si="269"/>
        <v>#N/A</v>
      </c>
      <c r="AR398" s="15" t="e">
        <f t="shared" si="270"/>
        <v>#N/A</v>
      </c>
      <c r="AS398" s="141" t="e">
        <f t="shared" si="271"/>
        <v>#N/A</v>
      </c>
      <c r="AT398" s="141" t="e">
        <f t="shared" si="272"/>
        <v>#N/A</v>
      </c>
    </row>
    <row r="399" spans="5:46">
      <c r="E399" s="147"/>
      <c r="F399" s="15" t="str">
        <f t="shared" si="234"/>
        <v/>
      </c>
      <c r="G399" s="15" t="str">
        <f t="shared" si="235"/>
        <v/>
      </c>
      <c r="H399" s="15" t="str">
        <f t="shared" si="236"/>
        <v/>
      </c>
      <c r="I399" s="15" t="str">
        <f t="shared" si="237"/>
        <v/>
      </c>
      <c r="J399" s="15" t="str">
        <f t="shared" si="238"/>
        <v/>
      </c>
      <c r="K399" s="15" t="str">
        <f t="shared" si="239"/>
        <v/>
      </c>
      <c r="L399" s="15" t="str">
        <f t="shared" si="240"/>
        <v/>
      </c>
      <c r="M399" s="15" t="str">
        <f t="shared" si="241"/>
        <v/>
      </c>
      <c r="N399" s="15" t="str">
        <f t="shared" si="242"/>
        <v/>
      </c>
      <c r="O399" s="15" t="str">
        <f t="shared" si="243"/>
        <v/>
      </c>
      <c r="P399" s="15" t="str">
        <f t="shared" si="244"/>
        <v/>
      </c>
      <c r="Q399" s="15" t="str">
        <f t="shared" si="245"/>
        <v/>
      </c>
      <c r="R399" s="15" t="str">
        <f t="shared" si="246"/>
        <v/>
      </c>
      <c r="T399" s="15" t="e">
        <f t="shared" si="247"/>
        <v>#N/A</v>
      </c>
      <c r="U399" s="15" t="b">
        <f t="shared" si="248"/>
        <v>0</v>
      </c>
      <c r="V399" s="15" t="e">
        <f t="shared" si="249"/>
        <v>#N/A</v>
      </c>
      <c r="W399" s="15" t="e">
        <f t="shared" si="250"/>
        <v>#N/A</v>
      </c>
      <c r="X399" s="15" t="e">
        <f t="shared" si="251"/>
        <v>#N/A</v>
      </c>
      <c r="Y399" s="15" t="e">
        <f t="shared" si="252"/>
        <v>#N/A</v>
      </c>
      <c r="Z399" s="15" t="e">
        <f t="shared" si="253"/>
        <v>#N/A</v>
      </c>
      <c r="AA399" s="15" t="e">
        <f t="shared" si="254"/>
        <v>#N/A</v>
      </c>
      <c r="AB399" s="15" t="e">
        <f t="shared" si="255"/>
        <v>#N/A</v>
      </c>
      <c r="AC399" s="15" t="e">
        <f t="shared" si="256"/>
        <v>#N/A</v>
      </c>
      <c r="AD399" s="15" t="e">
        <f t="shared" si="257"/>
        <v>#N/A</v>
      </c>
      <c r="AE399" s="141" t="e">
        <f t="shared" si="258"/>
        <v>#N/A</v>
      </c>
      <c r="AG399" s="15" t="e">
        <f t="shared" si="259"/>
        <v>#N/A</v>
      </c>
      <c r="AH399" s="15" t="e">
        <f t="shared" si="260"/>
        <v>#N/A</v>
      </c>
      <c r="AI399" s="15" t="b">
        <f t="shared" si="261"/>
        <v>0</v>
      </c>
      <c r="AJ399" s="15" t="e">
        <f t="shared" si="262"/>
        <v>#N/A</v>
      </c>
      <c r="AK399" s="15" t="e">
        <f t="shared" si="263"/>
        <v>#N/A</v>
      </c>
      <c r="AL399" s="15" t="e">
        <f t="shared" si="264"/>
        <v>#N/A</v>
      </c>
      <c r="AM399" s="15" t="e">
        <f t="shared" si="265"/>
        <v>#N/A</v>
      </c>
      <c r="AN399" s="15" t="e">
        <f t="shared" si="266"/>
        <v>#N/A</v>
      </c>
      <c r="AO399" s="15" t="e">
        <f t="shared" si="267"/>
        <v>#N/A</v>
      </c>
      <c r="AP399" s="15" t="e">
        <f t="shared" si="268"/>
        <v>#N/A</v>
      </c>
      <c r="AQ399" s="15" t="e">
        <f t="shared" si="269"/>
        <v>#N/A</v>
      </c>
      <c r="AR399" s="15" t="e">
        <f t="shared" si="270"/>
        <v>#N/A</v>
      </c>
      <c r="AS399" s="141" t="e">
        <f t="shared" si="271"/>
        <v>#N/A</v>
      </c>
      <c r="AT399" s="141" t="e">
        <f t="shared" si="272"/>
        <v>#N/A</v>
      </c>
    </row>
    <row r="400" spans="5:46">
      <c r="E400" s="147"/>
      <c r="F400" s="15" t="str">
        <f t="shared" si="234"/>
        <v/>
      </c>
      <c r="G400" s="15" t="str">
        <f t="shared" si="235"/>
        <v/>
      </c>
      <c r="H400" s="15" t="str">
        <f t="shared" si="236"/>
        <v/>
      </c>
      <c r="I400" s="15" t="str">
        <f t="shared" si="237"/>
        <v/>
      </c>
      <c r="J400" s="15" t="str">
        <f t="shared" si="238"/>
        <v/>
      </c>
      <c r="K400" s="15" t="str">
        <f t="shared" si="239"/>
        <v/>
      </c>
      <c r="L400" s="15" t="str">
        <f t="shared" si="240"/>
        <v/>
      </c>
      <c r="M400" s="15" t="str">
        <f t="shared" si="241"/>
        <v/>
      </c>
      <c r="N400" s="15" t="str">
        <f t="shared" si="242"/>
        <v/>
      </c>
      <c r="O400" s="15" t="str">
        <f t="shared" si="243"/>
        <v/>
      </c>
      <c r="P400" s="15" t="str">
        <f t="shared" si="244"/>
        <v/>
      </c>
      <c r="Q400" s="15" t="str">
        <f t="shared" si="245"/>
        <v/>
      </c>
      <c r="R400" s="15" t="str">
        <f t="shared" si="246"/>
        <v/>
      </c>
      <c r="T400" s="15" t="e">
        <f t="shared" si="247"/>
        <v>#N/A</v>
      </c>
      <c r="U400" s="15" t="b">
        <f t="shared" si="248"/>
        <v>0</v>
      </c>
      <c r="V400" s="15" t="e">
        <f t="shared" si="249"/>
        <v>#N/A</v>
      </c>
      <c r="W400" s="15" t="e">
        <f t="shared" si="250"/>
        <v>#N/A</v>
      </c>
      <c r="X400" s="15" t="e">
        <f t="shared" si="251"/>
        <v>#N/A</v>
      </c>
      <c r="Y400" s="15" t="e">
        <f t="shared" si="252"/>
        <v>#N/A</v>
      </c>
      <c r="Z400" s="15" t="e">
        <f t="shared" si="253"/>
        <v>#N/A</v>
      </c>
      <c r="AA400" s="15" t="e">
        <f t="shared" si="254"/>
        <v>#N/A</v>
      </c>
      <c r="AB400" s="15" t="e">
        <f t="shared" si="255"/>
        <v>#N/A</v>
      </c>
      <c r="AC400" s="15" t="e">
        <f t="shared" si="256"/>
        <v>#N/A</v>
      </c>
      <c r="AD400" s="15" t="e">
        <f t="shared" si="257"/>
        <v>#N/A</v>
      </c>
      <c r="AE400" s="141" t="e">
        <f t="shared" si="258"/>
        <v>#N/A</v>
      </c>
      <c r="AG400" s="15" t="e">
        <f t="shared" si="259"/>
        <v>#N/A</v>
      </c>
      <c r="AH400" s="15" t="e">
        <f t="shared" si="260"/>
        <v>#N/A</v>
      </c>
      <c r="AI400" s="15" t="b">
        <f t="shared" si="261"/>
        <v>0</v>
      </c>
      <c r="AJ400" s="15" t="e">
        <f t="shared" si="262"/>
        <v>#N/A</v>
      </c>
      <c r="AK400" s="15" t="e">
        <f t="shared" si="263"/>
        <v>#N/A</v>
      </c>
      <c r="AL400" s="15" t="e">
        <f t="shared" si="264"/>
        <v>#N/A</v>
      </c>
      <c r="AM400" s="15" t="e">
        <f t="shared" si="265"/>
        <v>#N/A</v>
      </c>
      <c r="AN400" s="15" t="e">
        <f t="shared" si="266"/>
        <v>#N/A</v>
      </c>
      <c r="AO400" s="15" t="e">
        <f t="shared" si="267"/>
        <v>#N/A</v>
      </c>
      <c r="AP400" s="15" t="e">
        <f t="shared" si="268"/>
        <v>#N/A</v>
      </c>
      <c r="AQ400" s="15" t="e">
        <f t="shared" si="269"/>
        <v>#N/A</v>
      </c>
      <c r="AR400" s="15" t="e">
        <f t="shared" si="270"/>
        <v>#N/A</v>
      </c>
      <c r="AS400" s="141" t="e">
        <f t="shared" si="271"/>
        <v>#N/A</v>
      </c>
      <c r="AT400" s="141" t="e">
        <f t="shared" si="272"/>
        <v>#N/A</v>
      </c>
    </row>
    <row r="401" spans="5:46">
      <c r="E401" s="147"/>
      <c r="F401" s="15" t="str">
        <f t="shared" si="234"/>
        <v/>
      </c>
      <c r="G401" s="15" t="str">
        <f t="shared" si="235"/>
        <v/>
      </c>
      <c r="H401" s="15" t="str">
        <f t="shared" si="236"/>
        <v/>
      </c>
      <c r="I401" s="15" t="str">
        <f t="shared" si="237"/>
        <v/>
      </c>
      <c r="J401" s="15" t="str">
        <f t="shared" si="238"/>
        <v/>
      </c>
      <c r="K401" s="15" t="str">
        <f t="shared" si="239"/>
        <v/>
      </c>
      <c r="L401" s="15" t="str">
        <f t="shared" si="240"/>
        <v/>
      </c>
      <c r="M401" s="15" t="str">
        <f t="shared" si="241"/>
        <v/>
      </c>
      <c r="N401" s="15" t="str">
        <f t="shared" si="242"/>
        <v/>
      </c>
      <c r="O401" s="15" t="str">
        <f t="shared" si="243"/>
        <v/>
      </c>
      <c r="P401" s="15" t="str">
        <f t="shared" si="244"/>
        <v/>
      </c>
      <c r="Q401" s="15" t="str">
        <f t="shared" si="245"/>
        <v/>
      </c>
      <c r="R401" s="15" t="str">
        <f t="shared" si="246"/>
        <v/>
      </c>
      <c r="T401" s="15" t="e">
        <f t="shared" si="247"/>
        <v>#N/A</v>
      </c>
      <c r="U401" s="15" t="b">
        <f t="shared" si="248"/>
        <v>0</v>
      </c>
      <c r="V401" s="15" t="e">
        <f t="shared" si="249"/>
        <v>#N/A</v>
      </c>
      <c r="W401" s="15" t="e">
        <f t="shared" si="250"/>
        <v>#N/A</v>
      </c>
      <c r="X401" s="15" t="e">
        <f t="shared" si="251"/>
        <v>#N/A</v>
      </c>
      <c r="Y401" s="15" t="e">
        <f t="shared" si="252"/>
        <v>#N/A</v>
      </c>
      <c r="Z401" s="15" t="e">
        <f t="shared" si="253"/>
        <v>#N/A</v>
      </c>
      <c r="AA401" s="15" t="e">
        <f t="shared" si="254"/>
        <v>#N/A</v>
      </c>
      <c r="AB401" s="15" t="e">
        <f t="shared" si="255"/>
        <v>#N/A</v>
      </c>
      <c r="AC401" s="15" t="e">
        <f t="shared" si="256"/>
        <v>#N/A</v>
      </c>
      <c r="AD401" s="15" t="e">
        <f t="shared" si="257"/>
        <v>#N/A</v>
      </c>
      <c r="AE401" s="141" t="e">
        <f t="shared" si="258"/>
        <v>#N/A</v>
      </c>
      <c r="AG401" s="15" t="e">
        <f t="shared" si="259"/>
        <v>#N/A</v>
      </c>
      <c r="AH401" s="15" t="e">
        <f t="shared" si="260"/>
        <v>#N/A</v>
      </c>
      <c r="AI401" s="15" t="b">
        <f t="shared" si="261"/>
        <v>0</v>
      </c>
      <c r="AJ401" s="15" t="e">
        <f t="shared" si="262"/>
        <v>#N/A</v>
      </c>
      <c r="AK401" s="15" t="e">
        <f t="shared" si="263"/>
        <v>#N/A</v>
      </c>
      <c r="AL401" s="15" t="e">
        <f t="shared" si="264"/>
        <v>#N/A</v>
      </c>
      <c r="AM401" s="15" t="e">
        <f t="shared" si="265"/>
        <v>#N/A</v>
      </c>
      <c r="AN401" s="15" t="e">
        <f t="shared" si="266"/>
        <v>#N/A</v>
      </c>
      <c r="AO401" s="15" t="e">
        <f t="shared" si="267"/>
        <v>#N/A</v>
      </c>
      <c r="AP401" s="15" t="e">
        <f t="shared" si="268"/>
        <v>#N/A</v>
      </c>
      <c r="AQ401" s="15" t="e">
        <f t="shared" si="269"/>
        <v>#N/A</v>
      </c>
      <c r="AR401" s="15" t="e">
        <f t="shared" si="270"/>
        <v>#N/A</v>
      </c>
      <c r="AS401" s="141" t="e">
        <f t="shared" si="271"/>
        <v>#N/A</v>
      </c>
      <c r="AT401" s="141" t="e">
        <f t="shared" si="272"/>
        <v>#N/A</v>
      </c>
    </row>
    <row r="402" spans="5:46">
      <c r="E402" s="147"/>
      <c r="F402" s="15" t="str">
        <f t="shared" si="234"/>
        <v/>
      </c>
      <c r="G402" s="15" t="str">
        <f t="shared" si="235"/>
        <v/>
      </c>
      <c r="H402" s="15" t="str">
        <f t="shared" si="236"/>
        <v/>
      </c>
      <c r="I402" s="15" t="str">
        <f t="shared" si="237"/>
        <v/>
      </c>
      <c r="J402" s="15" t="str">
        <f t="shared" si="238"/>
        <v/>
      </c>
      <c r="K402" s="15" t="str">
        <f t="shared" si="239"/>
        <v/>
      </c>
      <c r="L402" s="15" t="str">
        <f t="shared" si="240"/>
        <v/>
      </c>
      <c r="M402" s="15" t="str">
        <f t="shared" si="241"/>
        <v/>
      </c>
      <c r="N402" s="15" t="str">
        <f t="shared" si="242"/>
        <v/>
      </c>
      <c r="O402" s="15" t="str">
        <f t="shared" si="243"/>
        <v/>
      </c>
      <c r="P402" s="15" t="str">
        <f t="shared" si="244"/>
        <v/>
      </c>
      <c r="Q402" s="15" t="str">
        <f t="shared" si="245"/>
        <v/>
      </c>
      <c r="R402" s="15" t="str">
        <f t="shared" si="246"/>
        <v/>
      </c>
      <c r="T402" s="15" t="e">
        <f t="shared" si="247"/>
        <v>#N/A</v>
      </c>
      <c r="U402" s="15" t="b">
        <f t="shared" si="248"/>
        <v>0</v>
      </c>
      <c r="V402" s="15" t="e">
        <f t="shared" si="249"/>
        <v>#N/A</v>
      </c>
      <c r="W402" s="15" t="e">
        <f t="shared" si="250"/>
        <v>#N/A</v>
      </c>
      <c r="X402" s="15" t="e">
        <f t="shared" si="251"/>
        <v>#N/A</v>
      </c>
      <c r="Y402" s="15" t="e">
        <f t="shared" si="252"/>
        <v>#N/A</v>
      </c>
      <c r="Z402" s="15" t="e">
        <f t="shared" si="253"/>
        <v>#N/A</v>
      </c>
      <c r="AA402" s="15" t="e">
        <f t="shared" si="254"/>
        <v>#N/A</v>
      </c>
      <c r="AB402" s="15" t="e">
        <f t="shared" si="255"/>
        <v>#N/A</v>
      </c>
      <c r="AC402" s="15" t="e">
        <f t="shared" si="256"/>
        <v>#N/A</v>
      </c>
      <c r="AD402" s="15" t="e">
        <f t="shared" si="257"/>
        <v>#N/A</v>
      </c>
      <c r="AE402" s="141" t="e">
        <f t="shared" si="258"/>
        <v>#N/A</v>
      </c>
      <c r="AG402" s="15" t="e">
        <f t="shared" si="259"/>
        <v>#N/A</v>
      </c>
      <c r="AH402" s="15" t="e">
        <f t="shared" si="260"/>
        <v>#N/A</v>
      </c>
      <c r="AI402" s="15" t="b">
        <f t="shared" si="261"/>
        <v>0</v>
      </c>
      <c r="AJ402" s="15" t="e">
        <f t="shared" si="262"/>
        <v>#N/A</v>
      </c>
      <c r="AK402" s="15" t="e">
        <f t="shared" si="263"/>
        <v>#N/A</v>
      </c>
      <c r="AL402" s="15" t="e">
        <f t="shared" si="264"/>
        <v>#N/A</v>
      </c>
      <c r="AM402" s="15" t="e">
        <f t="shared" si="265"/>
        <v>#N/A</v>
      </c>
      <c r="AN402" s="15" t="e">
        <f t="shared" si="266"/>
        <v>#N/A</v>
      </c>
      <c r="AO402" s="15" t="e">
        <f t="shared" si="267"/>
        <v>#N/A</v>
      </c>
      <c r="AP402" s="15" t="e">
        <f t="shared" si="268"/>
        <v>#N/A</v>
      </c>
      <c r="AQ402" s="15" t="e">
        <f t="shared" si="269"/>
        <v>#N/A</v>
      </c>
      <c r="AR402" s="15" t="e">
        <f t="shared" si="270"/>
        <v>#N/A</v>
      </c>
      <c r="AS402" s="141" t="e">
        <f t="shared" si="271"/>
        <v>#N/A</v>
      </c>
      <c r="AT402" s="141" t="e">
        <f t="shared" si="272"/>
        <v>#N/A</v>
      </c>
    </row>
    <row r="403" spans="5:46">
      <c r="E403" s="147"/>
      <c r="F403" s="15" t="str">
        <f t="shared" si="234"/>
        <v/>
      </c>
      <c r="G403" s="15" t="str">
        <f t="shared" si="235"/>
        <v/>
      </c>
      <c r="H403" s="15" t="str">
        <f t="shared" si="236"/>
        <v/>
      </c>
      <c r="I403" s="15" t="str">
        <f t="shared" si="237"/>
        <v/>
      </c>
      <c r="J403" s="15" t="str">
        <f t="shared" si="238"/>
        <v/>
      </c>
      <c r="K403" s="15" t="str">
        <f t="shared" si="239"/>
        <v/>
      </c>
      <c r="L403" s="15" t="str">
        <f t="shared" si="240"/>
        <v/>
      </c>
      <c r="M403" s="15" t="str">
        <f t="shared" si="241"/>
        <v/>
      </c>
      <c r="N403" s="15" t="str">
        <f t="shared" si="242"/>
        <v/>
      </c>
      <c r="O403" s="15" t="str">
        <f t="shared" si="243"/>
        <v/>
      </c>
      <c r="P403" s="15" t="str">
        <f t="shared" si="244"/>
        <v/>
      </c>
      <c r="Q403" s="15" t="str">
        <f t="shared" si="245"/>
        <v/>
      </c>
      <c r="R403" s="15" t="str">
        <f t="shared" si="246"/>
        <v/>
      </c>
      <c r="T403" s="15" t="e">
        <f t="shared" si="247"/>
        <v>#N/A</v>
      </c>
      <c r="U403" s="15" t="b">
        <f t="shared" si="248"/>
        <v>0</v>
      </c>
      <c r="V403" s="15" t="e">
        <f t="shared" si="249"/>
        <v>#N/A</v>
      </c>
      <c r="W403" s="15" t="e">
        <f t="shared" si="250"/>
        <v>#N/A</v>
      </c>
      <c r="X403" s="15" t="e">
        <f t="shared" si="251"/>
        <v>#N/A</v>
      </c>
      <c r="Y403" s="15" t="e">
        <f t="shared" si="252"/>
        <v>#N/A</v>
      </c>
      <c r="Z403" s="15" t="e">
        <f t="shared" si="253"/>
        <v>#N/A</v>
      </c>
      <c r="AA403" s="15" t="e">
        <f t="shared" si="254"/>
        <v>#N/A</v>
      </c>
      <c r="AB403" s="15" t="e">
        <f t="shared" si="255"/>
        <v>#N/A</v>
      </c>
      <c r="AC403" s="15" t="e">
        <f t="shared" si="256"/>
        <v>#N/A</v>
      </c>
      <c r="AD403" s="15" t="e">
        <f t="shared" si="257"/>
        <v>#N/A</v>
      </c>
      <c r="AE403" s="141" t="e">
        <f t="shared" si="258"/>
        <v>#N/A</v>
      </c>
      <c r="AG403" s="15" t="e">
        <f t="shared" si="259"/>
        <v>#N/A</v>
      </c>
      <c r="AH403" s="15" t="e">
        <f t="shared" si="260"/>
        <v>#N/A</v>
      </c>
      <c r="AI403" s="15" t="b">
        <f t="shared" si="261"/>
        <v>0</v>
      </c>
      <c r="AJ403" s="15" t="e">
        <f t="shared" si="262"/>
        <v>#N/A</v>
      </c>
      <c r="AK403" s="15" t="e">
        <f t="shared" si="263"/>
        <v>#N/A</v>
      </c>
      <c r="AL403" s="15" t="e">
        <f t="shared" si="264"/>
        <v>#N/A</v>
      </c>
      <c r="AM403" s="15" t="e">
        <f t="shared" si="265"/>
        <v>#N/A</v>
      </c>
      <c r="AN403" s="15" t="e">
        <f t="shared" si="266"/>
        <v>#N/A</v>
      </c>
      <c r="AO403" s="15" t="e">
        <f t="shared" si="267"/>
        <v>#N/A</v>
      </c>
      <c r="AP403" s="15" t="e">
        <f t="shared" si="268"/>
        <v>#N/A</v>
      </c>
      <c r="AQ403" s="15" t="e">
        <f t="shared" si="269"/>
        <v>#N/A</v>
      </c>
      <c r="AR403" s="15" t="e">
        <f t="shared" si="270"/>
        <v>#N/A</v>
      </c>
      <c r="AS403" s="141" t="e">
        <f t="shared" si="271"/>
        <v>#N/A</v>
      </c>
      <c r="AT403" s="141" t="e">
        <f t="shared" si="272"/>
        <v>#N/A</v>
      </c>
    </row>
    <row r="404" spans="5:46">
      <c r="E404" s="147"/>
      <c r="F404" s="15" t="str">
        <f t="shared" si="234"/>
        <v/>
      </c>
      <c r="G404" s="15" t="str">
        <f t="shared" si="235"/>
        <v/>
      </c>
      <c r="H404" s="15" t="str">
        <f t="shared" si="236"/>
        <v/>
      </c>
      <c r="I404" s="15" t="str">
        <f t="shared" si="237"/>
        <v/>
      </c>
      <c r="J404" s="15" t="str">
        <f t="shared" si="238"/>
        <v/>
      </c>
      <c r="K404" s="15" t="str">
        <f t="shared" si="239"/>
        <v/>
      </c>
      <c r="L404" s="15" t="str">
        <f t="shared" si="240"/>
        <v/>
      </c>
      <c r="M404" s="15" t="str">
        <f t="shared" si="241"/>
        <v/>
      </c>
      <c r="N404" s="15" t="str">
        <f t="shared" si="242"/>
        <v/>
      </c>
      <c r="O404" s="15" t="str">
        <f t="shared" si="243"/>
        <v/>
      </c>
      <c r="P404" s="15" t="str">
        <f t="shared" si="244"/>
        <v/>
      </c>
      <c r="Q404" s="15" t="str">
        <f t="shared" si="245"/>
        <v/>
      </c>
      <c r="R404" s="15" t="str">
        <f t="shared" si="246"/>
        <v/>
      </c>
      <c r="T404" s="15" t="e">
        <f t="shared" si="247"/>
        <v>#N/A</v>
      </c>
      <c r="U404" s="15" t="b">
        <f t="shared" si="248"/>
        <v>0</v>
      </c>
      <c r="V404" s="15" t="e">
        <f t="shared" si="249"/>
        <v>#N/A</v>
      </c>
      <c r="W404" s="15" t="e">
        <f t="shared" si="250"/>
        <v>#N/A</v>
      </c>
      <c r="X404" s="15" t="e">
        <f t="shared" si="251"/>
        <v>#N/A</v>
      </c>
      <c r="Y404" s="15" t="e">
        <f t="shared" si="252"/>
        <v>#N/A</v>
      </c>
      <c r="Z404" s="15" t="e">
        <f t="shared" si="253"/>
        <v>#N/A</v>
      </c>
      <c r="AA404" s="15" t="e">
        <f t="shared" si="254"/>
        <v>#N/A</v>
      </c>
      <c r="AB404" s="15" t="e">
        <f t="shared" si="255"/>
        <v>#N/A</v>
      </c>
      <c r="AC404" s="15" t="e">
        <f t="shared" si="256"/>
        <v>#N/A</v>
      </c>
      <c r="AD404" s="15" t="e">
        <f t="shared" si="257"/>
        <v>#N/A</v>
      </c>
      <c r="AE404" s="141" t="e">
        <f t="shared" si="258"/>
        <v>#N/A</v>
      </c>
      <c r="AG404" s="15" t="e">
        <f t="shared" si="259"/>
        <v>#N/A</v>
      </c>
      <c r="AH404" s="15" t="e">
        <f t="shared" si="260"/>
        <v>#N/A</v>
      </c>
      <c r="AI404" s="15" t="b">
        <f t="shared" si="261"/>
        <v>0</v>
      </c>
      <c r="AJ404" s="15" t="e">
        <f t="shared" si="262"/>
        <v>#N/A</v>
      </c>
      <c r="AK404" s="15" t="e">
        <f t="shared" si="263"/>
        <v>#N/A</v>
      </c>
      <c r="AL404" s="15" t="e">
        <f t="shared" si="264"/>
        <v>#N/A</v>
      </c>
      <c r="AM404" s="15" t="e">
        <f t="shared" si="265"/>
        <v>#N/A</v>
      </c>
      <c r="AN404" s="15" t="e">
        <f t="shared" si="266"/>
        <v>#N/A</v>
      </c>
      <c r="AO404" s="15" t="e">
        <f t="shared" si="267"/>
        <v>#N/A</v>
      </c>
      <c r="AP404" s="15" t="e">
        <f t="shared" si="268"/>
        <v>#N/A</v>
      </c>
      <c r="AQ404" s="15" t="e">
        <f t="shared" si="269"/>
        <v>#N/A</v>
      </c>
      <c r="AR404" s="15" t="e">
        <f t="shared" si="270"/>
        <v>#N/A</v>
      </c>
      <c r="AS404" s="141" t="e">
        <f t="shared" si="271"/>
        <v>#N/A</v>
      </c>
      <c r="AT404" s="141" t="e">
        <f t="shared" si="272"/>
        <v>#N/A</v>
      </c>
    </row>
    <row r="405" spans="5:46">
      <c r="E405" s="147"/>
      <c r="F405" s="15" t="str">
        <f t="shared" si="234"/>
        <v/>
      </c>
      <c r="G405" s="15" t="str">
        <f t="shared" si="235"/>
        <v/>
      </c>
      <c r="H405" s="15" t="str">
        <f t="shared" si="236"/>
        <v/>
      </c>
      <c r="I405" s="15" t="str">
        <f t="shared" si="237"/>
        <v/>
      </c>
      <c r="J405" s="15" t="str">
        <f t="shared" si="238"/>
        <v/>
      </c>
      <c r="K405" s="15" t="str">
        <f t="shared" si="239"/>
        <v/>
      </c>
      <c r="L405" s="15" t="str">
        <f t="shared" si="240"/>
        <v/>
      </c>
      <c r="M405" s="15" t="str">
        <f t="shared" si="241"/>
        <v/>
      </c>
      <c r="N405" s="15" t="str">
        <f t="shared" si="242"/>
        <v/>
      </c>
      <c r="O405" s="15" t="str">
        <f t="shared" si="243"/>
        <v/>
      </c>
      <c r="P405" s="15" t="str">
        <f t="shared" si="244"/>
        <v/>
      </c>
      <c r="Q405" s="15" t="str">
        <f t="shared" si="245"/>
        <v/>
      </c>
      <c r="R405" s="15" t="str">
        <f t="shared" si="246"/>
        <v/>
      </c>
      <c r="T405" s="15" t="e">
        <f t="shared" si="247"/>
        <v>#N/A</v>
      </c>
      <c r="U405" s="15" t="b">
        <f t="shared" si="248"/>
        <v>0</v>
      </c>
      <c r="V405" s="15" t="e">
        <f t="shared" si="249"/>
        <v>#N/A</v>
      </c>
      <c r="W405" s="15" t="e">
        <f t="shared" si="250"/>
        <v>#N/A</v>
      </c>
      <c r="X405" s="15" t="e">
        <f t="shared" si="251"/>
        <v>#N/A</v>
      </c>
      <c r="Y405" s="15" t="e">
        <f t="shared" si="252"/>
        <v>#N/A</v>
      </c>
      <c r="Z405" s="15" t="e">
        <f t="shared" si="253"/>
        <v>#N/A</v>
      </c>
      <c r="AA405" s="15" t="e">
        <f t="shared" si="254"/>
        <v>#N/A</v>
      </c>
      <c r="AB405" s="15" t="e">
        <f t="shared" si="255"/>
        <v>#N/A</v>
      </c>
      <c r="AC405" s="15" t="e">
        <f t="shared" si="256"/>
        <v>#N/A</v>
      </c>
      <c r="AD405" s="15" t="e">
        <f t="shared" si="257"/>
        <v>#N/A</v>
      </c>
      <c r="AE405" s="141" t="e">
        <f t="shared" si="258"/>
        <v>#N/A</v>
      </c>
      <c r="AG405" s="15" t="e">
        <f t="shared" si="259"/>
        <v>#N/A</v>
      </c>
      <c r="AH405" s="15" t="e">
        <f t="shared" si="260"/>
        <v>#N/A</v>
      </c>
      <c r="AI405" s="15" t="b">
        <f t="shared" si="261"/>
        <v>0</v>
      </c>
      <c r="AJ405" s="15" t="e">
        <f t="shared" si="262"/>
        <v>#N/A</v>
      </c>
      <c r="AK405" s="15" t="e">
        <f t="shared" si="263"/>
        <v>#N/A</v>
      </c>
      <c r="AL405" s="15" t="e">
        <f t="shared" si="264"/>
        <v>#N/A</v>
      </c>
      <c r="AM405" s="15" t="e">
        <f t="shared" si="265"/>
        <v>#N/A</v>
      </c>
      <c r="AN405" s="15" t="e">
        <f t="shared" si="266"/>
        <v>#N/A</v>
      </c>
      <c r="AO405" s="15" t="e">
        <f t="shared" si="267"/>
        <v>#N/A</v>
      </c>
      <c r="AP405" s="15" t="e">
        <f t="shared" si="268"/>
        <v>#N/A</v>
      </c>
      <c r="AQ405" s="15" t="e">
        <f t="shared" si="269"/>
        <v>#N/A</v>
      </c>
      <c r="AR405" s="15" t="e">
        <f t="shared" si="270"/>
        <v>#N/A</v>
      </c>
      <c r="AS405" s="141" t="e">
        <f t="shared" si="271"/>
        <v>#N/A</v>
      </c>
      <c r="AT405" s="141" t="e">
        <f t="shared" si="272"/>
        <v>#N/A</v>
      </c>
    </row>
    <row r="406" spans="5:46">
      <c r="E406" s="147"/>
      <c r="F406" s="15" t="str">
        <f t="shared" si="234"/>
        <v/>
      </c>
      <c r="G406" s="15" t="str">
        <f t="shared" si="235"/>
        <v/>
      </c>
      <c r="H406" s="15" t="str">
        <f t="shared" si="236"/>
        <v/>
      </c>
      <c r="I406" s="15" t="str">
        <f t="shared" si="237"/>
        <v/>
      </c>
      <c r="J406" s="15" t="str">
        <f t="shared" si="238"/>
        <v/>
      </c>
      <c r="K406" s="15" t="str">
        <f t="shared" si="239"/>
        <v/>
      </c>
      <c r="L406" s="15" t="str">
        <f t="shared" si="240"/>
        <v/>
      </c>
      <c r="M406" s="15" t="str">
        <f t="shared" si="241"/>
        <v/>
      </c>
      <c r="N406" s="15" t="str">
        <f t="shared" si="242"/>
        <v/>
      </c>
      <c r="O406" s="15" t="str">
        <f t="shared" si="243"/>
        <v/>
      </c>
      <c r="P406" s="15" t="str">
        <f t="shared" si="244"/>
        <v/>
      </c>
      <c r="Q406" s="15" t="str">
        <f t="shared" si="245"/>
        <v/>
      </c>
      <c r="R406" s="15" t="str">
        <f t="shared" si="246"/>
        <v/>
      </c>
      <c r="T406" s="15" t="e">
        <f t="shared" si="247"/>
        <v>#N/A</v>
      </c>
      <c r="U406" s="15" t="b">
        <f t="shared" si="248"/>
        <v>0</v>
      </c>
      <c r="V406" s="15" t="e">
        <f t="shared" si="249"/>
        <v>#N/A</v>
      </c>
      <c r="W406" s="15" t="e">
        <f t="shared" si="250"/>
        <v>#N/A</v>
      </c>
      <c r="X406" s="15" t="e">
        <f t="shared" si="251"/>
        <v>#N/A</v>
      </c>
      <c r="Y406" s="15" t="e">
        <f t="shared" si="252"/>
        <v>#N/A</v>
      </c>
      <c r="Z406" s="15" t="e">
        <f t="shared" si="253"/>
        <v>#N/A</v>
      </c>
      <c r="AA406" s="15" t="e">
        <f t="shared" si="254"/>
        <v>#N/A</v>
      </c>
      <c r="AB406" s="15" t="e">
        <f t="shared" si="255"/>
        <v>#N/A</v>
      </c>
      <c r="AC406" s="15" t="e">
        <f t="shared" si="256"/>
        <v>#N/A</v>
      </c>
      <c r="AD406" s="15" t="e">
        <f t="shared" si="257"/>
        <v>#N/A</v>
      </c>
      <c r="AE406" s="141" t="e">
        <f t="shared" si="258"/>
        <v>#N/A</v>
      </c>
      <c r="AG406" s="15" t="e">
        <f t="shared" si="259"/>
        <v>#N/A</v>
      </c>
      <c r="AH406" s="15" t="e">
        <f t="shared" si="260"/>
        <v>#N/A</v>
      </c>
      <c r="AI406" s="15" t="b">
        <f t="shared" si="261"/>
        <v>0</v>
      </c>
      <c r="AJ406" s="15" t="e">
        <f t="shared" si="262"/>
        <v>#N/A</v>
      </c>
      <c r="AK406" s="15" t="e">
        <f t="shared" si="263"/>
        <v>#N/A</v>
      </c>
      <c r="AL406" s="15" t="e">
        <f t="shared" si="264"/>
        <v>#N/A</v>
      </c>
      <c r="AM406" s="15" t="e">
        <f t="shared" si="265"/>
        <v>#N/A</v>
      </c>
      <c r="AN406" s="15" t="e">
        <f t="shared" si="266"/>
        <v>#N/A</v>
      </c>
      <c r="AO406" s="15" t="e">
        <f t="shared" si="267"/>
        <v>#N/A</v>
      </c>
      <c r="AP406" s="15" t="e">
        <f t="shared" si="268"/>
        <v>#N/A</v>
      </c>
      <c r="AQ406" s="15" t="e">
        <f t="shared" si="269"/>
        <v>#N/A</v>
      </c>
      <c r="AR406" s="15" t="e">
        <f t="shared" si="270"/>
        <v>#N/A</v>
      </c>
      <c r="AS406" s="141" t="e">
        <f t="shared" si="271"/>
        <v>#N/A</v>
      </c>
      <c r="AT406" s="141" t="e">
        <f t="shared" si="272"/>
        <v>#N/A</v>
      </c>
    </row>
    <row r="407" spans="5:46">
      <c r="E407" s="147"/>
      <c r="F407" s="15" t="str">
        <f t="shared" si="234"/>
        <v/>
      </c>
      <c r="G407" s="15" t="str">
        <f t="shared" si="235"/>
        <v/>
      </c>
      <c r="H407" s="15" t="str">
        <f t="shared" si="236"/>
        <v/>
      </c>
      <c r="I407" s="15" t="str">
        <f t="shared" si="237"/>
        <v/>
      </c>
      <c r="J407" s="15" t="str">
        <f t="shared" si="238"/>
        <v/>
      </c>
      <c r="K407" s="15" t="str">
        <f t="shared" si="239"/>
        <v/>
      </c>
      <c r="L407" s="15" t="str">
        <f t="shared" si="240"/>
        <v/>
      </c>
      <c r="M407" s="15" t="str">
        <f t="shared" si="241"/>
        <v/>
      </c>
      <c r="N407" s="15" t="str">
        <f t="shared" si="242"/>
        <v/>
      </c>
      <c r="O407" s="15" t="str">
        <f t="shared" si="243"/>
        <v/>
      </c>
      <c r="P407" s="15" t="str">
        <f t="shared" si="244"/>
        <v/>
      </c>
      <c r="Q407" s="15" t="str">
        <f t="shared" si="245"/>
        <v/>
      </c>
      <c r="R407" s="15" t="str">
        <f t="shared" si="246"/>
        <v/>
      </c>
      <c r="T407" s="15" t="e">
        <f t="shared" si="247"/>
        <v>#N/A</v>
      </c>
      <c r="U407" s="15" t="b">
        <f t="shared" si="248"/>
        <v>0</v>
      </c>
      <c r="V407" s="15" t="e">
        <f t="shared" si="249"/>
        <v>#N/A</v>
      </c>
      <c r="W407" s="15" t="e">
        <f t="shared" si="250"/>
        <v>#N/A</v>
      </c>
      <c r="X407" s="15" t="e">
        <f t="shared" si="251"/>
        <v>#N/A</v>
      </c>
      <c r="Y407" s="15" t="e">
        <f t="shared" si="252"/>
        <v>#N/A</v>
      </c>
      <c r="Z407" s="15" t="e">
        <f t="shared" si="253"/>
        <v>#N/A</v>
      </c>
      <c r="AA407" s="15" t="e">
        <f t="shared" si="254"/>
        <v>#N/A</v>
      </c>
      <c r="AB407" s="15" t="e">
        <f t="shared" si="255"/>
        <v>#N/A</v>
      </c>
      <c r="AC407" s="15" t="e">
        <f t="shared" si="256"/>
        <v>#N/A</v>
      </c>
      <c r="AD407" s="15" t="e">
        <f t="shared" si="257"/>
        <v>#N/A</v>
      </c>
      <c r="AE407" s="141" t="e">
        <f t="shared" si="258"/>
        <v>#N/A</v>
      </c>
      <c r="AG407" s="15" t="e">
        <f t="shared" si="259"/>
        <v>#N/A</v>
      </c>
      <c r="AH407" s="15" t="e">
        <f t="shared" si="260"/>
        <v>#N/A</v>
      </c>
      <c r="AI407" s="15" t="b">
        <f t="shared" si="261"/>
        <v>0</v>
      </c>
      <c r="AJ407" s="15" t="e">
        <f t="shared" si="262"/>
        <v>#N/A</v>
      </c>
      <c r="AK407" s="15" t="e">
        <f t="shared" si="263"/>
        <v>#N/A</v>
      </c>
      <c r="AL407" s="15" t="e">
        <f t="shared" si="264"/>
        <v>#N/A</v>
      </c>
      <c r="AM407" s="15" t="e">
        <f t="shared" si="265"/>
        <v>#N/A</v>
      </c>
      <c r="AN407" s="15" t="e">
        <f t="shared" si="266"/>
        <v>#N/A</v>
      </c>
      <c r="AO407" s="15" t="e">
        <f t="shared" si="267"/>
        <v>#N/A</v>
      </c>
      <c r="AP407" s="15" t="e">
        <f t="shared" si="268"/>
        <v>#N/A</v>
      </c>
      <c r="AQ407" s="15" t="e">
        <f t="shared" si="269"/>
        <v>#N/A</v>
      </c>
      <c r="AR407" s="15" t="e">
        <f t="shared" si="270"/>
        <v>#N/A</v>
      </c>
      <c r="AS407" s="141" t="e">
        <f t="shared" si="271"/>
        <v>#N/A</v>
      </c>
      <c r="AT407" s="141" t="e">
        <f t="shared" si="272"/>
        <v>#N/A</v>
      </c>
    </row>
    <row r="408" spans="5:46">
      <c r="E408" s="147"/>
      <c r="F408" s="15" t="str">
        <f t="shared" si="234"/>
        <v/>
      </c>
      <c r="G408" s="15" t="str">
        <f t="shared" si="235"/>
        <v/>
      </c>
      <c r="H408" s="15" t="str">
        <f t="shared" si="236"/>
        <v/>
      </c>
      <c r="I408" s="15" t="str">
        <f t="shared" si="237"/>
        <v/>
      </c>
      <c r="J408" s="15" t="str">
        <f t="shared" si="238"/>
        <v/>
      </c>
      <c r="K408" s="15" t="str">
        <f t="shared" si="239"/>
        <v/>
      </c>
      <c r="L408" s="15" t="str">
        <f t="shared" si="240"/>
        <v/>
      </c>
      <c r="M408" s="15" t="str">
        <f t="shared" si="241"/>
        <v/>
      </c>
      <c r="N408" s="15" t="str">
        <f t="shared" si="242"/>
        <v/>
      </c>
      <c r="O408" s="15" t="str">
        <f t="shared" si="243"/>
        <v/>
      </c>
      <c r="P408" s="15" t="str">
        <f t="shared" si="244"/>
        <v/>
      </c>
      <c r="Q408" s="15" t="str">
        <f t="shared" si="245"/>
        <v/>
      </c>
      <c r="R408" s="15" t="str">
        <f t="shared" si="246"/>
        <v/>
      </c>
      <c r="T408" s="15" t="e">
        <f t="shared" si="247"/>
        <v>#N/A</v>
      </c>
      <c r="U408" s="15" t="b">
        <f t="shared" si="248"/>
        <v>0</v>
      </c>
      <c r="V408" s="15" t="e">
        <f t="shared" si="249"/>
        <v>#N/A</v>
      </c>
      <c r="W408" s="15" t="e">
        <f t="shared" si="250"/>
        <v>#N/A</v>
      </c>
      <c r="X408" s="15" t="e">
        <f t="shared" si="251"/>
        <v>#N/A</v>
      </c>
      <c r="Y408" s="15" t="e">
        <f t="shared" si="252"/>
        <v>#N/A</v>
      </c>
      <c r="Z408" s="15" t="e">
        <f t="shared" si="253"/>
        <v>#N/A</v>
      </c>
      <c r="AA408" s="15" t="e">
        <f t="shared" si="254"/>
        <v>#N/A</v>
      </c>
      <c r="AB408" s="15" t="e">
        <f t="shared" si="255"/>
        <v>#N/A</v>
      </c>
      <c r="AC408" s="15" t="e">
        <f t="shared" si="256"/>
        <v>#N/A</v>
      </c>
      <c r="AD408" s="15" t="e">
        <f t="shared" si="257"/>
        <v>#N/A</v>
      </c>
      <c r="AE408" s="141" t="e">
        <f t="shared" si="258"/>
        <v>#N/A</v>
      </c>
      <c r="AG408" s="15" t="e">
        <f t="shared" si="259"/>
        <v>#N/A</v>
      </c>
      <c r="AH408" s="15" t="e">
        <f t="shared" si="260"/>
        <v>#N/A</v>
      </c>
      <c r="AI408" s="15" t="b">
        <f t="shared" si="261"/>
        <v>0</v>
      </c>
      <c r="AJ408" s="15" t="e">
        <f t="shared" si="262"/>
        <v>#N/A</v>
      </c>
      <c r="AK408" s="15" t="e">
        <f t="shared" si="263"/>
        <v>#N/A</v>
      </c>
      <c r="AL408" s="15" t="e">
        <f t="shared" si="264"/>
        <v>#N/A</v>
      </c>
      <c r="AM408" s="15" t="e">
        <f t="shared" si="265"/>
        <v>#N/A</v>
      </c>
      <c r="AN408" s="15" t="e">
        <f t="shared" si="266"/>
        <v>#N/A</v>
      </c>
      <c r="AO408" s="15" t="e">
        <f t="shared" si="267"/>
        <v>#N/A</v>
      </c>
      <c r="AP408" s="15" t="e">
        <f t="shared" si="268"/>
        <v>#N/A</v>
      </c>
      <c r="AQ408" s="15" t="e">
        <f t="shared" si="269"/>
        <v>#N/A</v>
      </c>
      <c r="AR408" s="15" t="e">
        <f t="shared" si="270"/>
        <v>#N/A</v>
      </c>
      <c r="AS408" s="141" t="e">
        <f t="shared" si="271"/>
        <v>#N/A</v>
      </c>
      <c r="AT408" s="141" t="e">
        <f t="shared" si="272"/>
        <v>#N/A</v>
      </c>
    </row>
    <row r="409" spans="5:46">
      <c r="E409" s="147"/>
      <c r="F409" s="15" t="str">
        <f t="shared" si="234"/>
        <v/>
      </c>
      <c r="G409" s="15" t="str">
        <f t="shared" si="235"/>
        <v/>
      </c>
      <c r="H409" s="15" t="str">
        <f t="shared" si="236"/>
        <v/>
      </c>
      <c r="I409" s="15" t="str">
        <f t="shared" si="237"/>
        <v/>
      </c>
      <c r="J409" s="15" t="str">
        <f t="shared" si="238"/>
        <v/>
      </c>
      <c r="K409" s="15" t="str">
        <f t="shared" si="239"/>
        <v/>
      </c>
      <c r="L409" s="15" t="str">
        <f t="shared" si="240"/>
        <v/>
      </c>
      <c r="M409" s="15" t="str">
        <f t="shared" si="241"/>
        <v/>
      </c>
      <c r="N409" s="15" t="str">
        <f t="shared" si="242"/>
        <v/>
      </c>
      <c r="O409" s="15" t="str">
        <f t="shared" si="243"/>
        <v/>
      </c>
      <c r="P409" s="15" t="str">
        <f t="shared" si="244"/>
        <v/>
      </c>
      <c r="Q409" s="15" t="str">
        <f t="shared" si="245"/>
        <v/>
      </c>
      <c r="R409" s="15" t="str">
        <f t="shared" si="246"/>
        <v/>
      </c>
      <c r="T409" s="15" t="e">
        <f t="shared" si="247"/>
        <v>#N/A</v>
      </c>
      <c r="U409" s="15" t="b">
        <f t="shared" si="248"/>
        <v>0</v>
      </c>
      <c r="V409" s="15" t="e">
        <f t="shared" si="249"/>
        <v>#N/A</v>
      </c>
      <c r="W409" s="15" t="e">
        <f t="shared" si="250"/>
        <v>#N/A</v>
      </c>
      <c r="X409" s="15" t="e">
        <f t="shared" si="251"/>
        <v>#N/A</v>
      </c>
      <c r="Y409" s="15" t="e">
        <f t="shared" si="252"/>
        <v>#N/A</v>
      </c>
      <c r="Z409" s="15" t="e">
        <f t="shared" si="253"/>
        <v>#N/A</v>
      </c>
      <c r="AA409" s="15" t="e">
        <f t="shared" si="254"/>
        <v>#N/A</v>
      </c>
      <c r="AB409" s="15" t="e">
        <f t="shared" si="255"/>
        <v>#N/A</v>
      </c>
      <c r="AC409" s="15" t="e">
        <f t="shared" si="256"/>
        <v>#N/A</v>
      </c>
      <c r="AD409" s="15" t="e">
        <f t="shared" si="257"/>
        <v>#N/A</v>
      </c>
      <c r="AE409" s="141" t="e">
        <f t="shared" si="258"/>
        <v>#N/A</v>
      </c>
      <c r="AG409" s="15" t="e">
        <f t="shared" si="259"/>
        <v>#N/A</v>
      </c>
      <c r="AH409" s="15" t="e">
        <f t="shared" si="260"/>
        <v>#N/A</v>
      </c>
      <c r="AI409" s="15" t="b">
        <f t="shared" si="261"/>
        <v>0</v>
      </c>
      <c r="AJ409" s="15" t="e">
        <f t="shared" si="262"/>
        <v>#N/A</v>
      </c>
      <c r="AK409" s="15" t="e">
        <f t="shared" si="263"/>
        <v>#N/A</v>
      </c>
      <c r="AL409" s="15" t="e">
        <f t="shared" si="264"/>
        <v>#N/A</v>
      </c>
      <c r="AM409" s="15" t="e">
        <f t="shared" si="265"/>
        <v>#N/A</v>
      </c>
      <c r="AN409" s="15" t="e">
        <f t="shared" si="266"/>
        <v>#N/A</v>
      </c>
      <c r="AO409" s="15" t="e">
        <f t="shared" si="267"/>
        <v>#N/A</v>
      </c>
      <c r="AP409" s="15" t="e">
        <f t="shared" si="268"/>
        <v>#N/A</v>
      </c>
      <c r="AQ409" s="15" t="e">
        <f t="shared" si="269"/>
        <v>#N/A</v>
      </c>
      <c r="AR409" s="15" t="e">
        <f t="shared" si="270"/>
        <v>#N/A</v>
      </c>
      <c r="AS409" s="141" t="e">
        <f t="shared" si="271"/>
        <v>#N/A</v>
      </c>
      <c r="AT409" s="141" t="e">
        <f t="shared" si="272"/>
        <v>#N/A</v>
      </c>
    </row>
    <row r="410" spans="5:46">
      <c r="E410" s="147"/>
      <c r="F410" s="15" t="str">
        <f t="shared" si="234"/>
        <v/>
      </c>
      <c r="G410" s="15" t="str">
        <f t="shared" si="235"/>
        <v/>
      </c>
      <c r="H410" s="15" t="str">
        <f t="shared" si="236"/>
        <v/>
      </c>
      <c r="I410" s="15" t="str">
        <f t="shared" si="237"/>
        <v/>
      </c>
      <c r="J410" s="15" t="str">
        <f t="shared" si="238"/>
        <v/>
      </c>
      <c r="K410" s="15" t="str">
        <f t="shared" si="239"/>
        <v/>
      </c>
      <c r="L410" s="15" t="str">
        <f t="shared" si="240"/>
        <v/>
      </c>
      <c r="M410" s="15" t="str">
        <f t="shared" si="241"/>
        <v/>
      </c>
      <c r="N410" s="15" t="str">
        <f t="shared" si="242"/>
        <v/>
      </c>
      <c r="O410" s="15" t="str">
        <f t="shared" si="243"/>
        <v/>
      </c>
      <c r="P410" s="15" t="str">
        <f t="shared" si="244"/>
        <v/>
      </c>
      <c r="Q410" s="15" t="str">
        <f t="shared" si="245"/>
        <v/>
      </c>
      <c r="R410" s="15" t="str">
        <f t="shared" si="246"/>
        <v/>
      </c>
      <c r="T410" s="15" t="e">
        <f t="shared" si="247"/>
        <v>#N/A</v>
      </c>
      <c r="U410" s="15" t="b">
        <f t="shared" si="248"/>
        <v>0</v>
      </c>
      <c r="V410" s="15" t="e">
        <f t="shared" si="249"/>
        <v>#N/A</v>
      </c>
      <c r="W410" s="15" t="e">
        <f t="shared" si="250"/>
        <v>#N/A</v>
      </c>
      <c r="X410" s="15" t="e">
        <f t="shared" si="251"/>
        <v>#N/A</v>
      </c>
      <c r="Y410" s="15" t="e">
        <f t="shared" si="252"/>
        <v>#N/A</v>
      </c>
      <c r="Z410" s="15" t="e">
        <f t="shared" si="253"/>
        <v>#N/A</v>
      </c>
      <c r="AA410" s="15" t="e">
        <f t="shared" si="254"/>
        <v>#N/A</v>
      </c>
      <c r="AB410" s="15" t="e">
        <f t="shared" si="255"/>
        <v>#N/A</v>
      </c>
      <c r="AC410" s="15" t="e">
        <f t="shared" si="256"/>
        <v>#N/A</v>
      </c>
      <c r="AD410" s="15" t="e">
        <f t="shared" si="257"/>
        <v>#N/A</v>
      </c>
      <c r="AE410" s="141" t="e">
        <f t="shared" si="258"/>
        <v>#N/A</v>
      </c>
      <c r="AG410" s="15" t="e">
        <f t="shared" si="259"/>
        <v>#N/A</v>
      </c>
      <c r="AH410" s="15" t="e">
        <f t="shared" si="260"/>
        <v>#N/A</v>
      </c>
      <c r="AI410" s="15" t="b">
        <f t="shared" si="261"/>
        <v>0</v>
      </c>
      <c r="AJ410" s="15" t="e">
        <f t="shared" si="262"/>
        <v>#N/A</v>
      </c>
      <c r="AK410" s="15" t="e">
        <f t="shared" si="263"/>
        <v>#N/A</v>
      </c>
      <c r="AL410" s="15" t="e">
        <f t="shared" si="264"/>
        <v>#N/A</v>
      </c>
      <c r="AM410" s="15" t="e">
        <f t="shared" si="265"/>
        <v>#N/A</v>
      </c>
      <c r="AN410" s="15" t="e">
        <f t="shared" si="266"/>
        <v>#N/A</v>
      </c>
      <c r="AO410" s="15" t="e">
        <f t="shared" si="267"/>
        <v>#N/A</v>
      </c>
      <c r="AP410" s="15" t="e">
        <f t="shared" si="268"/>
        <v>#N/A</v>
      </c>
      <c r="AQ410" s="15" t="e">
        <f t="shared" si="269"/>
        <v>#N/A</v>
      </c>
      <c r="AR410" s="15" t="e">
        <f t="shared" si="270"/>
        <v>#N/A</v>
      </c>
      <c r="AS410" s="141" t="e">
        <f t="shared" si="271"/>
        <v>#N/A</v>
      </c>
      <c r="AT410" s="141" t="e">
        <f t="shared" si="272"/>
        <v>#N/A</v>
      </c>
    </row>
    <row r="411" spans="5:46">
      <c r="E411" s="147"/>
      <c r="F411" s="15" t="str">
        <f t="shared" si="234"/>
        <v/>
      </c>
      <c r="G411" s="15" t="str">
        <f t="shared" si="235"/>
        <v/>
      </c>
      <c r="H411" s="15" t="str">
        <f t="shared" si="236"/>
        <v/>
      </c>
      <c r="I411" s="15" t="str">
        <f t="shared" si="237"/>
        <v/>
      </c>
      <c r="J411" s="15" t="str">
        <f t="shared" si="238"/>
        <v/>
      </c>
      <c r="K411" s="15" t="str">
        <f t="shared" si="239"/>
        <v/>
      </c>
      <c r="L411" s="15" t="str">
        <f t="shared" si="240"/>
        <v/>
      </c>
      <c r="M411" s="15" t="str">
        <f t="shared" si="241"/>
        <v/>
      </c>
      <c r="N411" s="15" t="str">
        <f t="shared" si="242"/>
        <v/>
      </c>
      <c r="O411" s="15" t="str">
        <f t="shared" si="243"/>
        <v/>
      </c>
      <c r="P411" s="15" t="str">
        <f t="shared" si="244"/>
        <v/>
      </c>
      <c r="Q411" s="15" t="str">
        <f t="shared" si="245"/>
        <v/>
      </c>
      <c r="R411" s="15" t="str">
        <f t="shared" si="246"/>
        <v/>
      </c>
      <c r="T411" s="15" t="e">
        <f t="shared" si="247"/>
        <v>#N/A</v>
      </c>
      <c r="U411" s="15" t="b">
        <f t="shared" si="248"/>
        <v>0</v>
      </c>
      <c r="V411" s="15" t="e">
        <f t="shared" si="249"/>
        <v>#N/A</v>
      </c>
      <c r="W411" s="15" t="e">
        <f t="shared" si="250"/>
        <v>#N/A</v>
      </c>
      <c r="X411" s="15" t="e">
        <f t="shared" si="251"/>
        <v>#N/A</v>
      </c>
      <c r="Y411" s="15" t="e">
        <f t="shared" si="252"/>
        <v>#N/A</v>
      </c>
      <c r="Z411" s="15" t="e">
        <f t="shared" si="253"/>
        <v>#N/A</v>
      </c>
      <c r="AA411" s="15" t="e">
        <f t="shared" si="254"/>
        <v>#N/A</v>
      </c>
      <c r="AB411" s="15" t="e">
        <f t="shared" si="255"/>
        <v>#N/A</v>
      </c>
      <c r="AC411" s="15" t="e">
        <f t="shared" si="256"/>
        <v>#N/A</v>
      </c>
      <c r="AD411" s="15" t="e">
        <f t="shared" si="257"/>
        <v>#N/A</v>
      </c>
      <c r="AE411" s="141" t="e">
        <f t="shared" si="258"/>
        <v>#N/A</v>
      </c>
      <c r="AG411" s="15" t="e">
        <f t="shared" si="259"/>
        <v>#N/A</v>
      </c>
      <c r="AH411" s="15" t="e">
        <f t="shared" si="260"/>
        <v>#N/A</v>
      </c>
      <c r="AI411" s="15" t="b">
        <f t="shared" si="261"/>
        <v>0</v>
      </c>
      <c r="AJ411" s="15" t="e">
        <f t="shared" si="262"/>
        <v>#N/A</v>
      </c>
      <c r="AK411" s="15" t="e">
        <f t="shared" si="263"/>
        <v>#N/A</v>
      </c>
      <c r="AL411" s="15" t="e">
        <f t="shared" si="264"/>
        <v>#N/A</v>
      </c>
      <c r="AM411" s="15" t="e">
        <f t="shared" si="265"/>
        <v>#N/A</v>
      </c>
      <c r="AN411" s="15" t="e">
        <f t="shared" si="266"/>
        <v>#N/A</v>
      </c>
      <c r="AO411" s="15" t="e">
        <f t="shared" si="267"/>
        <v>#N/A</v>
      </c>
      <c r="AP411" s="15" t="e">
        <f t="shared" si="268"/>
        <v>#N/A</v>
      </c>
      <c r="AQ411" s="15" t="e">
        <f t="shared" si="269"/>
        <v>#N/A</v>
      </c>
      <c r="AR411" s="15" t="e">
        <f t="shared" si="270"/>
        <v>#N/A</v>
      </c>
      <c r="AS411" s="141" t="e">
        <f t="shared" si="271"/>
        <v>#N/A</v>
      </c>
      <c r="AT411" s="141" t="e">
        <f t="shared" si="272"/>
        <v>#N/A</v>
      </c>
    </row>
    <row r="412" spans="5:46">
      <c r="E412" s="147"/>
      <c r="F412" s="15" t="str">
        <f t="shared" si="234"/>
        <v/>
      </c>
      <c r="G412" s="15" t="str">
        <f t="shared" si="235"/>
        <v/>
      </c>
      <c r="H412" s="15" t="str">
        <f t="shared" si="236"/>
        <v/>
      </c>
      <c r="I412" s="15" t="str">
        <f t="shared" si="237"/>
        <v/>
      </c>
      <c r="J412" s="15" t="str">
        <f t="shared" si="238"/>
        <v/>
      </c>
      <c r="K412" s="15" t="str">
        <f t="shared" si="239"/>
        <v/>
      </c>
      <c r="L412" s="15" t="str">
        <f t="shared" si="240"/>
        <v/>
      </c>
      <c r="M412" s="15" t="str">
        <f t="shared" si="241"/>
        <v/>
      </c>
      <c r="N412" s="15" t="str">
        <f t="shared" si="242"/>
        <v/>
      </c>
      <c r="O412" s="15" t="str">
        <f t="shared" si="243"/>
        <v/>
      </c>
      <c r="P412" s="15" t="str">
        <f t="shared" si="244"/>
        <v/>
      </c>
      <c r="Q412" s="15" t="str">
        <f t="shared" si="245"/>
        <v/>
      </c>
      <c r="R412" s="15" t="str">
        <f t="shared" si="246"/>
        <v/>
      </c>
      <c r="T412" s="15" t="e">
        <f t="shared" si="247"/>
        <v>#N/A</v>
      </c>
      <c r="U412" s="15" t="b">
        <f t="shared" si="248"/>
        <v>0</v>
      </c>
      <c r="V412" s="15" t="e">
        <f t="shared" si="249"/>
        <v>#N/A</v>
      </c>
      <c r="W412" s="15" t="e">
        <f t="shared" si="250"/>
        <v>#N/A</v>
      </c>
      <c r="X412" s="15" t="e">
        <f t="shared" si="251"/>
        <v>#N/A</v>
      </c>
      <c r="Y412" s="15" t="e">
        <f t="shared" si="252"/>
        <v>#N/A</v>
      </c>
      <c r="Z412" s="15" t="e">
        <f t="shared" si="253"/>
        <v>#N/A</v>
      </c>
      <c r="AA412" s="15" t="e">
        <f t="shared" si="254"/>
        <v>#N/A</v>
      </c>
      <c r="AB412" s="15" t="e">
        <f t="shared" si="255"/>
        <v>#N/A</v>
      </c>
      <c r="AC412" s="15" t="e">
        <f t="shared" si="256"/>
        <v>#N/A</v>
      </c>
      <c r="AD412" s="15" t="e">
        <f t="shared" si="257"/>
        <v>#N/A</v>
      </c>
      <c r="AE412" s="141" t="e">
        <f t="shared" si="258"/>
        <v>#N/A</v>
      </c>
      <c r="AG412" s="15" t="e">
        <f t="shared" si="259"/>
        <v>#N/A</v>
      </c>
      <c r="AH412" s="15" t="e">
        <f t="shared" si="260"/>
        <v>#N/A</v>
      </c>
      <c r="AI412" s="15" t="b">
        <f t="shared" si="261"/>
        <v>0</v>
      </c>
      <c r="AJ412" s="15" t="e">
        <f t="shared" si="262"/>
        <v>#N/A</v>
      </c>
      <c r="AK412" s="15" t="e">
        <f t="shared" si="263"/>
        <v>#N/A</v>
      </c>
      <c r="AL412" s="15" t="e">
        <f t="shared" si="264"/>
        <v>#N/A</v>
      </c>
      <c r="AM412" s="15" t="e">
        <f t="shared" si="265"/>
        <v>#N/A</v>
      </c>
      <c r="AN412" s="15" t="e">
        <f t="shared" si="266"/>
        <v>#N/A</v>
      </c>
      <c r="AO412" s="15" t="e">
        <f t="shared" si="267"/>
        <v>#N/A</v>
      </c>
      <c r="AP412" s="15" t="e">
        <f t="shared" si="268"/>
        <v>#N/A</v>
      </c>
      <c r="AQ412" s="15" t="e">
        <f t="shared" si="269"/>
        <v>#N/A</v>
      </c>
      <c r="AR412" s="15" t="e">
        <f t="shared" si="270"/>
        <v>#N/A</v>
      </c>
      <c r="AS412" s="141" t="e">
        <f t="shared" si="271"/>
        <v>#N/A</v>
      </c>
      <c r="AT412" s="141" t="e">
        <f t="shared" si="272"/>
        <v>#N/A</v>
      </c>
    </row>
    <row r="413" spans="5:46">
      <c r="E413" s="147"/>
      <c r="F413" s="15" t="str">
        <f t="shared" si="234"/>
        <v/>
      </c>
      <c r="G413" s="15" t="str">
        <f t="shared" si="235"/>
        <v/>
      </c>
      <c r="H413" s="15" t="str">
        <f t="shared" si="236"/>
        <v/>
      </c>
      <c r="I413" s="15" t="str">
        <f t="shared" si="237"/>
        <v/>
      </c>
      <c r="J413" s="15" t="str">
        <f t="shared" si="238"/>
        <v/>
      </c>
      <c r="K413" s="15" t="str">
        <f t="shared" si="239"/>
        <v/>
      </c>
      <c r="L413" s="15" t="str">
        <f t="shared" si="240"/>
        <v/>
      </c>
      <c r="M413" s="15" t="str">
        <f t="shared" si="241"/>
        <v/>
      </c>
      <c r="N413" s="15" t="str">
        <f t="shared" si="242"/>
        <v/>
      </c>
      <c r="O413" s="15" t="str">
        <f t="shared" si="243"/>
        <v/>
      </c>
      <c r="P413" s="15" t="str">
        <f t="shared" si="244"/>
        <v/>
      </c>
      <c r="Q413" s="15" t="str">
        <f t="shared" si="245"/>
        <v/>
      </c>
      <c r="R413" s="15" t="str">
        <f t="shared" si="246"/>
        <v/>
      </c>
      <c r="T413" s="15" t="e">
        <f t="shared" si="247"/>
        <v>#N/A</v>
      </c>
      <c r="U413" s="15" t="b">
        <f t="shared" si="248"/>
        <v>0</v>
      </c>
      <c r="V413" s="15" t="e">
        <f t="shared" si="249"/>
        <v>#N/A</v>
      </c>
      <c r="W413" s="15" t="e">
        <f t="shared" si="250"/>
        <v>#N/A</v>
      </c>
      <c r="X413" s="15" t="e">
        <f t="shared" si="251"/>
        <v>#N/A</v>
      </c>
      <c r="Y413" s="15" t="e">
        <f t="shared" si="252"/>
        <v>#N/A</v>
      </c>
      <c r="Z413" s="15" t="e">
        <f t="shared" si="253"/>
        <v>#N/A</v>
      </c>
      <c r="AA413" s="15" t="e">
        <f t="shared" si="254"/>
        <v>#N/A</v>
      </c>
      <c r="AB413" s="15" t="e">
        <f t="shared" si="255"/>
        <v>#N/A</v>
      </c>
      <c r="AC413" s="15" t="e">
        <f t="shared" si="256"/>
        <v>#N/A</v>
      </c>
      <c r="AD413" s="15" t="e">
        <f t="shared" si="257"/>
        <v>#N/A</v>
      </c>
      <c r="AE413" s="141" t="e">
        <f t="shared" si="258"/>
        <v>#N/A</v>
      </c>
      <c r="AG413" s="15" t="e">
        <f t="shared" si="259"/>
        <v>#N/A</v>
      </c>
      <c r="AH413" s="15" t="e">
        <f t="shared" si="260"/>
        <v>#N/A</v>
      </c>
      <c r="AI413" s="15" t="b">
        <f t="shared" si="261"/>
        <v>0</v>
      </c>
      <c r="AJ413" s="15" t="e">
        <f t="shared" si="262"/>
        <v>#N/A</v>
      </c>
      <c r="AK413" s="15" t="e">
        <f t="shared" si="263"/>
        <v>#N/A</v>
      </c>
      <c r="AL413" s="15" t="e">
        <f t="shared" si="264"/>
        <v>#N/A</v>
      </c>
      <c r="AM413" s="15" t="e">
        <f t="shared" si="265"/>
        <v>#N/A</v>
      </c>
      <c r="AN413" s="15" t="e">
        <f t="shared" si="266"/>
        <v>#N/A</v>
      </c>
      <c r="AO413" s="15" t="e">
        <f t="shared" si="267"/>
        <v>#N/A</v>
      </c>
      <c r="AP413" s="15" t="e">
        <f t="shared" si="268"/>
        <v>#N/A</v>
      </c>
      <c r="AQ413" s="15" t="e">
        <f t="shared" si="269"/>
        <v>#N/A</v>
      </c>
      <c r="AR413" s="15" t="e">
        <f t="shared" si="270"/>
        <v>#N/A</v>
      </c>
      <c r="AS413" s="141" t="e">
        <f t="shared" si="271"/>
        <v>#N/A</v>
      </c>
      <c r="AT413" s="141" t="e">
        <f t="shared" si="272"/>
        <v>#N/A</v>
      </c>
    </row>
    <row r="414" spans="5:46">
      <c r="E414" s="147"/>
      <c r="F414" s="15" t="str">
        <f t="shared" si="234"/>
        <v/>
      </c>
      <c r="G414" s="15" t="str">
        <f t="shared" si="235"/>
        <v/>
      </c>
      <c r="H414" s="15" t="str">
        <f t="shared" si="236"/>
        <v/>
      </c>
      <c r="I414" s="15" t="str">
        <f t="shared" si="237"/>
        <v/>
      </c>
      <c r="J414" s="15" t="str">
        <f t="shared" si="238"/>
        <v/>
      </c>
      <c r="K414" s="15" t="str">
        <f t="shared" si="239"/>
        <v/>
      </c>
      <c r="L414" s="15" t="str">
        <f t="shared" si="240"/>
        <v/>
      </c>
      <c r="M414" s="15" t="str">
        <f t="shared" si="241"/>
        <v/>
      </c>
      <c r="N414" s="15" t="str">
        <f t="shared" si="242"/>
        <v/>
      </c>
      <c r="O414" s="15" t="str">
        <f t="shared" si="243"/>
        <v/>
      </c>
      <c r="P414" s="15" t="str">
        <f t="shared" si="244"/>
        <v/>
      </c>
      <c r="Q414" s="15" t="str">
        <f t="shared" si="245"/>
        <v/>
      </c>
      <c r="R414" s="15" t="str">
        <f t="shared" si="246"/>
        <v/>
      </c>
      <c r="T414" s="15" t="e">
        <f t="shared" si="247"/>
        <v>#N/A</v>
      </c>
      <c r="U414" s="15" t="b">
        <f t="shared" si="248"/>
        <v>0</v>
      </c>
      <c r="V414" s="15" t="e">
        <f t="shared" si="249"/>
        <v>#N/A</v>
      </c>
      <c r="W414" s="15" t="e">
        <f t="shared" si="250"/>
        <v>#N/A</v>
      </c>
      <c r="X414" s="15" t="e">
        <f t="shared" si="251"/>
        <v>#N/A</v>
      </c>
      <c r="Y414" s="15" t="e">
        <f t="shared" si="252"/>
        <v>#N/A</v>
      </c>
      <c r="Z414" s="15" t="e">
        <f t="shared" si="253"/>
        <v>#N/A</v>
      </c>
      <c r="AA414" s="15" t="e">
        <f t="shared" si="254"/>
        <v>#N/A</v>
      </c>
      <c r="AB414" s="15" t="e">
        <f t="shared" si="255"/>
        <v>#N/A</v>
      </c>
      <c r="AC414" s="15" t="e">
        <f t="shared" si="256"/>
        <v>#N/A</v>
      </c>
      <c r="AD414" s="15" t="e">
        <f t="shared" si="257"/>
        <v>#N/A</v>
      </c>
      <c r="AE414" s="141" t="e">
        <f t="shared" si="258"/>
        <v>#N/A</v>
      </c>
      <c r="AG414" s="15" t="e">
        <f t="shared" si="259"/>
        <v>#N/A</v>
      </c>
      <c r="AH414" s="15" t="e">
        <f t="shared" si="260"/>
        <v>#N/A</v>
      </c>
      <c r="AI414" s="15" t="b">
        <f t="shared" si="261"/>
        <v>0</v>
      </c>
      <c r="AJ414" s="15" t="e">
        <f t="shared" si="262"/>
        <v>#N/A</v>
      </c>
      <c r="AK414" s="15" t="e">
        <f t="shared" si="263"/>
        <v>#N/A</v>
      </c>
      <c r="AL414" s="15" t="e">
        <f t="shared" si="264"/>
        <v>#N/A</v>
      </c>
      <c r="AM414" s="15" t="e">
        <f t="shared" si="265"/>
        <v>#N/A</v>
      </c>
      <c r="AN414" s="15" t="e">
        <f t="shared" si="266"/>
        <v>#N/A</v>
      </c>
      <c r="AO414" s="15" t="e">
        <f t="shared" si="267"/>
        <v>#N/A</v>
      </c>
      <c r="AP414" s="15" t="e">
        <f t="shared" si="268"/>
        <v>#N/A</v>
      </c>
      <c r="AQ414" s="15" t="e">
        <f t="shared" si="269"/>
        <v>#N/A</v>
      </c>
      <c r="AR414" s="15" t="e">
        <f t="shared" si="270"/>
        <v>#N/A</v>
      </c>
      <c r="AS414" s="141" t="e">
        <f t="shared" si="271"/>
        <v>#N/A</v>
      </c>
      <c r="AT414" s="141" t="e">
        <f t="shared" si="272"/>
        <v>#N/A</v>
      </c>
    </row>
    <row r="415" spans="5:46">
      <c r="E415" s="147"/>
      <c r="F415" s="15" t="str">
        <f t="shared" si="234"/>
        <v/>
      </c>
      <c r="G415" s="15" t="str">
        <f t="shared" si="235"/>
        <v/>
      </c>
      <c r="H415" s="15" t="str">
        <f t="shared" si="236"/>
        <v/>
      </c>
      <c r="I415" s="15" t="str">
        <f t="shared" si="237"/>
        <v/>
      </c>
      <c r="J415" s="15" t="str">
        <f t="shared" si="238"/>
        <v/>
      </c>
      <c r="K415" s="15" t="str">
        <f t="shared" si="239"/>
        <v/>
      </c>
      <c r="L415" s="15" t="str">
        <f t="shared" si="240"/>
        <v/>
      </c>
      <c r="M415" s="15" t="str">
        <f t="shared" si="241"/>
        <v/>
      </c>
      <c r="N415" s="15" t="str">
        <f t="shared" si="242"/>
        <v/>
      </c>
      <c r="O415" s="15" t="str">
        <f t="shared" si="243"/>
        <v/>
      </c>
      <c r="P415" s="15" t="str">
        <f t="shared" si="244"/>
        <v/>
      </c>
      <c r="Q415" s="15" t="str">
        <f t="shared" si="245"/>
        <v/>
      </c>
      <c r="R415" s="15" t="str">
        <f t="shared" si="246"/>
        <v/>
      </c>
      <c r="T415" s="15" t="e">
        <f t="shared" si="247"/>
        <v>#N/A</v>
      </c>
      <c r="U415" s="15" t="b">
        <f t="shared" si="248"/>
        <v>0</v>
      </c>
      <c r="V415" s="15" t="e">
        <f t="shared" si="249"/>
        <v>#N/A</v>
      </c>
      <c r="W415" s="15" t="e">
        <f t="shared" si="250"/>
        <v>#N/A</v>
      </c>
      <c r="X415" s="15" t="e">
        <f t="shared" si="251"/>
        <v>#N/A</v>
      </c>
      <c r="Y415" s="15" t="e">
        <f t="shared" si="252"/>
        <v>#N/A</v>
      </c>
      <c r="Z415" s="15" t="e">
        <f t="shared" si="253"/>
        <v>#N/A</v>
      </c>
      <c r="AA415" s="15" t="e">
        <f t="shared" si="254"/>
        <v>#N/A</v>
      </c>
      <c r="AB415" s="15" t="e">
        <f t="shared" si="255"/>
        <v>#N/A</v>
      </c>
      <c r="AC415" s="15" t="e">
        <f t="shared" si="256"/>
        <v>#N/A</v>
      </c>
      <c r="AD415" s="15" t="e">
        <f t="shared" si="257"/>
        <v>#N/A</v>
      </c>
      <c r="AE415" s="141" t="e">
        <f t="shared" si="258"/>
        <v>#N/A</v>
      </c>
      <c r="AG415" s="15" t="e">
        <f t="shared" si="259"/>
        <v>#N/A</v>
      </c>
      <c r="AH415" s="15" t="e">
        <f t="shared" si="260"/>
        <v>#N/A</v>
      </c>
      <c r="AI415" s="15" t="b">
        <f t="shared" si="261"/>
        <v>0</v>
      </c>
      <c r="AJ415" s="15" t="e">
        <f t="shared" si="262"/>
        <v>#N/A</v>
      </c>
      <c r="AK415" s="15" t="e">
        <f t="shared" si="263"/>
        <v>#N/A</v>
      </c>
      <c r="AL415" s="15" t="e">
        <f t="shared" si="264"/>
        <v>#N/A</v>
      </c>
      <c r="AM415" s="15" t="e">
        <f t="shared" si="265"/>
        <v>#N/A</v>
      </c>
      <c r="AN415" s="15" t="e">
        <f t="shared" si="266"/>
        <v>#N/A</v>
      </c>
      <c r="AO415" s="15" t="e">
        <f t="shared" si="267"/>
        <v>#N/A</v>
      </c>
      <c r="AP415" s="15" t="e">
        <f t="shared" si="268"/>
        <v>#N/A</v>
      </c>
      <c r="AQ415" s="15" t="e">
        <f t="shared" si="269"/>
        <v>#N/A</v>
      </c>
      <c r="AR415" s="15" t="e">
        <f t="shared" si="270"/>
        <v>#N/A</v>
      </c>
      <c r="AS415" s="141" t="e">
        <f t="shared" si="271"/>
        <v>#N/A</v>
      </c>
      <c r="AT415" s="141" t="e">
        <f t="shared" si="272"/>
        <v>#N/A</v>
      </c>
    </row>
    <row r="416" spans="5:46">
      <c r="E416" s="147"/>
      <c r="F416" s="15" t="str">
        <f t="shared" si="234"/>
        <v/>
      </c>
      <c r="G416" s="15" t="str">
        <f t="shared" si="235"/>
        <v/>
      </c>
      <c r="H416" s="15" t="str">
        <f t="shared" si="236"/>
        <v/>
      </c>
      <c r="I416" s="15" t="str">
        <f t="shared" si="237"/>
        <v/>
      </c>
      <c r="J416" s="15" t="str">
        <f t="shared" si="238"/>
        <v/>
      </c>
      <c r="K416" s="15" t="str">
        <f t="shared" si="239"/>
        <v/>
      </c>
      <c r="L416" s="15" t="str">
        <f t="shared" si="240"/>
        <v/>
      </c>
      <c r="M416" s="15" t="str">
        <f t="shared" si="241"/>
        <v/>
      </c>
      <c r="N416" s="15" t="str">
        <f t="shared" si="242"/>
        <v/>
      </c>
      <c r="O416" s="15" t="str">
        <f t="shared" si="243"/>
        <v/>
      </c>
      <c r="P416" s="15" t="str">
        <f t="shared" si="244"/>
        <v/>
      </c>
      <c r="Q416" s="15" t="str">
        <f t="shared" si="245"/>
        <v/>
      </c>
      <c r="R416" s="15" t="str">
        <f t="shared" si="246"/>
        <v/>
      </c>
      <c r="T416" s="15" t="e">
        <f t="shared" si="247"/>
        <v>#N/A</v>
      </c>
      <c r="U416" s="15" t="b">
        <f t="shared" si="248"/>
        <v>0</v>
      </c>
      <c r="V416" s="15" t="e">
        <f t="shared" si="249"/>
        <v>#N/A</v>
      </c>
      <c r="W416" s="15" t="e">
        <f t="shared" si="250"/>
        <v>#N/A</v>
      </c>
      <c r="X416" s="15" t="e">
        <f t="shared" si="251"/>
        <v>#N/A</v>
      </c>
      <c r="Y416" s="15" t="e">
        <f t="shared" si="252"/>
        <v>#N/A</v>
      </c>
      <c r="Z416" s="15" t="e">
        <f t="shared" si="253"/>
        <v>#N/A</v>
      </c>
      <c r="AA416" s="15" t="e">
        <f t="shared" si="254"/>
        <v>#N/A</v>
      </c>
      <c r="AB416" s="15" t="e">
        <f t="shared" si="255"/>
        <v>#N/A</v>
      </c>
      <c r="AC416" s="15" t="e">
        <f t="shared" si="256"/>
        <v>#N/A</v>
      </c>
      <c r="AD416" s="15" t="e">
        <f t="shared" si="257"/>
        <v>#N/A</v>
      </c>
      <c r="AE416" s="141" t="e">
        <f t="shared" si="258"/>
        <v>#N/A</v>
      </c>
      <c r="AG416" s="15" t="e">
        <f t="shared" si="259"/>
        <v>#N/A</v>
      </c>
      <c r="AH416" s="15" t="e">
        <f t="shared" si="260"/>
        <v>#N/A</v>
      </c>
      <c r="AI416" s="15" t="b">
        <f t="shared" si="261"/>
        <v>0</v>
      </c>
      <c r="AJ416" s="15" t="e">
        <f t="shared" si="262"/>
        <v>#N/A</v>
      </c>
      <c r="AK416" s="15" t="e">
        <f t="shared" si="263"/>
        <v>#N/A</v>
      </c>
      <c r="AL416" s="15" t="e">
        <f t="shared" si="264"/>
        <v>#N/A</v>
      </c>
      <c r="AM416" s="15" t="e">
        <f t="shared" si="265"/>
        <v>#N/A</v>
      </c>
      <c r="AN416" s="15" t="e">
        <f t="shared" si="266"/>
        <v>#N/A</v>
      </c>
      <c r="AO416" s="15" t="e">
        <f t="shared" si="267"/>
        <v>#N/A</v>
      </c>
      <c r="AP416" s="15" t="e">
        <f t="shared" si="268"/>
        <v>#N/A</v>
      </c>
      <c r="AQ416" s="15" t="e">
        <f t="shared" si="269"/>
        <v>#N/A</v>
      </c>
      <c r="AR416" s="15" t="e">
        <f t="shared" si="270"/>
        <v>#N/A</v>
      </c>
      <c r="AS416" s="141" t="e">
        <f t="shared" si="271"/>
        <v>#N/A</v>
      </c>
      <c r="AT416" s="141" t="e">
        <f t="shared" si="272"/>
        <v>#N/A</v>
      </c>
    </row>
    <row r="417" spans="5:46">
      <c r="E417" s="147"/>
      <c r="F417" s="15" t="str">
        <f t="shared" si="234"/>
        <v/>
      </c>
      <c r="G417" s="15" t="str">
        <f t="shared" si="235"/>
        <v/>
      </c>
      <c r="H417" s="15" t="str">
        <f t="shared" si="236"/>
        <v/>
      </c>
      <c r="I417" s="15" t="str">
        <f t="shared" si="237"/>
        <v/>
      </c>
      <c r="J417" s="15" t="str">
        <f t="shared" si="238"/>
        <v/>
      </c>
      <c r="K417" s="15" t="str">
        <f t="shared" si="239"/>
        <v/>
      </c>
      <c r="L417" s="15" t="str">
        <f t="shared" si="240"/>
        <v/>
      </c>
      <c r="M417" s="15" t="str">
        <f t="shared" si="241"/>
        <v/>
      </c>
      <c r="N417" s="15" t="str">
        <f t="shared" si="242"/>
        <v/>
      </c>
      <c r="O417" s="15" t="str">
        <f t="shared" si="243"/>
        <v/>
      </c>
      <c r="P417" s="15" t="str">
        <f t="shared" si="244"/>
        <v/>
      </c>
      <c r="Q417" s="15" t="str">
        <f t="shared" si="245"/>
        <v/>
      </c>
      <c r="R417" s="15" t="str">
        <f t="shared" si="246"/>
        <v/>
      </c>
      <c r="T417" s="15" t="e">
        <f t="shared" si="247"/>
        <v>#N/A</v>
      </c>
      <c r="U417" s="15" t="b">
        <f t="shared" si="248"/>
        <v>0</v>
      </c>
      <c r="V417" s="15" t="e">
        <f t="shared" si="249"/>
        <v>#N/A</v>
      </c>
      <c r="W417" s="15" t="e">
        <f t="shared" si="250"/>
        <v>#N/A</v>
      </c>
      <c r="X417" s="15" t="e">
        <f t="shared" si="251"/>
        <v>#N/A</v>
      </c>
      <c r="Y417" s="15" t="e">
        <f t="shared" si="252"/>
        <v>#N/A</v>
      </c>
      <c r="Z417" s="15" t="e">
        <f t="shared" si="253"/>
        <v>#N/A</v>
      </c>
      <c r="AA417" s="15" t="e">
        <f t="shared" si="254"/>
        <v>#N/A</v>
      </c>
      <c r="AB417" s="15" t="e">
        <f t="shared" si="255"/>
        <v>#N/A</v>
      </c>
      <c r="AC417" s="15" t="e">
        <f t="shared" si="256"/>
        <v>#N/A</v>
      </c>
      <c r="AD417" s="15" t="e">
        <f t="shared" si="257"/>
        <v>#N/A</v>
      </c>
      <c r="AE417" s="141" t="e">
        <f t="shared" si="258"/>
        <v>#N/A</v>
      </c>
      <c r="AG417" s="15" t="e">
        <f t="shared" si="259"/>
        <v>#N/A</v>
      </c>
      <c r="AH417" s="15" t="e">
        <f t="shared" si="260"/>
        <v>#N/A</v>
      </c>
      <c r="AI417" s="15" t="b">
        <f t="shared" si="261"/>
        <v>0</v>
      </c>
      <c r="AJ417" s="15" t="e">
        <f t="shared" si="262"/>
        <v>#N/A</v>
      </c>
      <c r="AK417" s="15" t="e">
        <f t="shared" si="263"/>
        <v>#N/A</v>
      </c>
      <c r="AL417" s="15" t="e">
        <f t="shared" si="264"/>
        <v>#N/A</v>
      </c>
      <c r="AM417" s="15" t="e">
        <f t="shared" si="265"/>
        <v>#N/A</v>
      </c>
      <c r="AN417" s="15" t="e">
        <f t="shared" si="266"/>
        <v>#N/A</v>
      </c>
      <c r="AO417" s="15" t="e">
        <f t="shared" si="267"/>
        <v>#N/A</v>
      </c>
      <c r="AP417" s="15" t="e">
        <f t="shared" si="268"/>
        <v>#N/A</v>
      </c>
      <c r="AQ417" s="15" t="e">
        <f t="shared" si="269"/>
        <v>#N/A</v>
      </c>
      <c r="AR417" s="15" t="e">
        <f t="shared" si="270"/>
        <v>#N/A</v>
      </c>
      <c r="AS417" s="141" t="e">
        <f t="shared" si="271"/>
        <v>#N/A</v>
      </c>
      <c r="AT417" s="141" t="e">
        <f t="shared" si="272"/>
        <v>#N/A</v>
      </c>
    </row>
    <row r="418" spans="5:46">
      <c r="E418" s="147"/>
      <c r="F418" s="15" t="str">
        <f t="shared" si="234"/>
        <v/>
      </c>
      <c r="G418" s="15" t="str">
        <f t="shared" si="235"/>
        <v/>
      </c>
      <c r="H418" s="15" t="str">
        <f t="shared" si="236"/>
        <v/>
      </c>
      <c r="I418" s="15" t="str">
        <f t="shared" si="237"/>
        <v/>
      </c>
      <c r="J418" s="15" t="str">
        <f t="shared" si="238"/>
        <v/>
      </c>
      <c r="K418" s="15" t="str">
        <f t="shared" si="239"/>
        <v/>
      </c>
      <c r="L418" s="15" t="str">
        <f t="shared" si="240"/>
        <v/>
      </c>
      <c r="M418" s="15" t="str">
        <f t="shared" si="241"/>
        <v/>
      </c>
      <c r="N418" s="15" t="str">
        <f t="shared" si="242"/>
        <v/>
      </c>
      <c r="O418" s="15" t="str">
        <f t="shared" si="243"/>
        <v/>
      </c>
      <c r="P418" s="15" t="str">
        <f t="shared" si="244"/>
        <v/>
      </c>
      <c r="Q418" s="15" t="str">
        <f t="shared" si="245"/>
        <v/>
      </c>
      <c r="R418" s="15" t="str">
        <f t="shared" si="246"/>
        <v/>
      </c>
      <c r="T418" s="15" t="e">
        <f t="shared" si="247"/>
        <v>#N/A</v>
      </c>
      <c r="U418" s="15" t="b">
        <f t="shared" si="248"/>
        <v>0</v>
      </c>
      <c r="V418" s="15" t="e">
        <f t="shared" si="249"/>
        <v>#N/A</v>
      </c>
      <c r="W418" s="15" t="e">
        <f t="shared" si="250"/>
        <v>#N/A</v>
      </c>
      <c r="X418" s="15" t="e">
        <f t="shared" si="251"/>
        <v>#N/A</v>
      </c>
      <c r="Y418" s="15" t="e">
        <f t="shared" si="252"/>
        <v>#N/A</v>
      </c>
      <c r="Z418" s="15" t="e">
        <f t="shared" si="253"/>
        <v>#N/A</v>
      </c>
      <c r="AA418" s="15" t="e">
        <f t="shared" si="254"/>
        <v>#N/A</v>
      </c>
      <c r="AB418" s="15" t="e">
        <f t="shared" si="255"/>
        <v>#N/A</v>
      </c>
      <c r="AC418" s="15" t="e">
        <f t="shared" si="256"/>
        <v>#N/A</v>
      </c>
      <c r="AD418" s="15" t="e">
        <f t="shared" si="257"/>
        <v>#N/A</v>
      </c>
      <c r="AE418" s="141" t="e">
        <f t="shared" si="258"/>
        <v>#N/A</v>
      </c>
      <c r="AG418" s="15" t="e">
        <f t="shared" si="259"/>
        <v>#N/A</v>
      </c>
      <c r="AH418" s="15" t="e">
        <f t="shared" si="260"/>
        <v>#N/A</v>
      </c>
      <c r="AI418" s="15" t="b">
        <f t="shared" si="261"/>
        <v>0</v>
      </c>
      <c r="AJ418" s="15" t="e">
        <f t="shared" si="262"/>
        <v>#N/A</v>
      </c>
      <c r="AK418" s="15" t="e">
        <f t="shared" si="263"/>
        <v>#N/A</v>
      </c>
      <c r="AL418" s="15" t="e">
        <f t="shared" si="264"/>
        <v>#N/A</v>
      </c>
      <c r="AM418" s="15" t="e">
        <f t="shared" si="265"/>
        <v>#N/A</v>
      </c>
      <c r="AN418" s="15" t="e">
        <f t="shared" si="266"/>
        <v>#N/A</v>
      </c>
      <c r="AO418" s="15" t="e">
        <f t="shared" si="267"/>
        <v>#N/A</v>
      </c>
      <c r="AP418" s="15" t="e">
        <f t="shared" si="268"/>
        <v>#N/A</v>
      </c>
      <c r="AQ418" s="15" t="e">
        <f t="shared" si="269"/>
        <v>#N/A</v>
      </c>
      <c r="AR418" s="15" t="e">
        <f t="shared" si="270"/>
        <v>#N/A</v>
      </c>
      <c r="AS418" s="141" t="e">
        <f t="shared" si="271"/>
        <v>#N/A</v>
      </c>
      <c r="AT418" s="141" t="e">
        <f t="shared" si="272"/>
        <v>#N/A</v>
      </c>
    </row>
    <row r="419" spans="5:46">
      <c r="E419" s="147"/>
      <c r="F419" s="15" t="str">
        <f t="shared" si="234"/>
        <v/>
      </c>
      <c r="G419" s="15" t="str">
        <f t="shared" si="235"/>
        <v/>
      </c>
      <c r="H419" s="15" t="str">
        <f t="shared" si="236"/>
        <v/>
      </c>
      <c r="I419" s="15" t="str">
        <f t="shared" si="237"/>
        <v/>
      </c>
      <c r="J419" s="15" t="str">
        <f t="shared" si="238"/>
        <v/>
      </c>
      <c r="K419" s="15" t="str">
        <f t="shared" si="239"/>
        <v/>
      </c>
      <c r="L419" s="15" t="str">
        <f t="shared" si="240"/>
        <v/>
      </c>
      <c r="M419" s="15" t="str">
        <f t="shared" si="241"/>
        <v/>
      </c>
      <c r="N419" s="15" t="str">
        <f t="shared" si="242"/>
        <v/>
      </c>
      <c r="O419" s="15" t="str">
        <f t="shared" si="243"/>
        <v/>
      </c>
      <c r="P419" s="15" t="str">
        <f t="shared" si="244"/>
        <v/>
      </c>
      <c r="Q419" s="15" t="str">
        <f t="shared" si="245"/>
        <v/>
      </c>
      <c r="R419" s="15" t="str">
        <f t="shared" si="246"/>
        <v/>
      </c>
      <c r="T419" s="15" t="e">
        <f t="shared" si="247"/>
        <v>#N/A</v>
      </c>
      <c r="U419" s="15" t="b">
        <f t="shared" si="248"/>
        <v>0</v>
      </c>
      <c r="V419" s="15" t="e">
        <f t="shared" si="249"/>
        <v>#N/A</v>
      </c>
      <c r="W419" s="15" t="e">
        <f t="shared" si="250"/>
        <v>#N/A</v>
      </c>
      <c r="X419" s="15" t="e">
        <f t="shared" si="251"/>
        <v>#N/A</v>
      </c>
      <c r="Y419" s="15" t="e">
        <f t="shared" si="252"/>
        <v>#N/A</v>
      </c>
      <c r="Z419" s="15" t="e">
        <f t="shared" si="253"/>
        <v>#N/A</v>
      </c>
      <c r="AA419" s="15" t="e">
        <f t="shared" si="254"/>
        <v>#N/A</v>
      </c>
      <c r="AB419" s="15" t="e">
        <f t="shared" si="255"/>
        <v>#N/A</v>
      </c>
      <c r="AC419" s="15" t="e">
        <f t="shared" si="256"/>
        <v>#N/A</v>
      </c>
      <c r="AD419" s="15" t="e">
        <f t="shared" si="257"/>
        <v>#N/A</v>
      </c>
      <c r="AE419" s="141" t="e">
        <f t="shared" si="258"/>
        <v>#N/A</v>
      </c>
      <c r="AG419" s="15" t="e">
        <f t="shared" si="259"/>
        <v>#N/A</v>
      </c>
      <c r="AH419" s="15" t="e">
        <f t="shared" si="260"/>
        <v>#N/A</v>
      </c>
      <c r="AI419" s="15" t="b">
        <f t="shared" si="261"/>
        <v>0</v>
      </c>
      <c r="AJ419" s="15" t="e">
        <f t="shared" si="262"/>
        <v>#N/A</v>
      </c>
      <c r="AK419" s="15" t="e">
        <f t="shared" si="263"/>
        <v>#N/A</v>
      </c>
      <c r="AL419" s="15" t="e">
        <f t="shared" si="264"/>
        <v>#N/A</v>
      </c>
      <c r="AM419" s="15" t="e">
        <f t="shared" si="265"/>
        <v>#N/A</v>
      </c>
      <c r="AN419" s="15" t="e">
        <f t="shared" si="266"/>
        <v>#N/A</v>
      </c>
      <c r="AO419" s="15" t="e">
        <f t="shared" si="267"/>
        <v>#N/A</v>
      </c>
      <c r="AP419" s="15" t="e">
        <f t="shared" si="268"/>
        <v>#N/A</v>
      </c>
      <c r="AQ419" s="15" t="e">
        <f t="shared" si="269"/>
        <v>#N/A</v>
      </c>
      <c r="AR419" s="15" t="e">
        <f t="shared" si="270"/>
        <v>#N/A</v>
      </c>
      <c r="AS419" s="141" t="e">
        <f t="shared" si="271"/>
        <v>#N/A</v>
      </c>
      <c r="AT419" s="141" t="e">
        <f t="shared" si="272"/>
        <v>#N/A</v>
      </c>
    </row>
    <row r="420" spans="5:46">
      <c r="E420" s="147"/>
      <c r="F420" s="15" t="str">
        <f t="shared" si="234"/>
        <v/>
      </c>
      <c r="G420" s="15" t="str">
        <f t="shared" si="235"/>
        <v/>
      </c>
      <c r="H420" s="15" t="str">
        <f t="shared" si="236"/>
        <v/>
      </c>
      <c r="I420" s="15" t="str">
        <f t="shared" si="237"/>
        <v/>
      </c>
      <c r="J420" s="15" t="str">
        <f t="shared" si="238"/>
        <v/>
      </c>
      <c r="K420" s="15" t="str">
        <f t="shared" si="239"/>
        <v/>
      </c>
      <c r="L420" s="15" t="str">
        <f t="shared" si="240"/>
        <v/>
      </c>
      <c r="M420" s="15" t="str">
        <f t="shared" si="241"/>
        <v/>
      </c>
      <c r="N420" s="15" t="str">
        <f t="shared" si="242"/>
        <v/>
      </c>
      <c r="O420" s="15" t="str">
        <f t="shared" si="243"/>
        <v/>
      </c>
      <c r="P420" s="15" t="str">
        <f t="shared" si="244"/>
        <v/>
      </c>
      <c r="Q420" s="15" t="str">
        <f t="shared" si="245"/>
        <v/>
      </c>
      <c r="R420" s="15" t="str">
        <f t="shared" si="246"/>
        <v/>
      </c>
      <c r="T420" s="15" t="e">
        <f t="shared" si="247"/>
        <v>#N/A</v>
      </c>
      <c r="U420" s="15" t="b">
        <f t="shared" si="248"/>
        <v>0</v>
      </c>
      <c r="V420" s="15" t="e">
        <f t="shared" si="249"/>
        <v>#N/A</v>
      </c>
      <c r="W420" s="15" t="e">
        <f t="shared" si="250"/>
        <v>#N/A</v>
      </c>
      <c r="X420" s="15" t="e">
        <f t="shared" si="251"/>
        <v>#N/A</v>
      </c>
      <c r="Y420" s="15" t="e">
        <f t="shared" si="252"/>
        <v>#N/A</v>
      </c>
      <c r="Z420" s="15" t="e">
        <f t="shared" si="253"/>
        <v>#N/A</v>
      </c>
      <c r="AA420" s="15" t="e">
        <f t="shared" si="254"/>
        <v>#N/A</v>
      </c>
      <c r="AB420" s="15" t="e">
        <f t="shared" si="255"/>
        <v>#N/A</v>
      </c>
      <c r="AC420" s="15" t="e">
        <f t="shared" si="256"/>
        <v>#N/A</v>
      </c>
      <c r="AD420" s="15" t="e">
        <f t="shared" si="257"/>
        <v>#N/A</v>
      </c>
      <c r="AE420" s="141" t="e">
        <f t="shared" si="258"/>
        <v>#N/A</v>
      </c>
      <c r="AG420" s="15" t="e">
        <f t="shared" si="259"/>
        <v>#N/A</v>
      </c>
      <c r="AH420" s="15" t="e">
        <f t="shared" si="260"/>
        <v>#N/A</v>
      </c>
      <c r="AI420" s="15" t="b">
        <f t="shared" si="261"/>
        <v>0</v>
      </c>
      <c r="AJ420" s="15" t="e">
        <f t="shared" si="262"/>
        <v>#N/A</v>
      </c>
      <c r="AK420" s="15" t="e">
        <f t="shared" si="263"/>
        <v>#N/A</v>
      </c>
      <c r="AL420" s="15" t="e">
        <f t="shared" si="264"/>
        <v>#N/A</v>
      </c>
      <c r="AM420" s="15" t="e">
        <f t="shared" si="265"/>
        <v>#N/A</v>
      </c>
      <c r="AN420" s="15" t="e">
        <f t="shared" si="266"/>
        <v>#N/A</v>
      </c>
      <c r="AO420" s="15" t="e">
        <f t="shared" si="267"/>
        <v>#N/A</v>
      </c>
      <c r="AP420" s="15" t="e">
        <f t="shared" si="268"/>
        <v>#N/A</v>
      </c>
      <c r="AQ420" s="15" t="e">
        <f t="shared" si="269"/>
        <v>#N/A</v>
      </c>
      <c r="AR420" s="15" t="e">
        <f t="shared" si="270"/>
        <v>#N/A</v>
      </c>
      <c r="AS420" s="141" t="e">
        <f t="shared" si="271"/>
        <v>#N/A</v>
      </c>
      <c r="AT420" s="141" t="e">
        <f t="shared" si="272"/>
        <v>#N/A</v>
      </c>
    </row>
    <row r="421" spans="5:46">
      <c r="E421" s="147"/>
      <c r="F421" s="15" t="str">
        <f t="shared" si="234"/>
        <v/>
      </c>
      <c r="G421" s="15" t="str">
        <f t="shared" si="235"/>
        <v/>
      </c>
      <c r="H421" s="15" t="str">
        <f t="shared" si="236"/>
        <v/>
      </c>
      <c r="I421" s="15" t="str">
        <f t="shared" si="237"/>
        <v/>
      </c>
      <c r="J421" s="15" t="str">
        <f t="shared" si="238"/>
        <v/>
      </c>
      <c r="K421" s="15" t="str">
        <f t="shared" si="239"/>
        <v/>
      </c>
      <c r="L421" s="15" t="str">
        <f t="shared" si="240"/>
        <v/>
      </c>
      <c r="M421" s="15" t="str">
        <f t="shared" si="241"/>
        <v/>
      </c>
      <c r="N421" s="15" t="str">
        <f t="shared" si="242"/>
        <v/>
      </c>
      <c r="O421" s="15" t="str">
        <f t="shared" si="243"/>
        <v/>
      </c>
      <c r="P421" s="15" t="str">
        <f t="shared" si="244"/>
        <v/>
      </c>
      <c r="Q421" s="15" t="str">
        <f t="shared" si="245"/>
        <v/>
      </c>
      <c r="R421" s="15" t="str">
        <f t="shared" si="246"/>
        <v/>
      </c>
      <c r="T421" s="15" t="e">
        <f t="shared" si="247"/>
        <v>#N/A</v>
      </c>
      <c r="U421" s="15" t="b">
        <f t="shared" si="248"/>
        <v>0</v>
      </c>
      <c r="V421" s="15" t="e">
        <f t="shared" si="249"/>
        <v>#N/A</v>
      </c>
      <c r="W421" s="15" t="e">
        <f t="shared" si="250"/>
        <v>#N/A</v>
      </c>
      <c r="X421" s="15" t="e">
        <f t="shared" si="251"/>
        <v>#N/A</v>
      </c>
      <c r="Y421" s="15" t="e">
        <f t="shared" si="252"/>
        <v>#N/A</v>
      </c>
      <c r="Z421" s="15" t="e">
        <f t="shared" si="253"/>
        <v>#N/A</v>
      </c>
      <c r="AA421" s="15" t="e">
        <f t="shared" si="254"/>
        <v>#N/A</v>
      </c>
      <c r="AB421" s="15" t="e">
        <f t="shared" si="255"/>
        <v>#N/A</v>
      </c>
      <c r="AC421" s="15" t="e">
        <f t="shared" si="256"/>
        <v>#N/A</v>
      </c>
      <c r="AD421" s="15" t="e">
        <f t="shared" si="257"/>
        <v>#N/A</v>
      </c>
      <c r="AE421" s="141" t="e">
        <f t="shared" si="258"/>
        <v>#N/A</v>
      </c>
      <c r="AG421" s="15" t="e">
        <f t="shared" si="259"/>
        <v>#N/A</v>
      </c>
      <c r="AH421" s="15" t="e">
        <f t="shared" si="260"/>
        <v>#N/A</v>
      </c>
      <c r="AI421" s="15" t="b">
        <f t="shared" si="261"/>
        <v>0</v>
      </c>
      <c r="AJ421" s="15" t="e">
        <f t="shared" si="262"/>
        <v>#N/A</v>
      </c>
      <c r="AK421" s="15" t="e">
        <f t="shared" si="263"/>
        <v>#N/A</v>
      </c>
      <c r="AL421" s="15" t="e">
        <f t="shared" si="264"/>
        <v>#N/A</v>
      </c>
      <c r="AM421" s="15" t="e">
        <f t="shared" si="265"/>
        <v>#N/A</v>
      </c>
      <c r="AN421" s="15" t="e">
        <f t="shared" si="266"/>
        <v>#N/A</v>
      </c>
      <c r="AO421" s="15" t="e">
        <f t="shared" si="267"/>
        <v>#N/A</v>
      </c>
      <c r="AP421" s="15" t="e">
        <f t="shared" si="268"/>
        <v>#N/A</v>
      </c>
      <c r="AQ421" s="15" t="e">
        <f t="shared" si="269"/>
        <v>#N/A</v>
      </c>
      <c r="AR421" s="15" t="e">
        <f t="shared" si="270"/>
        <v>#N/A</v>
      </c>
      <c r="AS421" s="141" t="e">
        <f t="shared" si="271"/>
        <v>#N/A</v>
      </c>
      <c r="AT421" s="141" t="e">
        <f t="shared" si="272"/>
        <v>#N/A</v>
      </c>
    </row>
    <row r="422" spans="5:46">
      <c r="E422" s="147"/>
      <c r="F422" s="15" t="str">
        <f t="shared" si="234"/>
        <v/>
      </c>
      <c r="G422" s="15" t="str">
        <f t="shared" si="235"/>
        <v/>
      </c>
      <c r="H422" s="15" t="str">
        <f t="shared" si="236"/>
        <v/>
      </c>
      <c r="I422" s="15" t="str">
        <f t="shared" si="237"/>
        <v/>
      </c>
      <c r="J422" s="15" t="str">
        <f t="shared" si="238"/>
        <v/>
      </c>
      <c r="K422" s="15" t="str">
        <f t="shared" si="239"/>
        <v/>
      </c>
      <c r="L422" s="15" t="str">
        <f t="shared" si="240"/>
        <v/>
      </c>
      <c r="M422" s="15" t="str">
        <f t="shared" si="241"/>
        <v/>
      </c>
      <c r="N422" s="15" t="str">
        <f t="shared" si="242"/>
        <v/>
      </c>
      <c r="O422" s="15" t="str">
        <f t="shared" si="243"/>
        <v/>
      </c>
      <c r="P422" s="15" t="str">
        <f t="shared" si="244"/>
        <v/>
      </c>
      <c r="Q422" s="15" t="str">
        <f t="shared" si="245"/>
        <v/>
      </c>
      <c r="R422" s="15" t="str">
        <f t="shared" si="246"/>
        <v/>
      </c>
      <c r="T422" s="15" t="e">
        <f t="shared" si="247"/>
        <v>#N/A</v>
      </c>
      <c r="U422" s="15" t="b">
        <f t="shared" si="248"/>
        <v>0</v>
      </c>
      <c r="V422" s="15" t="e">
        <f t="shared" si="249"/>
        <v>#N/A</v>
      </c>
      <c r="W422" s="15" t="e">
        <f t="shared" si="250"/>
        <v>#N/A</v>
      </c>
      <c r="X422" s="15" t="e">
        <f t="shared" si="251"/>
        <v>#N/A</v>
      </c>
      <c r="Y422" s="15" t="e">
        <f t="shared" si="252"/>
        <v>#N/A</v>
      </c>
      <c r="Z422" s="15" t="e">
        <f t="shared" si="253"/>
        <v>#N/A</v>
      </c>
      <c r="AA422" s="15" t="e">
        <f t="shared" si="254"/>
        <v>#N/A</v>
      </c>
      <c r="AB422" s="15" t="e">
        <f t="shared" si="255"/>
        <v>#N/A</v>
      </c>
      <c r="AC422" s="15" t="e">
        <f t="shared" si="256"/>
        <v>#N/A</v>
      </c>
      <c r="AD422" s="15" t="e">
        <f t="shared" si="257"/>
        <v>#N/A</v>
      </c>
      <c r="AE422" s="141" t="e">
        <f t="shared" si="258"/>
        <v>#N/A</v>
      </c>
      <c r="AG422" s="15" t="e">
        <f t="shared" si="259"/>
        <v>#N/A</v>
      </c>
      <c r="AH422" s="15" t="e">
        <f t="shared" si="260"/>
        <v>#N/A</v>
      </c>
      <c r="AI422" s="15" t="b">
        <f t="shared" si="261"/>
        <v>0</v>
      </c>
      <c r="AJ422" s="15" t="e">
        <f t="shared" si="262"/>
        <v>#N/A</v>
      </c>
      <c r="AK422" s="15" t="e">
        <f t="shared" si="263"/>
        <v>#N/A</v>
      </c>
      <c r="AL422" s="15" t="e">
        <f t="shared" si="264"/>
        <v>#N/A</v>
      </c>
      <c r="AM422" s="15" t="e">
        <f t="shared" si="265"/>
        <v>#N/A</v>
      </c>
      <c r="AN422" s="15" t="e">
        <f t="shared" si="266"/>
        <v>#N/A</v>
      </c>
      <c r="AO422" s="15" t="e">
        <f t="shared" si="267"/>
        <v>#N/A</v>
      </c>
      <c r="AP422" s="15" t="e">
        <f t="shared" si="268"/>
        <v>#N/A</v>
      </c>
      <c r="AQ422" s="15" t="e">
        <f t="shared" si="269"/>
        <v>#N/A</v>
      </c>
      <c r="AR422" s="15" t="e">
        <f t="shared" si="270"/>
        <v>#N/A</v>
      </c>
      <c r="AS422" s="141" t="e">
        <f t="shared" si="271"/>
        <v>#N/A</v>
      </c>
      <c r="AT422" s="141" t="e">
        <f t="shared" si="272"/>
        <v>#N/A</v>
      </c>
    </row>
    <row r="423" spans="5:46">
      <c r="E423" s="147"/>
      <c r="F423" s="15" t="str">
        <f t="shared" si="234"/>
        <v/>
      </c>
      <c r="G423" s="15" t="str">
        <f t="shared" si="235"/>
        <v/>
      </c>
      <c r="H423" s="15" t="str">
        <f t="shared" si="236"/>
        <v/>
      </c>
      <c r="I423" s="15" t="str">
        <f t="shared" si="237"/>
        <v/>
      </c>
      <c r="J423" s="15" t="str">
        <f t="shared" si="238"/>
        <v/>
      </c>
      <c r="K423" s="15" t="str">
        <f t="shared" si="239"/>
        <v/>
      </c>
      <c r="L423" s="15" t="str">
        <f t="shared" si="240"/>
        <v/>
      </c>
      <c r="M423" s="15" t="str">
        <f t="shared" si="241"/>
        <v/>
      </c>
      <c r="N423" s="15" t="str">
        <f t="shared" si="242"/>
        <v/>
      </c>
      <c r="O423" s="15" t="str">
        <f t="shared" si="243"/>
        <v/>
      </c>
      <c r="P423" s="15" t="str">
        <f t="shared" si="244"/>
        <v/>
      </c>
      <c r="Q423" s="15" t="str">
        <f t="shared" si="245"/>
        <v/>
      </c>
      <c r="R423" s="15" t="str">
        <f t="shared" si="246"/>
        <v/>
      </c>
      <c r="T423" s="15" t="e">
        <f t="shared" si="247"/>
        <v>#N/A</v>
      </c>
      <c r="U423" s="15" t="b">
        <f t="shared" si="248"/>
        <v>0</v>
      </c>
      <c r="V423" s="15" t="e">
        <f t="shared" si="249"/>
        <v>#N/A</v>
      </c>
      <c r="W423" s="15" t="e">
        <f t="shared" si="250"/>
        <v>#N/A</v>
      </c>
      <c r="X423" s="15" t="e">
        <f t="shared" si="251"/>
        <v>#N/A</v>
      </c>
      <c r="Y423" s="15" t="e">
        <f t="shared" si="252"/>
        <v>#N/A</v>
      </c>
      <c r="Z423" s="15" t="e">
        <f t="shared" si="253"/>
        <v>#N/A</v>
      </c>
      <c r="AA423" s="15" t="e">
        <f t="shared" si="254"/>
        <v>#N/A</v>
      </c>
      <c r="AB423" s="15" t="e">
        <f t="shared" si="255"/>
        <v>#N/A</v>
      </c>
      <c r="AC423" s="15" t="e">
        <f t="shared" si="256"/>
        <v>#N/A</v>
      </c>
      <c r="AD423" s="15" t="e">
        <f t="shared" si="257"/>
        <v>#N/A</v>
      </c>
      <c r="AE423" s="141" t="e">
        <f t="shared" si="258"/>
        <v>#N/A</v>
      </c>
      <c r="AG423" s="15" t="e">
        <f t="shared" si="259"/>
        <v>#N/A</v>
      </c>
      <c r="AH423" s="15" t="e">
        <f t="shared" si="260"/>
        <v>#N/A</v>
      </c>
      <c r="AI423" s="15" t="b">
        <f t="shared" si="261"/>
        <v>0</v>
      </c>
      <c r="AJ423" s="15" t="e">
        <f t="shared" si="262"/>
        <v>#N/A</v>
      </c>
      <c r="AK423" s="15" t="e">
        <f t="shared" si="263"/>
        <v>#N/A</v>
      </c>
      <c r="AL423" s="15" t="e">
        <f t="shared" si="264"/>
        <v>#N/A</v>
      </c>
      <c r="AM423" s="15" t="e">
        <f t="shared" si="265"/>
        <v>#N/A</v>
      </c>
      <c r="AN423" s="15" t="e">
        <f t="shared" si="266"/>
        <v>#N/A</v>
      </c>
      <c r="AO423" s="15" t="e">
        <f t="shared" si="267"/>
        <v>#N/A</v>
      </c>
      <c r="AP423" s="15" t="e">
        <f t="shared" si="268"/>
        <v>#N/A</v>
      </c>
      <c r="AQ423" s="15" t="e">
        <f t="shared" si="269"/>
        <v>#N/A</v>
      </c>
      <c r="AR423" s="15" t="e">
        <f t="shared" si="270"/>
        <v>#N/A</v>
      </c>
      <c r="AS423" s="141" t="e">
        <f t="shared" si="271"/>
        <v>#N/A</v>
      </c>
      <c r="AT423" s="141" t="e">
        <f t="shared" si="272"/>
        <v>#N/A</v>
      </c>
    </row>
    <row r="424" spans="5:46">
      <c r="E424" s="147"/>
      <c r="F424" s="15" t="str">
        <f t="shared" si="234"/>
        <v/>
      </c>
      <c r="G424" s="15" t="str">
        <f t="shared" si="235"/>
        <v/>
      </c>
      <c r="H424" s="15" t="str">
        <f t="shared" si="236"/>
        <v/>
      </c>
      <c r="I424" s="15" t="str">
        <f t="shared" si="237"/>
        <v/>
      </c>
      <c r="J424" s="15" t="str">
        <f t="shared" si="238"/>
        <v/>
      </c>
      <c r="K424" s="15" t="str">
        <f t="shared" si="239"/>
        <v/>
      </c>
      <c r="L424" s="15" t="str">
        <f t="shared" si="240"/>
        <v/>
      </c>
      <c r="M424" s="15" t="str">
        <f t="shared" si="241"/>
        <v/>
      </c>
      <c r="N424" s="15" t="str">
        <f t="shared" si="242"/>
        <v/>
      </c>
      <c r="O424" s="15" t="str">
        <f t="shared" si="243"/>
        <v/>
      </c>
      <c r="P424" s="15" t="str">
        <f t="shared" si="244"/>
        <v/>
      </c>
      <c r="Q424" s="15" t="str">
        <f t="shared" si="245"/>
        <v/>
      </c>
      <c r="R424" s="15" t="str">
        <f t="shared" si="246"/>
        <v/>
      </c>
      <c r="T424" s="15" t="e">
        <f t="shared" si="247"/>
        <v>#N/A</v>
      </c>
      <c r="U424" s="15" t="b">
        <f t="shared" si="248"/>
        <v>0</v>
      </c>
      <c r="V424" s="15" t="e">
        <f t="shared" si="249"/>
        <v>#N/A</v>
      </c>
      <c r="W424" s="15" t="e">
        <f t="shared" si="250"/>
        <v>#N/A</v>
      </c>
      <c r="X424" s="15" t="e">
        <f t="shared" si="251"/>
        <v>#N/A</v>
      </c>
      <c r="Y424" s="15" t="e">
        <f t="shared" si="252"/>
        <v>#N/A</v>
      </c>
      <c r="Z424" s="15" t="e">
        <f t="shared" si="253"/>
        <v>#N/A</v>
      </c>
      <c r="AA424" s="15" t="e">
        <f t="shared" si="254"/>
        <v>#N/A</v>
      </c>
      <c r="AB424" s="15" t="e">
        <f t="shared" si="255"/>
        <v>#N/A</v>
      </c>
      <c r="AC424" s="15" t="e">
        <f t="shared" si="256"/>
        <v>#N/A</v>
      </c>
      <c r="AD424" s="15" t="e">
        <f t="shared" si="257"/>
        <v>#N/A</v>
      </c>
      <c r="AE424" s="141" t="e">
        <f t="shared" si="258"/>
        <v>#N/A</v>
      </c>
      <c r="AG424" s="15" t="e">
        <f t="shared" si="259"/>
        <v>#N/A</v>
      </c>
      <c r="AH424" s="15" t="e">
        <f t="shared" si="260"/>
        <v>#N/A</v>
      </c>
      <c r="AI424" s="15" t="b">
        <f t="shared" si="261"/>
        <v>0</v>
      </c>
      <c r="AJ424" s="15" t="e">
        <f t="shared" si="262"/>
        <v>#N/A</v>
      </c>
      <c r="AK424" s="15" t="e">
        <f t="shared" si="263"/>
        <v>#N/A</v>
      </c>
      <c r="AL424" s="15" t="e">
        <f t="shared" si="264"/>
        <v>#N/A</v>
      </c>
      <c r="AM424" s="15" t="e">
        <f t="shared" si="265"/>
        <v>#N/A</v>
      </c>
      <c r="AN424" s="15" t="e">
        <f t="shared" si="266"/>
        <v>#N/A</v>
      </c>
      <c r="AO424" s="15" t="e">
        <f t="shared" si="267"/>
        <v>#N/A</v>
      </c>
      <c r="AP424" s="15" t="e">
        <f t="shared" si="268"/>
        <v>#N/A</v>
      </c>
      <c r="AQ424" s="15" t="e">
        <f t="shared" si="269"/>
        <v>#N/A</v>
      </c>
      <c r="AR424" s="15" t="e">
        <f t="shared" si="270"/>
        <v>#N/A</v>
      </c>
      <c r="AS424" s="141" t="e">
        <f t="shared" si="271"/>
        <v>#N/A</v>
      </c>
      <c r="AT424" s="141" t="e">
        <f t="shared" si="272"/>
        <v>#N/A</v>
      </c>
    </row>
    <row r="425" spans="5:46">
      <c r="E425" s="147"/>
      <c r="F425" s="15" t="str">
        <f t="shared" si="234"/>
        <v/>
      </c>
      <c r="G425" s="15" t="str">
        <f t="shared" si="235"/>
        <v/>
      </c>
      <c r="H425" s="15" t="str">
        <f t="shared" si="236"/>
        <v/>
      </c>
      <c r="I425" s="15" t="str">
        <f t="shared" si="237"/>
        <v/>
      </c>
      <c r="J425" s="15" t="str">
        <f t="shared" si="238"/>
        <v/>
      </c>
      <c r="K425" s="15" t="str">
        <f t="shared" si="239"/>
        <v/>
      </c>
      <c r="L425" s="15" t="str">
        <f t="shared" si="240"/>
        <v/>
      </c>
      <c r="M425" s="15" t="str">
        <f t="shared" si="241"/>
        <v/>
      </c>
      <c r="N425" s="15" t="str">
        <f t="shared" si="242"/>
        <v/>
      </c>
      <c r="O425" s="15" t="str">
        <f t="shared" si="243"/>
        <v/>
      </c>
      <c r="P425" s="15" t="str">
        <f t="shared" si="244"/>
        <v/>
      </c>
      <c r="Q425" s="15" t="str">
        <f t="shared" si="245"/>
        <v/>
      </c>
      <c r="R425" s="15" t="str">
        <f t="shared" si="246"/>
        <v/>
      </c>
      <c r="T425" s="15" t="e">
        <f t="shared" si="247"/>
        <v>#N/A</v>
      </c>
      <c r="U425" s="15" t="b">
        <f t="shared" si="248"/>
        <v>0</v>
      </c>
      <c r="V425" s="15" t="e">
        <f t="shared" si="249"/>
        <v>#N/A</v>
      </c>
      <c r="W425" s="15" t="e">
        <f t="shared" si="250"/>
        <v>#N/A</v>
      </c>
      <c r="X425" s="15" t="e">
        <f t="shared" si="251"/>
        <v>#N/A</v>
      </c>
      <c r="Y425" s="15" t="e">
        <f t="shared" si="252"/>
        <v>#N/A</v>
      </c>
      <c r="Z425" s="15" t="e">
        <f t="shared" si="253"/>
        <v>#N/A</v>
      </c>
      <c r="AA425" s="15" t="e">
        <f t="shared" si="254"/>
        <v>#N/A</v>
      </c>
      <c r="AB425" s="15" t="e">
        <f t="shared" si="255"/>
        <v>#N/A</v>
      </c>
      <c r="AC425" s="15" t="e">
        <f t="shared" si="256"/>
        <v>#N/A</v>
      </c>
      <c r="AD425" s="15" t="e">
        <f t="shared" si="257"/>
        <v>#N/A</v>
      </c>
      <c r="AE425" s="141" t="e">
        <f t="shared" si="258"/>
        <v>#N/A</v>
      </c>
      <c r="AG425" s="15" t="e">
        <f t="shared" si="259"/>
        <v>#N/A</v>
      </c>
      <c r="AH425" s="15" t="e">
        <f t="shared" si="260"/>
        <v>#N/A</v>
      </c>
      <c r="AI425" s="15" t="b">
        <f t="shared" si="261"/>
        <v>0</v>
      </c>
      <c r="AJ425" s="15" t="e">
        <f t="shared" si="262"/>
        <v>#N/A</v>
      </c>
      <c r="AK425" s="15" t="e">
        <f t="shared" si="263"/>
        <v>#N/A</v>
      </c>
      <c r="AL425" s="15" t="e">
        <f t="shared" si="264"/>
        <v>#N/A</v>
      </c>
      <c r="AM425" s="15" t="e">
        <f t="shared" si="265"/>
        <v>#N/A</v>
      </c>
      <c r="AN425" s="15" t="e">
        <f t="shared" si="266"/>
        <v>#N/A</v>
      </c>
      <c r="AO425" s="15" t="e">
        <f t="shared" si="267"/>
        <v>#N/A</v>
      </c>
      <c r="AP425" s="15" t="e">
        <f t="shared" si="268"/>
        <v>#N/A</v>
      </c>
      <c r="AQ425" s="15" t="e">
        <f t="shared" si="269"/>
        <v>#N/A</v>
      </c>
      <c r="AR425" s="15" t="e">
        <f t="shared" si="270"/>
        <v>#N/A</v>
      </c>
      <c r="AS425" s="141" t="e">
        <f t="shared" si="271"/>
        <v>#N/A</v>
      </c>
      <c r="AT425" s="141" t="e">
        <f t="shared" si="272"/>
        <v>#N/A</v>
      </c>
    </row>
    <row r="426" spans="5:46">
      <c r="E426" s="147"/>
      <c r="F426" s="15" t="str">
        <f t="shared" si="234"/>
        <v/>
      </c>
      <c r="G426" s="15" t="str">
        <f t="shared" si="235"/>
        <v/>
      </c>
      <c r="H426" s="15" t="str">
        <f t="shared" si="236"/>
        <v/>
      </c>
      <c r="I426" s="15" t="str">
        <f t="shared" si="237"/>
        <v/>
      </c>
      <c r="J426" s="15" t="str">
        <f t="shared" si="238"/>
        <v/>
      </c>
      <c r="K426" s="15" t="str">
        <f t="shared" si="239"/>
        <v/>
      </c>
      <c r="L426" s="15" t="str">
        <f t="shared" si="240"/>
        <v/>
      </c>
      <c r="M426" s="15" t="str">
        <f t="shared" si="241"/>
        <v/>
      </c>
      <c r="N426" s="15" t="str">
        <f t="shared" si="242"/>
        <v/>
      </c>
      <c r="O426" s="15" t="str">
        <f t="shared" si="243"/>
        <v/>
      </c>
      <c r="P426" s="15" t="str">
        <f t="shared" si="244"/>
        <v/>
      </c>
      <c r="Q426" s="15" t="str">
        <f t="shared" si="245"/>
        <v/>
      </c>
      <c r="R426" s="15" t="str">
        <f t="shared" si="246"/>
        <v/>
      </c>
      <c r="T426" s="15" t="e">
        <f t="shared" si="247"/>
        <v>#N/A</v>
      </c>
      <c r="U426" s="15" t="b">
        <f t="shared" si="248"/>
        <v>0</v>
      </c>
      <c r="V426" s="15" t="e">
        <f t="shared" si="249"/>
        <v>#N/A</v>
      </c>
      <c r="W426" s="15" t="e">
        <f t="shared" si="250"/>
        <v>#N/A</v>
      </c>
      <c r="X426" s="15" t="e">
        <f t="shared" si="251"/>
        <v>#N/A</v>
      </c>
      <c r="Y426" s="15" t="e">
        <f t="shared" si="252"/>
        <v>#N/A</v>
      </c>
      <c r="Z426" s="15" t="e">
        <f t="shared" si="253"/>
        <v>#N/A</v>
      </c>
      <c r="AA426" s="15" t="e">
        <f t="shared" si="254"/>
        <v>#N/A</v>
      </c>
      <c r="AB426" s="15" t="e">
        <f t="shared" si="255"/>
        <v>#N/A</v>
      </c>
      <c r="AC426" s="15" t="e">
        <f t="shared" si="256"/>
        <v>#N/A</v>
      </c>
      <c r="AD426" s="15" t="e">
        <f t="shared" si="257"/>
        <v>#N/A</v>
      </c>
      <c r="AE426" s="141" t="e">
        <f t="shared" si="258"/>
        <v>#N/A</v>
      </c>
      <c r="AG426" s="15" t="e">
        <f t="shared" si="259"/>
        <v>#N/A</v>
      </c>
      <c r="AH426" s="15" t="e">
        <f t="shared" si="260"/>
        <v>#N/A</v>
      </c>
      <c r="AI426" s="15" t="b">
        <f t="shared" si="261"/>
        <v>0</v>
      </c>
      <c r="AJ426" s="15" t="e">
        <f t="shared" si="262"/>
        <v>#N/A</v>
      </c>
      <c r="AK426" s="15" t="e">
        <f t="shared" si="263"/>
        <v>#N/A</v>
      </c>
      <c r="AL426" s="15" t="e">
        <f t="shared" si="264"/>
        <v>#N/A</v>
      </c>
      <c r="AM426" s="15" t="e">
        <f t="shared" si="265"/>
        <v>#N/A</v>
      </c>
      <c r="AN426" s="15" t="e">
        <f t="shared" si="266"/>
        <v>#N/A</v>
      </c>
      <c r="AO426" s="15" t="e">
        <f t="shared" si="267"/>
        <v>#N/A</v>
      </c>
      <c r="AP426" s="15" t="e">
        <f t="shared" si="268"/>
        <v>#N/A</v>
      </c>
      <c r="AQ426" s="15" t="e">
        <f t="shared" si="269"/>
        <v>#N/A</v>
      </c>
      <c r="AR426" s="15" t="e">
        <f t="shared" si="270"/>
        <v>#N/A</v>
      </c>
      <c r="AS426" s="141" t="e">
        <f t="shared" si="271"/>
        <v>#N/A</v>
      </c>
      <c r="AT426" s="141" t="e">
        <f t="shared" si="272"/>
        <v>#N/A</v>
      </c>
    </row>
    <row r="427" spans="5:46">
      <c r="E427" s="147"/>
      <c r="F427" s="15" t="str">
        <f t="shared" si="234"/>
        <v/>
      </c>
      <c r="G427" s="15" t="str">
        <f t="shared" si="235"/>
        <v/>
      </c>
      <c r="H427" s="15" t="str">
        <f t="shared" si="236"/>
        <v/>
      </c>
      <c r="I427" s="15" t="str">
        <f t="shared" si="237"/>
        <v/>
      </c>
      <c r="J427" s="15" t="str">
        <f t="shared" si="238"/>
        <v/>
      </c>
      <c r="K427" s="15" t="str">
        <f t="shared" si="239"/>
        <v/>
      </c>
      <c r="L427" s="15" t="str">
        <f t="shared" si="240"/>
        <v/>
      </c>
      <c r="M427" s="15" t="str">
        <f t="shared" si="241"/>
        <v/>
      </c>
      <c r="N427" s="15" t="str">
        <f t="shared" si="242"/>
        <v/>
      </c>
      <c r="O427" s="15" t="str">
        <f t="shared" si="243"/>
        <v/>
      </c>
      <c r="P427" s="15" t="str">
        <f t="shared" si="244"/>
        <v/>
      </c>
      <c r="Q427" s="15" t="str">
        <f t="shared" si="245"/>
        <v/>
      </c>
      <c r="R427" s="15" t="str">
        <f t="shared" si="246"/>
        <v/>
      </c>
      <c r="T427" s="15" t="e">
        <f t="shared" si="247"/>
        <v>#N/A</v>
      </c>
      <c r="U427" s="15" t="b">
        <f t="shared" si="248"/>
        <v>0</v>
      </c>
      <c r="V427" s="15" t="e">
        <f t="shared" si="249"/>
        <v>#N/A</v>
      </c>
      <c r="W427" s="15" t="e">
        <f t="shared" si="250"/>
        <v>#N/A</v>
      </c>
      <c r="X427" s="15" t="e">
        <f t="shared" si="251"/>
        <v>#N/A</v>
      </c>
      <c r="Y427" s="15" t="e">
        <f t="shared" si="252"/>
        <v>#N/A</v>
      </c>
      <c r="Z427" s="15" t="e">
        <f t="shared" si="253"/>
        <v>#N/A</v>
      </c>
      <c r="AA427" s="15" t="e">
        <f t="shared" si="254"/>
        <v>#N/A</v>
      </c>
      <c r="AB427" s="15" t="e">
        <f t="shared" si="255"/>
        <v>#N/A</v>
      </c>
      <c r="AC427" s="15" t="e">
        <f t="shared" si="256"/>
        <v>#N/A</v>
      </c>
      <c r="AD427" s="15" t="e">
        <f t="shared" si="257"/>
        <v>#N/A</v>
      </c>
      <c r="AE427" s="141" t="e">
        <f t="shared" si="258"/>
        <v>#N/A</v>
      </c>
      <c r="AG427" s="15" t="e">
        <f t="shared" si="259"/>
        <v>#N/A</v>
      </c>
      <c r="AH427" s="15" t="e">
        <f t="shared" si="260"/>
        <v>#N/A</v>
      </c>
      <c r="AI427" s="15" t="b">
        <f t="shared" si="261"/>
        <v>0</v>
      </c>
      <c r="AJ427" s="15" t="e">
        <f t="shared" si="262"/>
        <v>#N/A</v>
      </c>
      <c r="AK427" s="15" t="e">
        <f t="shared" si="263"/>
        <v>#N/A</v>
      </c>
      <c r="AL427" s="15" t="e">
        <f t="shared" si="264"/>
        <v>#N/A</v>
      </c>
      <c r="AM427" s="15" t="e">
        <f t="shared" si="265"/>
        <v>#N/A</v>
      </c>
      <c r="AN427" s="15" t="e">
        <f t="shared" si="266"/>
        <v>#N/A</v>
      </c>
      <c r="AO427" s="15" t="e">
        <f t="shared" si="267"/>
        <v>#N/A</v>
      </c>
      <c r="AP427" s="15" t="e">
        <f t="shared" si="268"/>
        <v>#N/A</v>
      </c>
      <c r="AQ427" s="15" t="e">
        <f t="shared" si="269"/>
        <v>#N/A</v>
      </c>
      <c r="AR427" s="15" t="e">
        <f t="shared" si="270"/>
        <v>#N/A</v>
      </c>
      <c r="AS427" s="141" t="e">
        <f t="shared" si="271"/>
        <v>#N/A</v>
      </c>
      <c r="AT427" s="141" t="e">
        <f t="shared" si="272"/>
        <v>#N/A</v>
      </c>
    </row>
    <row r="428" spans="5:46">
      <c r="E428" s="147"/>
      <c r="F428" s="15" t="str">
        <f t="shared" si="234"/>
        <v/>
      </c>
      <c r="G428" s="15" t="str">
        <f t="shared" si="235"/>
        <v/>
      </c>
      <c r="H428" s="15" t="str">
        <f t="shared" si="236"/>
        <v/>
      </c>
      <c r="I428" s="15" t="str">
        <f t="shared" si="237"/>
        <v/>
      </c>
      <c r="J428" s="15" t="str">
        <f t="shared" si="238"/>
        <v/>
      </c>
      <c r="K428" s="15" t="str">
        <f t="shared" si="239"/>
        <v/>
      </c>
      <c r="L428" s="15" t="str">
        <f t="shared" si="240"/>
        <v/>
      </c>
      <c r="M428" s="15" t="str">
        <f t="shared" si="241"/>
        <v/>
      </c>
      <c r="N428" s="15" t="str">
        <f t="shared" si="242"/>
        <v/>
      </c>
      <c r="O428" s="15" t="str">
        <f t="shared" si="243"/>
        <v/>
      </c>
      <c r="P428" s="15" t="str">
        <f t="shared" si="244"/>
        <v/>
      </c>
      <c r="Q428" s="15" t="str">
        <f t="shared" si="245"/>
        <v/>
      </c>
      <c r="R428" s="15" t="str">
        <f t="shared" si="246"/>
        <v/>
      </c>
      <c r="T428" s="15" t="e">
        <f t="shared" si="247"/>
        <v>#N/A</v>
      </c>
      <c r="U428" s="15" t="b">
        <f t="shared" si="248"/>
        <v>0</v>
      </c>
      <c r="V428" s="15" t="e">
        <f t="shared" si="249"/>
        <v>#N/A</v>
      </c>
      <c r="W428" s="15" t="e">
        <f t="shared" si="250"/>
        <v>#N/A</v>
      </c>
      <c r="X428" s="15" t="e">
        <f t="shared" si="251"/>
        <v>#N/A</v>
      </c>
      <c r="Y428" s="15" t="e">
        <f t="shared" si="252"/>
        <v>#N/A</v>
      </c>
      <c r="Z428" s="15" t="e">
        <f t="shared" si="253"/>
        <v>#N/A</v>
      </c>
      <c r="AA428" s="15" t="e">
        <f t="shared" si="254"/>
        <v>#N/A</v>
      </c>
      <c r="AB428" s="15" t="e">
        <f t="shared" si="255"/>
        <v>#N/A</v>
      </c>
      <c r="AC428" s="15" t="e">
        <f t="shared" si="256"/>
        <v>#N/A</v>
      </c>
      <c r="AD428" s="15" t="e">
        <f t="shared" si="257"/>
        <v>#N/A</v>
      </c>
      <c r="AE428" s="141" t="e">
        <f t="shared" si="258"/>
        <v>#N/A</v>
      </c>
      <c r="AG428" s="15" t="e">
        <f t="shared" si="259"/>
        <v>#N/A</v>
      </c>
      <c r="AH428" s="15" t="e">
        <f t="shared" si="260"/>
        <v>#N/A</v>
      </c>
      <c r="AI428" s="15" t="b">
        <f t="shared" si="261"/>
        <v>0</v>
      </c>
      <c r="AJ428" s="15" t="e">
        <f t="shared" si="262"/>
        <v>#N/A</v>
      </c>
      <c r="AK428" s="15" t="e">
        <f t="shared" si="263"/>
        <v>#N/A</v>
      </c>
      <c r="AL428" s="15" t="e">
        <f t="shared" si="264"/>
        <v>#N/A</v>
      </c>
      <c r="AM428" s="15" t="e">
        <f t="shared" si="265"/>
        <v>#N/A</v>
      </c>
      <c r="AN428" s="15" t="e">
        <f t="shared" si="266"/>
        <v>#N/A</v>
      </c>
      <c r="AO428" s="15" t="e">
        <f t="shared" si="267"/>
        <v>#N/A</v>
      </c>
      <c r="AP428" s="15" t="e">
        <f t="shared" si="268"/>
        <v>#N/A</v>
      </c>
      <c r="AQ428" s="15" t="e">
        <f t="shared" si="269"/>
        <v>#N/A</v>
      </c>
      <c r="AR428" s="15" t="e">
        <f t="shared" si="270"/>
        <v>#N/A</v>
      </c>
      <c r="AS428" s="141" t="e">
        <f t="shared" si="271"/>
        <v>#N/A</v>
      </c>
      <c r="AT428" s="141" t="e">
        <f t="shared" si="272"/>
        <v>#N/A</v>
      </c>
    </row>
    <row r="429" spans="5:46">
      <c r="E429" s="147"/>
      <c r="F429" s="15" t="str">
        <f t="shared" si="234"/>
        <v/>
      </c>
      <c r="G429" s="15" t="str">
        <f t="shared" si="235"/>
        <v/>
      </c>
      <c r="H429" s="15" t="str">
        <f t="shared" si="236"/>
        <v/>
      </c>
      <c r="I429" s="15" t="str">
        <f t="shared" si="237"/>
        <v/>
      </c>
      <c r="J429" s="15" t="str">
        <f t="shared" si="238"/>
        <v/>
      </c>
      <c r="K429" s="15" t="str">
        <f t="shared" si="239"/>
        <v/>
      </c>
      <c r="L429" s="15" t="str">
        <f t="shared" si="240"/>
        <v/>
      </c>
      <c r="M429" s="15" t="str">
        <f t="shared" si="241"/>
        <v/>
      </c>
      <c r="N429" s="15" t="str">
        <f t="shared" si="242"/>
        <v/>
      </c>
      <c r="O429" s="15" t="str">
        <f t="shared" si="243"/>
        <v/>
      </c>
      <c r="P429" s="15" t="str">
        <f t="shared" si="244"/>
        <v/>
      </c>
      <c r="Q429" s="15" t="str">
        <f t="shared" si="245"/>
        <v/>
      </c>
      <c r="R429" s="15" t="str">
        <f t="shared" si="246"/>
        <v/>
      </c>
      <c r="T429" s="15" t="e">
        <f t="shared" si="247"/>
        <v>#N/A</v>
      </c>
      <c r="U429" s="15" t="b">
        <f t="shared" si="248"/>
        <v>0</v>
      </c>
      <c r="V429" s="15" t="e">
        <f t="shared" si="249"/>
        <v>#N/A</v>
      </c>
      <c r="W429" s="15" t="e">
        <f t="shared" si="250"/>
        <v>#N/A</v>
      </c>
      <c r="X429" s="15" t="e">
        <f t="shared" si="251"/>
        <v>#N/A</v>
      </c>
      <c r="Y429" s="15" t="e">
        <f t="shared" si="252"/>
        <v>#N/A</v>
      </c>
      <c r="Z429" s="15" t="e">
        <f t="shared" si="253"/>
        <v>#N/A</v>
      </c>
      <c r="AA429" s="15" t="e">
        <f t="shared" si="254"/>
        <v>#N/A</v>
      </c>
      <c r="AB429" s="15" t="e">
        <f t="shared" si="255"/>
        <v>#N/A</v>
      </c>
      <c r="AC429" s="15" t="e">
        <f t="shared" si="256"/>
        <v>#N/A</v>
      </c>
      <c r="AD429" s="15" t="e">
        <f t="shared" si="257"/>
        <v>#N/A</v>
      </c>
      <c r="AE429" s="141" t="e">
        <f t="shared" si="258"/>
        <v>#N/A</v>
      </c>
      <c r="AG429" s="15" t="e">
        <f t="shared" si="259"/>
        <v>#N/A</v>
      </c>
      <c r="AH429" s="15" t="e">
        <f t="shared" si="260"/>
        <v>#N/A</v>
      </c>
      <c r="AI429" s="15" t="b">
        <f t="shared" si="261"/>
        <v>0</v>
      </c>
      <c r="AJ429" s="15" t="e">
        <f t="shared" si="262"/>
        <v>#N/A</v>
      </c>
      <c r="AK429" s="15" t="e">
        <f t="shared" si="263"/>
        <v>#N/A</v>
      </c>
      <c r="AL429" s="15" t="e">
        <f t="shared" si="264"/>
        <v>#N/A</v>
      </c>
      <c r="AM429" s="15" t="e">
        <f t="shared" si="265"/>
        <v>#N/A</v>
      </c>
      <c r="AN429" s="15" t="e">
        <f t="shared" si="266"/>
        <v>#N/A</v>
      </c>
      <c r="AO429" s="15" t="e">
        <f t="shared" si="267"/>
        <v>#N/A</v>
      </c>
      <c r="AP429" s="15" t="e">
        <f t="shared" si="268"/>
        <v>#N/A</v>
      </c>
      <c r="AQ429" s="15" t="e">
        <f t="shared" si="269"/>
        <v>#N/A</v>
      </c>
      <c r="AR429" s="15" t="e">
        <f t="shared" si="270"/>
        <v>#N/A</v>
      </c>
      <c r="AS429" s="141" t="e">
        <f t="shared" si="271"/>
        <v>#N/A</v>
      </c>
      <c r="AT429" s="141" t="e">
        <f t="shared" si="272"/>
        <v>#N/A</v>
      </c>
    </row>
    <row r="430" spans="5:46">
      <c r="E430" s="147"/>
      <c r="F430" s="15" t="str">
        <f t="shared" si="234"/>
        <v/>
      </c>
      <c r="G430" s="15" t="str">
        <f t="shared" si="235"/>
        <v/>
      </c>
      <c r="H430" s="15" t="str">
        <f t="shared" si="236"/>
        <v/>
      </c>
      <c r="I430" s="15" t="str">
        <f t="shared" si="237"/>
        <v/>
      </c>
      <c r="J430" s="15" t="str">
        <f t="shared" si="238"/>
        <v/>
      </c>
      <c r="K430" s="15" t="str">
        <f t="shared" si="239"/>
        <v/>
      </c>
      <c r="L430" s="15" t="str">
        <f t="shared" si="240"/>
        <v/>
      </c>
      <c r="M430" s="15" t="str">
        <f t="shared" si="241"/>
        <v/>
      </c>
      <c r="N430" s="15" t="str">
        <f t="shared" si="242"/>
        <v/>
      </c>
      <c r="O430" s="15" t="str">
        <f t="shared" si="243"/>
        <v/>
      </c>
      <c r="P430" s="15" t="str">
        <f t="shared" si="244"/>
        <v/>
      </c>
      <c r="Q430" s="15" t="str">
        <f t="shared" si="245"/>
        <v/>
      </c>
      <c r="R430" s="15" t="str">
        <f t="shared" si="246"/>
        <v/>
      </c>
      <c r="T430" s="15" t="e">
        <f t="shared" si="247"/>
        <v>#N/A</v>
      </c>
      <c r="U430" s="15" t="b">
        <f t="shared" si="248"/>
        <v>0</v>
      </c>
      <c r="V430" s="15" t="e">
        <f t="shared" si="249"/>
        <v>#N/A</v>
      </c>
      <c r="W430" s="15" t="e">
        <f t="shared" si="250"/>
        <v>#N/A</v>
      </c>
      <c r="X430" s="15" t="e">
        <f t="shared" si="251"/>
        <v>#N/A</v>
      </c>
      <c r="Y430" s="15" t="e">
        <f t="shared" si="252"/>
        <v>#N/A</v>
      </c>
      <c r="Z430" s="15" t="e">
        <f t="shared" si="253"/>
        <v>#N/A</v>
      </c>
      <c r="AA430" s="15" t="e">
        <f t="shared" si="254"/>
        <v>#N/A</v>
      </c>
      <c r="AB430" s="15" t="e">
        <f t="shared" si="255"/>
        <v>#N/A</v>
      </c>
      <c r="AC430" s="15" t="e">
        <f t="shared" si="256"/>
        <v>#N/A</v>
      </c>
      <c r="AD430" s="15" t="e">
        <f t="shared" si="257"/>
        <v>#N/A</v>
      </c>
      <c r="AE430" s="141" t="e">
        <f t="shared" si="258"/>
        <v>#N/A</v>
      </c>
      <c r="AG430" s="15" t="e">
        <f t="shared" si="259"/>
        <v>#N/A</v>
      </c>
      <c r="AH430" s="15" t="e">
        <f t="shared" si="260"/>
        <v>#N/A</v>
      </c>
      <c r="AI430" s="15" t="b">
        <f t="shared" si="261"/>
        <v>0</v>
      </c>
      <c r="AJ430" s="15" t="e">
        <f t="shared" si="262"/>
        <v>#N/A</v>
      </c>
      <c r="AK430" s="15" t="e">
        <f t="shared" si="263"/>
        <v>#N/A</v>
      </c>
      <c r="AL430" s="15" t="e">
        <f t="shared" si="264"/>
        <v>#N/A</v>
      </c>
      <c r="AM430" s="15" t="e">
        <f t="shared" si="265"/>
        <v>#N/A</v>
      </c>
      <c r="AN430" s="15" t="e">
        <f t="shared" si="266"/>
        <v>#N/A</v>
      </c>
      <c r="AO430" s="15" t="e">
        <f t="shared" si="267"/>
        <v>#N/A</v>
      </c>
      <c r="AP430" s="15" t="e">
        <f t="shared" si="268"/>
        <v>#N/A</v>
      </c>
      <c r="AQ430" s="15" t="e">
        <f t="shared" si="269"/>
        <v>#N/A</v>
      </c>
      <c r="AR430" s="15" t="e">
        <f t="shared" si="270"/>
        <v>#N/A</v>
      </c>
      <c r="AS430" s="141" t="e">
        <f t="shared" si="271"/>
        <v>#N/A</v>
      </c>
      <c r="AT430" s="141" t="e">
        <f t="shared" si="272"/>
        <v>#N/A</v>
      </c>
    </row>
    <row r="431" spans="5:46">
      <c r="E431" s="147"/>
      <c r="F431" s="15" t="str">
        <f t="shared" si="234"/>
        <v/>
      </c>
      <c r="G431" s="15" t="str">
        <f t="shared" si="235"/>
        <v/>
      </c>
      <c r="H431" s="15" t="str">
        <f t="shared" si="236"/>
        <v/>
      </c>
      <c r="I431" s="15" t="str">
        <f t="shared" si="237"/>
        <v/>
      </c>
      <c r="J431" s="15" t="str">
        <f t="shared" si="238"/>
        <v/>
      </c>
      <c r="K431" s="15" t="str">
        <f t="shared" si="239"/>
        <v/>
      </c>
      <c r="L431" s="15" t="str">
        <f t="shared" si="240"/>
        <v/>
      </c>
      <c r="M431" s="15" t="str">
        <f t="shared" si="241"/>
        <v/>
      </c>
      <c r="N431" s="15" t="str">
        <f t="shared" si="242"/>
        <v/>
      </c>
      <c r="O431" s="15" t="str">
        <f t="shared" si="243"/>
        <v/>
      </c>
      <c r="P431" s="15" t="str">
        <f t="shared" si="244"/>
        <v/>
      </c>
      <c r="Q431" s="15" t="str">
        <f t="shared" si="245"/>
        <v/>
      </c>
      <c r="R431" s="15" t="str">
        <f t="shared" si="246"/>
        <v/>
      </c>
      <c r="T431" s="15" t="e">
        <f t="shared" si="247"/>
        <v>#N/A</v>
      </c>
      <c r="U431" s="15" t="b">
        <f t="shared" si="248"/>
        <v>0</v>
      </c>
      <c r="V431" s="15" t="e">
        <f t="shared" si="249"/>
        <v>#N/A</v>
      </c>
      <c r="W431" s="15" t="e">
        <f t="shared" si="250"/>
        <v>#N/A</v>
      </c>
      <c r="X431" s="15" t="e">
        <f t="shared" si="251"/>
        <v>#N/A</v>
      </c>
      <c r="Y431" s="15" t="e">
        <f t="shared" si="252"/>
        <v>#N/A</v>
      </c>
      <c r="Z431" s="15" t="e">
        <f t="shared" si="253"/>
        <v>#N/A</v>
      </c>
      <c r="AA431" s="15" t="e">
        <f t="shared" si="254"/>
        <v>#N/A</v>
      </c>
      <c r="AB431" s="15" t="e">
        <f t="shared" si="255"/>
        <v>#N/A</v>
      </c>
      <c r="AC431" s="15" t="e">
        <f t="shared" si="256"/>
        <v>#N/A</v>
      </c>
      <c r="AD431" s="15" t="e">
        <f t="shared" si="257"/>
        <v>#N/A</v>
      </c>
      <c r="AE431" s="141" t="e">
        <f t="shared" si="258"/>
        <v>#N/A</v>
      </c>
      <c r="AG431" s="15" t="e">
        <f t="shared" si="259"/>
        <v>#N/A</v>
      </c>
      <c r="AH431" s="15" t="e">
        <f t="shared" si="260"/>
        <v>#N/A</v>
      </c>
      <c r="AI431" s="15" t="b">
        <f t="shared" si="261"/>
        <v>0</v>
      </c>
      <c r="AJ431" s="15" t="e">
        <f t="shared" si="262"/>
        <v>#N/A</v>
      </c>
      <c r="AK431" s="15" t="e">
        <f t="shared" si="263"/>
        <v>#N/A</v>
      </c>
      <c r="AL431" s="15" t="e">
        <f t="shared" si="264"/>
        <v>#N/A</v>
      </c>
      <c r="AM431" s="15" t="e">
        <f t="shared" si="265"/>
        <v>#N/A</v>
      </c>
      <c r="AN431" s="15" t="e">
        <f t="shared" si="266"/>
        <v>#N/A</v>
      </c>
      <c r="AO431" s="15" t="e">
        <f t="shared" si="267"/>
        <v>#N/A</v>
      </c>
      <c r="AP431" s="15" t="e">
        <f t="shared" si="268"/>
        <v>#N/A</v>
      </c>
      <c r="AQ431" s="15" t="e">
        <f t="shared" si="269"/>
        <v>#N/A</v>
      </c>
      <c r="AR431" s="15" t="e">
        <f t="shared" si="270"/>
        <v>#N/A</v>
      </c>
      <c r="AS431" s="141" t="e">
        <f t="shared" si="271"/>
        <v>#N/A</v>
      </c>
      <c r="AT431" s="141" t="e">
        <f t="shared" si="272"/>
        <v>#N/A</v>
      </c>
    </row>
    <row r="432" spans="5:46">
      <c r="E432" s="147"/>
      <c r="F432" s="15" t="str">
        <f t="shared" si="234"/>
        <v/>
      </c>
      <c r="G432" s="15" t="str">
        <f t="shared" si="235"/>
        <v/>
      </c>
      <c r="H432" s="15" t="str">
        <f t="shared" si="236"/>
        <v/>
      </c>
      <c r="I432" s="15" t="str">
        <f t="shared" si="237"/>
        <v/>
      </c>
      <c r="J432" s="15" t="str">
        <f t="shared" si="238"/>
        <v/>
      </c>
      <c r="K432" s="15" t="str">
        <f t="shared" si="239"/>
        <v/>
      </c>
      <c r="L432" s="15" t="str">
        <f t="shared" si="240"/>
        <v/>
      </c>
      <c r="M432" s="15" t="str">
        <f t="shared" si="241"/>
        <v/>
      </c>
      <c r="N432" s="15" t="str">
        <f t="shared" si="242"/>
        <v/>
      </c>
      <c r="O432" s="15" t="str">
        <f t="shared" si="243"/>
        <v/>
      </c>
      <c r="P432" s="15" t="str">
        <f t="shared" si="244"/>
        <v/>
      </c>
      <c r="Q432" s="15" t="str">
        <f t="shared" si="245"/>
        <v/>
      </c>
      <c r="R432" s="15" t="str">
        <f t="shared" si="246"/>
        <v/>
      </c>
      <c r="T432" s="15" t="e">
        <f t="shared" si="247"/>
        <v>#N/A</v>
      </c>
      <c r="U432" s="15" t="b">
        <f t="shared" si="248"/>
        <v>0</v>
      </c>
      <c r="V432" s="15" t="e">
        <f t="shared" si="249"/>
        <v>#N/A</v>
      </c>
      <c r="W432" s="15" t="e">
        <f t="shared" si="250"/>
        <v>#N/A</v>
      </c>
      <c r="X432" s="15" t="e">
        <f t="shared" si="251"/>
        <v>#N/A</v>
      </c>
      <c r="Y432" s="15" t="e">
        <f t="shared" si="252"/>
        <v>#N/A</v>
      </c>
      <c r="Z432" s="15" t="e">
        <f t="shared" si="253"/>
        <v>#N/A</v>
      </c>
      <c r="AA432" s="15" t="e">
        <f t="shared" si="254"/>
        <v>#N/A</v>
      </c>
      <c r="AB432" s="15" t="e">
        <f t="shared" si="255"/>
        <v>#N/A</v>
      </c>
      <c r="AC432" s="15" t="e">
        <f t="shared" si="256"/>
        <v>#N/A</v>
      </c>
      <c r="AD432" s="15" t="e">
        <f t="shared" si="257"/>
        <v>#N/A</v>
      </c>
      <c r="AE432" s="141" t="e">
        <f t="shared" si="258"/>
        <v>#N/A</v>
      </c>
      <c r="AG432" s="15" t="e">
        <f t="shared" si="259"/>
        <v>#N/A</v>
      </c>
      <c r="AH432" s="15" t="e">
        <f t="shared" si="260"/>
        <v>#N/A</v>
      </c>
      <c r="AI432" s="15" t="b">
        <f t="shared" si="261"/>
        <v>0</v>
      </c>
      <c r="AJ432" s="15" t="e">
        <f t="shared" si="262"/>
        <v>#N/A</v>
      </c>
      <c r="AK432" s="15" t="e">
        <f t="shared" si="263"/>
        <v>#N/A</v>
      </c>
      <c r="AL432" s="15" t="e">
        <f t="shared" si="264"/>
        <v>#N/A</v>
      </c>
      <c r="AM432" s="15" t="e">
        <f t="shared" si="265"/>
        <v>#N/A</v>
      </c>
      <c r="AN432" s="15" t="e">
        <f t="shared" si="266"/>
        <v>#N/A</v>
      </c>
      <c r="AO432" s="15" t="e">
        <f t="shared" si="267"/>
        <v>#N/A</v>
      </c>
      <c r="AP432" s="15" t="e">
        <f t="shared" si="268"/>
        <v>#N/A</v>
      </c>
      <c r="AQ432" s="15" t="e">
        <f t="shared" si="269"/>
        <v>#N/A</v>
      </c>
      <c r="AR432" s="15" t="e">
        <f t="shared" si="270"/>
        <v>#N/A</v>
      </c>
      <c r="AS432" s="141" t="e">
        <f t="shared" si="271"/>
        <v>#N/A</v>
      </c>
      <c r="AT432" s="141" t="e">
        <f t="shared" si="272"/>
        <v>#N/A</v>
      </c>
    </row>
    <row r="433" spans="5:46">
      <c r="E433" s="147"/>
      <c r="F433" s="15" t="str">
        <f t="shared" si="234"/>
        <v/>
      </c>
      <c r="G433" s="15" t="str">
        <f t="shared" si="235"/>
        <v/>
      </c>
      <c r="H433" s="15" t="str">
        <f t="shared" si="236"/>
        <v/>
      </c>
      <c r="I433" s="15" t="str">
        <f t="shared" si="237"/>
        <v/>
      </c>
      <c r="J433" s="15" t="str">
        <f t="shared" si="238"/>
        <v/>
      </c>
      <c r="K433" s="15" t="str">
        <f t="shared" si="239"/>
        <v/>
      </c>
      <c r="L433" s="15" t="str">
        <f t="shared" si="240"/>
        <v/>
      </c>
      <c r="M433" s="15" t="str">
        <f t="shared" si="241"/>
        <v/>
      </c>
      <c r="N433" s="15" t="str">
        <f t="shared" si="242"/>
        <v/>
      </c>
      <c r="O433" s="15" t="str">
        <f t="shared" si="243"/>
        <v/>
      </c>
      <c r="P433" s="15" t="str">
        <f t="shared" si="244"/>
        <v/>
      </c>
      <c r="Q433" s="15" t="str">
        <f t="shared" si="245"/>
        <v/>
      </c>
      <c r="R433" s="15" t="str">
        <f t="shared" si="246"/>
        <v/>
      </c>
      <c r="T433" s="15" t="e">
        <f t="shared" si="247"/>
        <v>#N/A</v>
      </c>
      <c r="U433" s="15" t="b">
        <f t="shared" si="248"/>
        <v>0</v>
      </c>
      <c r="V433" s="15" t="e">
        <f t="shared" si="249"/>
        <v>#N/A</v>
      </c>
      <c r="W433" s="15" t="e">
        <f t="shared" si="250"/>
        <v>#N/A</v>
      </c>
      <c r="X433" s="15" t="e">
        <f t="shared" si="251"/>
        <v>#N/A</v>
      </c>
      <c r="Y433" s="15" t="e">
        <f t="shared" si="252"/>
        <v>#N/A</v>
      </c>
      <c r="Z433" s="15" t="e">
        <f t="shared" si="253"/>
        <v>#N/A</v>
      </c>
      <c r="AA433" s="15" t="e">
        <f t="shared" si="254"/>
        <v>#N/A</v>
      </c>
      <c r="AB433" s="15" t="e">
        <f t="shared" si="255"/>
        <v>#N/A</v>
      </c>
      <c r="AC433" s="15" t="e">
        <f t="shared" si="256"/>
        <v>#N/A</v>
      </c>
      <c r="AD433" s="15" t="e">
        <f t="shared" si="257"/>
        <v>#N/A</v>
      </c>
      <c r="AE433" s="141" t="e">
        <f t="shared" si="258"/>
        <v>#N/A</v>
      </c>
      <c r="AG433" s="15" t="e">
        <f t="shared" si="259"/>
        <v>#N/A</v>
      </c>
      <c r="AH433" s="15" t="e">
        <f t="shared" si="260"/>
        <v>#N/A</v>
      </c>
      <c r="AI433" s="15" t="b">
        <f t="shared" si="261"/>
        <v>0</v>
      </c>
      <c r="AJ433" s="15" t="e">
        <f t="shared" si="262"/>
        <v>#N/A</v>
      </c>
      <c r="AK433" s="15" t="e">
        <f t="shared" si="263"/>
        <v>#N/A</v>
      </c>
      <c r="AL433" s="15" t="e">
        <f t="shared" si="264"/>
        <v>#N/A</v>
      </c>
      <c r="AM433" s="15" t="e">
        <f t="shared" si="265"/>
        <v>#N/A</v>
      </c>
      <c r="AN433" s="15" t="e">
        <f t="shared" si="266"/>
        <v>#N/A</v>
      </c>
      <c r="AO433" s="15" t="e">
        <f t="shared" si="267"/>
        <v>#N/A</v>
      </c>
      <c r="AP433" s="15" t="e">
        <f t="shared" si="268"/>
        <v>#N/A</v>
      </c>
      <c r="AQ433" s="15" t="e">
        <f t="shared" si="269"/>
        <v>#N/A</v>
      </c>
      <c r="AR433" s="15" t="e">
        <f t="shared" si="270"/>
        <v>#N/A</v>
      </c>
      <c r="AS433" s="141" t="e">
        <f t="shared" si="271"/>
        <v>#N/A</v>
      </c>
      <c r="AT433" s="141" t="e">
        <f t="shared" si="272"/>
        <v>#N/A</v>
      </c>
    </row>
    <row r="434" spans="5:46">
      <c r="E434" s="147"/>
      <c r="F434" s="15" t="str">
        <f t="shared" si="234"/>
        <v/>
      </c>
      <c r="G434" s="15" t="str">
        <f t="shared" si="235"/>
        <v/>
      </c>
      <c r="H434" s="15" t="str">
        <f t="shared" si="236"/>
        <v/>
      </c>
      <c r="I434" s="15" t="str">
        <f t="shared" si="237"/>
        <v/>
      </c>
      <c r="J434" s="15" t="str">
        <f t="shared" si="238"/>
        <v/>
      </c>
      <c r="K434" s="15" t="str">
        <f t="shared" si="239"/>
        <v/>
      </c>
      <c r="L434" s="15" t="str">
        <f t="shared" si="240"/>
        <v/>
      </c>
      <c r="M434" s="15" t="str">
        <f t="shared" si="241"/>
        <v/>
      </c>
      <c r="N434" s="15" t="str">
        <f t="shared" si="242"/>
        <v/>
      </c>
      <c r="O434" s="15" t="str">
        <f t="shared" si="243"/>
        <v/>
      </c>
      <c r="P434" s="15" t="str">
        <f t="shared" si="244"/>
        <v/>
      </c>
      <c r="Q434" s="15" t="str">
        <f t="shared" si="245"/>
        <v/>
      </c>
      <c r="R434" s="15" t="str">
        <f t="shared" si="246"/>
        <v/>
      </c>
      <c r="T434" s="15" t="e">
        <f t="shared" si="247"/>
        <v>#N/A</v>
      </c>
      <c r="U434" s="15" t="b">
        <f t="shared" si="248"/>
        <v>0</v>
      </c>
      <c r="V434" s="15" t="e">
        <f t="shared" si="249"/>
        <v>#N/A</v>
      </c>
      <c r="W434" s="15" t="e">
        <f t="shared" si="250"/>
        <v>#N/A</v>
      </c>
      <c r="X434" s="15" t="e">
        <f t="shared" si="251"/>
        <v>#N/A</v>
      </c>
      <c r="Y434" s="15" t="e">
        <f t="shared" si="252"/>
        <v>#N/A</v>
      </c>
      <c r="Z434" s="15" t="e">
        <f t="shared" si="253"/>
        <v>#N/A</v>
      </c>
      <c r="AA434" s="15" t="e">
        <f t="shared" si="254"/>
        <v>#N/A</v>
      </c>
      <c r="AB434" s="15" t="e">
        <f t="shared" si="255"/>
        <v>#N/A</v>
      </c>
      <c r="AC434" s="15" t="e">
        <f t="shared" si="256"/>
        <v>#N/A</v>
      </c>
      <c r="AD434" s="15" t="e">
        <f t="shared" si="257"/>
        <v>#N/A</v>
      </c>
      <c r="AE434" s="141" t="e">
        <f t="shared" si="258"/>
        <v>#N/A</v>
      </c>
      <c r="AG434" s="15" t="e">
        <f t="shared" si="259"/>
        <v>#N/A</v>
      </c>
      <c r="AH434" s="15" t="e">
        <f t="shared" si="260"/>
        <v>#N/A</v>
      </c>
      <c r="AI434" s="15" t="b">
        <f t="shared" si="261"/>
        <v>0</v>
      </c>
      <c r="AJ434" s="15" t="e">
        <f t="shared" si="262"/>
        <v>#N/A</v>
      </c>
      <c r="AK434" s="15" t="e">
        <f t="shared" si="263"/>
        <v>#N/A</v>
      </c>
      <c r="AL434" s="15" t="e">
        <f t="shared" si="264"/>
        <v>#N/A</v>
      </c>
      <c r="AM434" s="15" t="e">
        <f t="shared" si="265"/>
        <v>#N/A</v>
      </c>
      <c r="AN434" s="15" t="e">
        <f t="shared" si="266"/>
        <v>#N/A</v>
      </c>
      <c r="AO434" s="15" t="e">
        <f t="shared" si="267"/>
        <v>#N/A</v>
      </c>
      <c r="AP434" s="15" t="e">
        <f t="shared" si="268"/>
        <v>#N/A</v>
      </c>
      <c r="AQ434" s="15" t="e">
        <f t="shared" si="269"/>
        <v>#N/A</v>
      </c>
      <c r="AR434" s="15" t="e">
        <f t="shared" si="270"/>
        <v>#N/A</v>
      </c>
      <c r="AS434" s="141" t="e">
        <f t="shared" si="271"/>
        <v>#N/A</v>
      </c>
      <c r="AT434" s="141" t="e">
        <f t="shared" si="272"/>
        <v>#N/A</v>
      </c>
    </row>
    <row r="435" spans="5:46">
      <c r="E435" s="147"/>
      <c r="F435" s="15" t="str">
        <f t="shared" si="234"/>
        <v/>
      </c>
      <c r="G435" s="15" t="str">
        <f t="shared" si="235"/>
        <v/>
      </c>
      <c r="H435" s="15" t="str">
        <f t="shared" si="236"/>
        <v/>
      </c>
      <c r="I435" s="15" t="str">
        <f t="shared" si="237"/>
        <v/>
      </c>
      <c r="J435" s="15" t="str">
        <f t="shared" si="238"/>
        <v/>
      </c>
      <c r="K435" s="15" t="str">
        <f t="shared" si="239"/>
        <v/>
      </c>
      <c r="L435" s="15" t="str">
        <f t="shared" si="240"/>
        <v/>
      </c>
      <c r="M435" s="15" t="str">
        <f t="shared" si="241"/>
        <v/>
      </c>
      <c r="N435" s="15" t="str">
        <f t="shared" si="242"/>
        <v/>
      </c>
      <c r="O435" s="15" t="str">
        <f t="shared" si="243"/>
        <v/>
      </c>
      <c r="P435" s="15" t="str">
        <f t="shared" si="244"/>
        <v/>
      </c>
      <c r="Q435" s="15" t="str">
        <f t="shared" si="245"/>
        <v/>
      </c>
      <c r="R435" s="15" t="str">
        <f t="shared" si="246"/>
        <v/>
      </c>
      <c r="T435" s="15" t="e">
        <f t="shared" si="247"/>
        <v>#N/A</v>
      </c>
      <c r="U435" s="15" t="b">
        <f t="shared" si="248"/>
        <v>0</v>
      </c>
      <c r="V435" s="15" t="e">
        <f t="shared" si="249"/>
        <v>#N/A</v>
      </c>
      <c r="W435" s="15" t="e">
        <f t="shared" si="250"/>
        <v>#N/A</v>
      </c>
      <c r="X435" s="15" t="e">
        <f t="shared" si="251"/>
        <v>#N/A</v>
      </c>
      <c r="Y435" s="15" t="e">
        <f t="shared" si="252"/>
        <v>#N/A</v>
      </c>
      <c r="Z435" s="15" t="e">
        <f t="shared" si="253"/>
        <v>#N/A</v>
      </c>
      <c r="AA435" s="15" t="e">
        <f t="shared" si="254"/>
        <v>#N/A</v>
      </c>
      <c r="AB435" s="15" t="e">
        <f t="shared" si="255"/>
        <v>#N/A</v>
      </c>
      <c r="AC435" s="15" t="e">
        <f t="shared" si="256"/>
        <v>#N/A</v>
      </c>
      <c r="AD435" s="15" t="e">
        <f t="shared" si="257"/>
        <v>#N/A</v>
      </c>
      <c r="AE435" s="141" t="e">
        <f t="shared" si="258"/>
        <v>#N/A</v>
      </c>
      <c r="AG435" s="15" t="e">
        <f t="shared" si="259"/>
        <v>#N/A</v>
      </c>
      <c r="AH435" s="15" t="e">
        <f t="shared" si="260"/>
        <v>#N/A</v>
      </c>
      <c r="AI435" s="15" t="b">
        <f t="shared" si="261"/>
        <v>0</v>
      </c>
      <c r="AJ435" s="15" t="e">
        <f t="shared" si="262"/>
        <v>#N/A</v>
      </c>
      <c r="AK435" s="15" t="e">
        <f t="shared" si="263"/>
        <v>#N/A</v>
      </c>
      <c r="AL435" s="15" t="e">
        <f t="shared" si="264"/>
        <v>#N/A</v>
      </c>
      <c r="AM435" s="15" t="e">
        <f t="shared" si="265"/>
        <v>#N/A</v>
      </c>
      <c r="AN435" s="15" t="e">
        <f t="shared" si="266"/>
        <v>#N/A</v>
      </c>
      <c r="AO435" s="15" t="e">
        <f t="shared" si="267"/>
        <v>#N/A</v>
      </c>
      <c r="AP435" s="15" t="e">
        <f t="shared" si="268"/>
        <v>#N/A</v>
      </c>
      <c r="AQ435" s="15" t="e">
        <f t="shared" si="269"/>
        <v>#N/A</v>
      </c>
      <c r="AR435" s="15" t="e">
        <f t="shared" si="270"/>
        <v>#N/A</v>
      </c>
      <c r="AS435" s="141" t="e">
        <f t="shared" si="271"/>
        <v>#N/A</v>
      </c>
      <c r="AT435" s="141" t="e">
        <f t="shared" si="272"/>
        <v>#N/A</v>
      </c>
    </row>
    <row r="436" spans="5:46">
      <c r="E436" s="147"/>
      <c r="F436" s="15" t="str">
        <f t="shared" si="234"/>
        <v/>
      </c>
      <c r="G436" s="15" t="str">
        <f t="shared" si="235"/>
        <v/>
      </c>
      <c r="H436" s="15" t="str">
        <f t="shared" si="236"/>
        <v/>
      </c>
      <c r="I436" s="15" t="str">
        <f t="shared" si="237"/>
        <v/>
      </c>
      <c r="J436" s="15" t="str">
        <f t="shared" si="238"/>
        <v/>
      </c>
      <c r="K436" s="15" t="str">
        <f t="shared" si="239"/>
        <v/>
      </c>
      <c r="L436" s="15" t="str">
        <f t="shared" si="240"/>
        <v/>
      </c>
      <c r="M436" s="15" t="str">
        <f t="shared" si="241"/>
        <v/>
      </c>
      <c r="N436" s="15" t="str">
        <f t="shared" si="242"/>
        <v/>
      </c>
      <c r="O436" s="15" t="str">
        <f t="shared" si="243"/>
        <v/>
      </c>
      <c r="P436" s="15" t="str">
        <f t="shared" si="244"/>
        <v/>
      </c>
      <c r="Q436" s="15" t="str">
        <f t="shared" si="245"/>
        <v/>
      </c>
      <c r="R436" s="15" t="str">
        <f t="shared" si="246"/>
        <v/>
      </c>
      <c r="T436" s="15" t="e">
        <f t="shared" si="247"/>
        <v>#N/A</v>
      </c>
      <c r="U436" s="15" t="b">
        <f t="shared" si="248"/>
        <v>0</v>
      </c>
      <c r="V436" s="15" t="e">
        <f t="shared" si="249"/>
        <v>#N/A</v>
      </c>
      <c r="W436" s="15" t="e">
        <f t="shared" si="250"/>
        <v>#N/A</v>
      </c>
      <c r="X436" s="15" t="e">
        <f t="shared" si="251"/>
        <v>#N/A</v>
      </c>
      <c r="Y436" s="15" t="e">
        <f t="shared" si="252"/>
        <v>#N/A</v>
      </c>
      <c r="Z436" s="15" t="e">
        <f t="shared" si="253"/>
        <v>#N/A</v>
      </c>
      <c r="AA436" s="15" t="e">
        <f t="shared" si="254"/>
        <v>#N/A</v>
      </c>
      <c r="AB436" s="15" t="e">
        <f t="shared" si="255"/>
        <v>#N/A</v>
      </c>
      <c r="AC436" s="15" t="e">
        <f t="shared" si="256"/>
        <v>#N/A</v>
      </c>
      <c r="AD436" s="15" t="e">
        <f t="shared" si="257"/>
        <v>#N/A</v>
      </c>
      <c r="AE436" s="141" t="e">
        <f t="shared" si="258"/>
        <v>#N/A</v>
      </c>
      <c r="AG436" s="15" t="e">
        <f t="shared" si="259"/>
        <v>#N/A</v>
      </c>
      <c r="AH436" s="15" t="e">
        <f t="shared" si="260"/>
        <v>#N/A</v>
      </c>
      <c r="AI436" s="15" t="b">
        <f t="shared" si="261"/>
        <v>0</v>
      </c>
      <c r="AJ436" s="15" t="e">
        <f t="shared" si="262"/>
        <v>#N/A</v>
      </c>
      <c r="AK436" s="15" t="e">
        <f t="shared" si="263"/>
        <v>#N/A</v>
      </c>
      <c r="AL436" s="15" t="e">
        <f t="shared" si="264"/>
        <v>#N/A</v>
      </c>
      <c r="AM436" s="15" t="e">
        <f t="shared" si="265"/>
        <v>#N/A</v>
      </c>
      <c r="AN436" s="15" t="e">
        <f t="shared" si="266"/>
        <v>#N/A</v>
      </c>
      <c r="AO436" s="15" t="e">
        <f t="shared" si="267"/>
        <v>#N/A</v>
      </c>
      <c r="AP436" s="15" t="e">
        <f t="shared" si="268"/>
        <v>#N/A</v>
      </c>
      <c r="AQ436" s="15" t="e">
        <f t="shared" si="269"/>
        <v>#N/A</v>
      </c>
      <c r="AR436" s="15" t="e">
        <f t="shared" si="270"/>
        <v>#N/A</v>
      </c>
      <c r="AS436" s="141" t="e">
        <f t="shared" si="271"/>
        <v>#N/A</v>
      </c>
      <c r="AT436" s="141" t="e">
        <f t="shared" si="272"/>
        <v>#N/A</v>
      </c>
    </row>
    <row r="437" spans="5:46">
      <c r="E437" s="147"/>
      <c r="F437" s="15" t="str">
        <f t="shared" si="234"/>
        <v/>
      </c>
      <c r="G437" s="15" t="str">
        <f t="shared" si="235"/>
        <v/>
      </c>
      <c r="H437" s="15" t="str">
        <f t="shared" si="236"/>
        <v/>
      </c>
      <c r="I437" s="15" t="str">
        <f t="shared" si="237"/>
        <v/>
      </c>
      <c r="J437" s="15" t="str">
        <f t="shared" si="238"/>
        <v/>
      </c>
      <c r="K437" s="15" t="str">
        <f t="shared" si="239"/>
        <v/>
      </c>
      <c r="L437" s="15" t="str">
        <f t="shared" si="240"/>
        <v/>
      </c>
      <c r="M437" s="15" t="str">
        <f t="shared" si="241"/>
        <v/>
      </c>
      <c r="N437" s="15" t="str">
        <f t="shared" si="242"/>
        <v/>
      </c>
      <c r="O437" s="15" t="str">
        <f t="shared" si="243"/>
        <v/>
      </c>
      <c r="P437" s="15" t="str">
        <f t="shared" si="244"/>
        <v/>
      </c>
      <c r="Q437" s="15" t="str">
        <f t="shared" si="245"/>
        <v/>
      </c>
      <c r="R437" s="15" t="str">
        <f t="shared" si="246"/>
        <v/>
      </c>
      <c r="T437" s="15" t="e">
        <f t="shared" si="247"/>
        <v>#N/A</v>
      </c>
      <c r="U437" s="15" t="b">
        <f t="shared" si="248"/>
        <v>0</v>
      </c>
      <c r="V437" s="15" t="e">
        <f t="shared" si="249"/>
        <v>#N/A</v>
      </c>
      <c r="W437" s="15" t="e">
        <f t="shared" si="250"/>
        <v>#N/A</v>
      </c>
      <c r="X437" s="15" t="e">
        <f t="shared" si="251"/>
        <v>#N/A</v>
      </c>
      <c r="Y437" s="15" t="e">
        <f t="shared" si="252"/>
        <v>#N/A</v>
      </c>
      <c r="Z437" s="15" t="e">
        <f t="shared" si="253"/>
        <v>#N/A</v>
      </c>
      <c r="AA437" s="15" t="e">
        <f t="shared" si="254"/>
        <v>#N/A</v>
      </c>
      <c r="AB437" s="15" t="e">
        <f t="shared" si="255"/>
        <v>#N/A</v>
      </c>
      <c r="AC437" s="15" t="e">
        <f t="shared" si="256"/>
        <v>#N/A</v>
      </c>
      <c r="AD437" s="15" t="e">
        <f t="shared" si="257"/>
        <v>#N/A</v>
      </c>
      <c r="AE437" s="141" t="e">
        <f t="shared" si="258"/>
        <v>#N/A</v>
      </c>
      <c r="AG437" s="15" t="e">
        <f t="shared" si="259"/>
        <v>#N/A</v>
      </c>
      <c r="AH437" s="15" t="e">
        <f t="shared" si="260"/>
        <v>#N/A</v>
      </c>
      <c r="AI437" s="15" t="b">
        <f t="shared" si="261"/>
        <v>0</v>
      </c>
      <c r="AJ437" s="15" t="e">
        <f t="shared" si="262"/>
        <v>#N/A</v>
      </c>
      <c r="AK437" s="15" t="e">
        <f t="shared" si="263"/>
        <v>#N/A</v>
      </c>
      <c r="AL437" s="15" t="e">
        <f t="shared" si="264"/>
        <v>#N/A</v>
      </c>
      <c r="AM437" s="15" t="e">
        <f t="shared" si="265"/>
        <v>#N/A</v>
      </c>
      <c r="AN437" s="15" t="e">
        <f t="shared" si="266"/>
        <v>#N/A</v>
      </c>
      <c r="AO437" s="15" t="e">
        <f t="shared" si="267"/>
        <v>#N/A</v>
      </c>
      <c r="AP437" s="15" t="e">
        <f t="shared" si="268"/>
        <v>#N/A</v>
      </c>
      <c r="AQ437" s="15" t="e">
        <f t="shared" si="269"/>
        <v>#N/A</v>
      </c>
      <c r="AR437" s="15" t="e">
        <f t="shared" si="270"/>
        <v>#N/A</v>
      </c>
      <c r="AS437" s="141" t="e">
        <f t="shared" si="271"/>
        <v>#N/A</v>
      </c>
      <c r="AT437" s="141" t="e">
        <f t="shared" si="272"/>
        <v>#N/A</v>
      </c>
    </row>
    <row r="438" spans="5:46">
      <c r="E438" s="147"/>
      <c r="F438" s="15" t="str">
        <f t="shared" si="234"/>
        <v/>
      </c>
      <c r="G438" s="15" t="str">
        <f t="shared" si="235"/>
        <v/>
      </c>
      <c r="H438" s="15" t="str">
        <f t="shared" si="236"/>
        <v/>
      </c>
      <c r="I438" s="15" t="str">
        <f t="shared" si="237"/>
        <v/>
      </c>
      <c r="J438" s="15" t="str">
        <f t="shared" si="238"/>
        <v/>
      </c>
      <c r="K438" s="15" t="str">
        <f t="shared" si="239"/>
        <v/>
      </c>
      <c r="L438" s="15" t="str">
        <f t="shared" si="240"/>
        <v/>
      </c>
      <c r="M438" s="15" t="str">
        <f t="shared" si="241"/>
        <v/>
      </c>
      <c r="N438" s="15" t="str">
        <f t="shared" si="242"/>
        <v/>
      </c>
      <c r="O438" s="15" t="str">
        <f t="shared" si="243"/>
        <v/>
      </c>
      <c r="P438" s="15" t="str">
        <f t="shared" si="244"/>
        <v/>
      </c>
      <c r="Q438" s="15" t="str">
        <f t="shared" si="245"/>
        <v/>
      </c>
      <c r="R438" s="15" t="str">
        <f t="shared" si="246"/>
        <v/>
      </c>
      <c r="T438" s="15" t="e">
        <f t="shared" si="247"/>
        <v>#N/A</v>
      </c>
      <c r="U438" s="15" t="b">
        <f t="shared" si="248"/>
        <v>0</v>
      </c>
      <c r="V438" s="15" t="e">
        <f t="shared" si="249"/>
        <v>#N/A</v>
      </c>
      <c r="W438" s="15" t="e">
        <f t="shared" si="250"/>
        <v>#N/A</v>
      </c>
      <c r="X438" s="15" t="e">
        <f t="shared" si="251"/>
        <v>#N/A</v>
      </c>
      <c r="Y438" s="15" t="e">
        <f t="shared" si="252"/>
        <v>#N/A</v>
      </c>
      <c r="Z438" s="15" t="e">
        <f t="shared" si="253"/>
        <v>#N/A</v>
      </c>
      <c r="AA438" s="15" t="e">
        <f t="shared" si="254"/>
        <v>#N/A</v>
      </c>
      <c r="AB438" s="15" t="e">
        <f t="shared" si="255"/>
        <v>#N/A</v>
      </c>
      <c r="AC438" s="15" t="e">
        <f t="shared" si="256"/>
        <v>#N/A</v>
      </c>
      <c r="AD438" s="15" t="e">
        <f t="shared" si="257"/>
        <v>#N/A</v>
      </c>
      <c r="AE438" s="141" t="e">
        <f t="shared" si="258"/>
        <v>#N/A</v>
      </c>
      <c r="AG438" s="15" t="e">
        <f t="shared" si="259"/>
        <v>#N/A</v>
      </c>
      <c r="AH438" s="15" t="e">
        <f t="shared" si="260"/>
        <v>#N/A</v>
      </c>
      <c r="AI438" s="15" t="b">
        <f t="shared" si="261"/>
        <v>0</v>
      </c>
      <c r="AJ438" s="15" t="e">
        <f t="shared" si="262"/>
        <v>#N/A</v>
      </c>
      <c r="AK438" s="15" t="e">
        <f t="shared" si="263"/>
        <v>#N/A</v>
      </c>
      <c r="AL438" s="15" t="e">
        <f t="shared" si="264"/>
        <v>#N/A</v>
      </c>
      <c r="AM438" s="15" t="e">
        <f t="shared" si="265"/>
        <v>#N/A</v>
      </c>
      <c r="AN438" s="15" t="e">
        <f t="shared" si="266"/>
        <v>#N/A</v>
      </c>
      <c r="AO438" s="15" t="e">
        <f t="shared" si="267"/>
        <v>#N/A</v>
      </c>
      <c r="AP438" s="15" t="e">
        <f t="shared" si="268"/>
        <v>#N/A</v>
      </c>
      <c r="AQ438" s="15" t="e">
        <f t="shared" si="269"/>
        <v>#N/A</v>
      </c>
      <c r="AR438" s="15" t="e">
        <f t="shared" si="270"/>
        <v>#N/A</v>
      </c>
      <c r="AS438" s="141" t="e">
        <f t="shared" si="271"/>
        <v>#N/A</v>
      </c>
      <c r="AT438" s="141" t="e">
        <f t="shared" si="272"/>
        <v>#N/A</v>
      </c>
    </row>
    <row r="439" spans="5:46">
      <c r="E439" s="147"/>
      <c r="F439" s="15" t="str">
        <f t="shared" si="234"/>
        <v/>
      </c>
      <c r="G439" s="15" t="str">
        <f t="shared" si="235"/>
        <v/>
      </c>
      <c r="H439" s="15" t="str">
        <f t="shared" si="236"/>
        <v/>
      </c>
      <c r="I439" s="15" t="str">
        <f t="shared" si="237"/>
        <v/>
      </c>
      <c r="J439" s="15" t="str">
        <f t="shared" si="238"/>
        <v/>
      </c>
      <c r="K439" s="15" t="str">
        <f t="shared" si="239"/>
        <v/>
      </c>
      <c r="L439" s="15" t="str">
        <f t="shared" si="240"/>
        <v/>
      </c>
      <c r="M439" s="15" t="str">
        <f t="shared" si="241"/>
        <v/>
      </c>
      <c r="N439" s="15" t="str">
        <f t="shared" si="242"/>
        <v/>
      </c>
      <c r="O439" s="15" t="str">
        <f t="shared" si="243"/>
        <v/>
      </c>
      <c r="P439" s="15" t="str">
        <f t="shared" si="244"/>
        <v/>
      </c>
      <c r="Q439" s="15" t="str">
        <f t="shared" si="245"/>
        <v/>
      </c>
      <c r="R439" s="15" t="str">
        <f t="shared" si="246"/>
        <v/>
      </c>
      <c r="T439" s="15" t="e">
        <f t="shared" si="247"/>
        <v>#N/A</v>
      </c>
      <c r="U439" s="15" t="b">
        <f t="shared" si="248"/>
        <v>0</v>
      </c>
      <c r="V439" s="15" t="e">
        <f t="shared" si="249"/>
        <v>#N/A</v>
      </c>
      <c r="W439" s="15" t="e">
        <f t="shared" si="250"/>
        <v>#N/A</v>
      </c>
      <c r="X439" s="15" t="e">
        <f t="shared" si="251"/>
        <v>#N/A</v>
      </c>
      <c r="Y439" s="15" t="e">
        <f t="shared" si="252"/>
        <v>#N/A</v>
      </c>
      <c r="Z439" s="15" t="e">
        <f t="shared" si="253"/>
        <v>#N/A</v>
      </c>
      <c r="AA439" s="15" t="e">
        <f t="shared" si="254"/>
        <v>#N/A</v>
      </c>
      <c r="AB439" s="15" t="e">
        <f t="shared" si="255"/>
        <v>#N/A</v>
      </c>
      <c r="AC439" s="15" t="e">
        <f t="shared" si="256"/>
        <v>#N/A</v>
      </c>
      <c r="AD439" s="15" t="e">
        <f t="shared" si="257"/>
        <v>#N/A</v>
      </c>
      <c r="AE439" s="141" t="e">
        <f t="shared" si="258"/>
        <v>#N/A</v>
      </c>
      <c r="AG439" s="15" t="e">
        <f t="shared" si="259"/>
        <v>#N/A</v>
      </c>
      <c r="AH439" s="15" t="e">
        <f t="shared" si="260"/>
        <v>#N/A</v>
      </c>
      <c r="AI439" s="15" t="b">
        <f t="shared" si="261"/>
        <v>0</v>
      </c>
      <c r="AJ439" s="15" t="e">
        <f t="shared" si="262"/>
        <v>#N/A</v>
      </c>
      <c r="AK439" s="15" t="e">
        <f t="shared" si="263"/>
        <v>#N/A</v>
      </c>
      <c r="AL439" s="15" t="e">
        <f t="shared" si="264"/>
        <v>#N/A</v>
      </c>
      <c r="AM439" s="15" t="e">
        <f t="shared" si="265"/>
        <v>#N/A</v>
      </c>
      <c r="AN439" s="15" t="e">
        <f t="shared" si="266"/>
        <v>#N/A</v>
      </c>
      <c r="AO439" s="15" t="e">
        <f t="shared" si="267"/>
        <v>#N/A</v>
      </c>
      <c r="AP439" s="15" t="e">
        <f t="shared" si="268"/>
        <v>#N/A</v>
      </c>
      <c r="AQ439" s="15" t="e">
        <f t="shared" si="269"/>
        <v>#N/A</v>
      </c>
      <c r="AR439" s="15" t="e">
        <f t="shared" si="270"/>
        <v>#N/A</v>
      </c>
      <c r="AS439" s="141" t="e">
        <f t="shared" si="271"/>
        <v>#N/A</v>
      </c>
      <c r="AT439" s="141" t="e">
        <f t="shared" si="272"/>
        <v>#N/A</v>
      </c>
    </row>
    <row r="440" spans="5:46">
      <c r="E440" s="147"/>
      <c r="F440" s="15" t="str">
        <f t="shared" si="234"/>
        <v/>
      </c>
      <c r="G440" s="15" t="str">
        <f t="shared" si="235"/>
        <v/>
      </c>
      <c r="H440" s="15" t="str">
        <f t="shared" si="236"/>
        <v/>
      </c>
      <c r="I440" s="15" t="str">
        <f t="shared" si="237"/>
        <v/>
      </c>
      <c r="J440" s="15" t="str">
        <f t="shared" si="238"/>
        <v/>
      </c>
      <c r="K440" s="15" t="str">
        <f t="shared" si="239"/>
        <v/>
      </c>
      <c r="L440" s="15" t="str">
        <f t="shared" si="240"/>
        <v/>
      </c>
      <c r="M440" s="15" t="str">
        <f t="shared" si="241"/>
        <v/>
      </c>
      <c r="N440" s="15" t="str">
        <f t="shared" si="242"/>
        <v/>
      </c>
      <c r="O440" s="15" t="str">
        <f t="shared" si="243"/>
        <v/>
      </c>
      <c r="P440" s="15" t="str">
        <f t="shared" si="244"/>
        <v/>
      </c>
      <c r="Q440" s="15" t="str">
        <f t="shared" si="245"/>
        <v/>
      </c>
      <c r="R440" s="15" t="str">
        <f t="shared" si="246"/>
        <v/>
      </c>
      <c r="T440" s="15" t="e">
        <f t="shared" si="247"/>
        <v>#N/A</v>
      </c>
      <c r="U440" s="15" t="b">
        <f t="shared" si="248"/>
        <v>0</v>
      </c>
      <c r="V440" s="15" t="e">
        <f t="shared" si="249"/>
        <v>#N/A</v>
      </c>
      <c r="W440" s="15" t="e">
        <f t="shared" si="250"/>
        <v>#N/A</v>
      </c>
      <c r="X440" s="15" t="e">
        <f t="shared" si="251"/>
        <v>#N/A</v>
      </c>
      <c r="Y440" s="15" t="e">
        <f t="shared" si="252"/>
        <v>#N/A</v>
      </c>
      <c r="Z440" s="15" t="e">
        <f t="shared" si="253"/>
        <v>#N/A</v>
      </c>
      <c r="AA440" s="15" t="e">
        <f t="shared" si="254"/>
        <v>#N/A</v>
      </c>
      <c r="AB440" s="15" t="e">
        <f t="shared" si="255"/>
        <v>#N/A</v>
      </c>
      <c r="AC440" s="15" t="e">
        <f t="shared" si="256"/>
        <v>#N/A</v>
      </c>
      <c r="AD440" s="15" t="e">
        <f t="shared" si="257"/>
        <v>#N/A</v>
      </c>
      <c r="AE440" s="141" t="e">
        <f t="shared" si="258"/>
        <v>#N/A</v>
      </c>
      <c r="AG440" s="15" t="e">
        <f t="shared" si="259"/>
        <v>#N/A</v>
      </c>
      <c r="AH440" s="15" t="e">
        <f t="shared" si="260"/>
        <v>#N/A</v>
      </c>
      <c r="AI440" s="15" t="b">
        <f t="shared" si="261"/>
        <v>0</v>
      </c>
      <c r="AJ440" s="15" t="e">
        <f t="shared" si="262"/>
        <v>#N/A</v>
      </c>
      <c r="AK440" s="15" t="e">
        <f t="shared" si="263"/>
        <v>#N/A</v>
      </c>
      <c r="AL440" s="15" t="e">
        <f t="shared" si="264"/>
        <v>#N/A</v>
      </c>
      <c r="AM440" s="15" t="e">
        <f t="shared" si="265"/>
        <v>#N/A</v>
      </c>
      <c r="AN440" s="15" t="e">
        <f t="shared" si="266"/>
        <v>#N/A</v>
      </c>
      <c r="AO440" s="15" t="e">
        <f t="shared" si="267"/>
        <v>#N/A</v>
      </c>
      <c r="AP440" s="15" t="e">
        <f t="shared" si="268"/>
        <v>#N/A</v>
      </c>
      <c r="AQ440" s="15" t="e">
        <f t="shared" si="269"/>
        <v>#N/A</v>
      </c>
      <c r="AR440" s="15" t="e">
        <f t="shared" si="270"/>
        <v>#N/A</v>
      </c>
      <c r="AS440" s="141" t="e">
        <f t="shared" si="271"/>
        <v>#N/A</v>
      </c>
      <c r="AT440" s="141" t="e">
        <f t="shared" si="272"/>
        <v>#N/A</v>
      </c>
    </row>
    <row r="441" spans="5:46">
      <c r="E441" s="147"/>
      <c r="F441" s="15" t="str">
        <f t="shared" si="234"/>
        <v/>
      </c>
      <c r="G441" s="15" t="str">
        <f t="shared" si="235"/>
        <v/>
      </c>
      <c r="H441" s="15" t="str">
        <f t="shared" si="236"/>
        <v/>
      </c>
      <c r="I441" s="15" t="str">
        <f t="shared" si="237"/>
        <v/>
      </c>
      <c r="J441" s="15" t="str">
        <f t="shared" si="238"/>
        <v/>
      </c>
      <c r="K441" s="15" t="str">
        <f t="shared" si="239"/>
        <v/>
      </c>
      <c r="L441" s="15" t="str">
        <f t="shared" si="240"/>
        <v/>
      </c>
      <c r="M441" s="15" t="str">
        <f t="shared" si="241"/>
        <v/>
      </c>
      <c r="N441" s="15" t="str">
        <f t="shared" si="242"/>
        <v/>
      </c>
      <c r="O441" s="15" t="str">
        <f t="shared" si="243"/>
        <v/>
      </c>
      <c r="P441" s="15" t="str">
        <f t="shared" si="244"/>
        <v/>
      </c>
      <c r="Q441" s="15" t="str">
        <f t="shared" si="245"/>
        <v/>
      </c>
      <c r="R441" s="15" t="str">
        <f t="shared" si="246"/>
        <v/>
      </c>
      <c r="T441" s="15" t="e">
        <f t="shared" si="247"/>
        <v>#N/A</v>
      </c>
      <c r="U441" s="15" t="b">
        <f t="shared" si="248"/>
        <v>0</v>
      </c>
      <c r="V441" s="15" t="e">
        <f t="shared" si="249"/>
        <v>#N/A</v>
      </c>
      <c r="W441" s="15" t="e">
        <f t="shared" si="250"/>
        <v>#N/A</v>
      </c>
      <c r="X441" s="15" t="e">
        <f t="shared" si="251"/>
        <v>#N/A</v>
      </c>
      <c r="Y441" s="15" t="e">
        <f t="shared" si="252"/>
        <v>#N/A</v>
      </c>
      <c r="Z441" s="15" t="e">
        <f t="shared" si="253"/>
        <v>#N/A</v>
      </c>
      <c r="AA441" s="15" t="e">
        <f t="shared" si="254"/>
        <v>#N/A</v>
      </c>
      <c r="AB441" s="15" t="e">
        <f t="shared" si="255"/>
        <v>#N/A</v>
      </c>
      <c r="AC441" s="15" t="e">
        <f t="shared" si="256"/>
        <v>#N/A</v>
      </c>
      <c r="AD441" s="15" t="e">
        <f t="shared" si="257"/>
        <v>#N/A</v>
      </c>
      <c r="AE441" s="141" t="e">
        <f t="shared" si="258"/>
        <v>#N/A</v>
      </c>
      <c r="AG441" s="15" t="e">
        <f t="shared" si="259"/>
        <v>#N/A</v>
      </c>
      <c r="AH441" s="15" t="e">
        <f t="shared" si="260"/>
        <v>#N/A</v>
      </c>
      <c r="AI441" s="15" t="b">
        <f t="shared" si="261"/>
        <v>0</v>
      </c>
      <c r="AJ441" s="15" t="e">
        <f t="shared" si="262"/>
        <v>#N/A</v>
      </c>
      <c r="AK441" s="15" t="e">
        <f t="shared" si="263"/>
        <v>#N/A</v>
      </c>
      <c r="AL441" s="15" t="e">
        <f t="shared" si="264"/>
        <v>#N/A</v>
      </c>
      <c r="AM441" s="15" t="e">
        <f t="shared" si="265"/>
        <v>#N/A</v>
      </c>
      <c r="AN441" s="15" t="e">
        <f t="shared" si="266"/>
        <v>#N/A</v>
      </c>
      <c r="AO441" s="15" t="e">
        <f t="shared" si="267"/>
        <v>#N/A</v>
      </c>
      <c r="AP441" s="15" t="e">
        <f t="shared" si="268"/>
        <v>#N/A</v>
      </c>
      <c r="AQ441" s="15" t="e">
        <f t="shared" si="269"/>
        <v>#N/A</v>
      </c>
      <c r="AR441" s="15" t="e">
        <f t="shared" si="270"/>
        <v>#N/A</v>
      </c>
      <c r="AS441" s="141" t="e">
        <f t="shared" si="271"/>
        <v>#N/A</v>
      </c>
      <c r="AT441" s="141" t="e">
        <f t="shared" si="272"/>
        <v>#N/A</v>
      </c>
    </row>
    <row r="442" spans="5:46">
      <c r="E442" s="147"/>
      <c r="F442" s="15" t="str">
        <f t="shared" si="234"/>
        <v/>
      </c>
      <c r="G442" s="15" t="str">
        <f t="shared" si="235"/>
        <v/>
      </c>
      <c r="H442" s="15" t="str">
        <f t="shared" si="236"/>
        <v/>
      </c>
      <c r="I442" s="15" t="str">
        <f t="shared" si="237"/>
        <v/>
      </c>
      <c r="J442" s="15" t="str">
        <f t="shared" si="238"/>
        <v/>
      </c>
      <c r="K442" s="15" t="str">
        <f t="shared" si="239"/>
        <v/>
      </c>
      <c r="L442" s="15" t="str">
        <f t="shared" si="240"/>
        <v/>
      </c>
      <c r="M442" s="15" t="str">
        <f t="shared" si="241"/>
        <v/>
      </c>
      <c r="N442" s="15" t="str">
        <f t="shared" si="242"/>
        <v/>
      </c>
      <c r="O442" s="15" t="str">
        <f t="shared" si="243"/>
        <v/>
      </c>
      <c r="P442" s="15" t="str">
        <f t="shared" si="244"/>
        <v/>
      </c>
      <c r="Q442" s="15" t="str">
        <f t="shared" si="245"/>
        <v/>
      </c>
      <c r="R442" s="15" t="str">
        <f t="shared" si="246"/>
        <v/>
      </c>
      <c r="T442" s="15" t="e">
        <f t="shared" si="247"/>
        <v>#N/A</v>
      </c>
      <c r="U442" s="15" t="b">
        <f t="shared" si="248"/>
        <v>0</v>
      </c>
      <c r="V442" s="15" t="e">
        <f t="shared" si="249"/>
        <v>#N/A</v>
      </c>
      <c r="W442" s="15" t="e">
        <f t="shared" si="250"/>
        <v>#N/A</v>
      </c>
      <c r="X442" s="15" t="e">
        <f t="shared" si="251"/>
        <v>#N/A</v>
      </c>
      <c r="Y442" s="15" t="e">
        <f t="shared" si="252"/>
        <v>#N/A</v>
      </c>
      <c r="Z442" s="15" t="e">
        <f t="shared" si="253"/>
        <v>#N/A</v>
      </c>
      <c r="AA442" s="15" t="e">
        <f t="shared" si="254"/>
        <v>#N/A</v>
      </c>
      <c r="AB442" s="15" t="e">
        <f t="shared" si="255"/>
        <v>#N/A</v>
      </c>
      <c r="AC442" s="15" t="e">
        <f t="shared" si="256"/>
        <v>#N/A</v>
      </c>
      <c r="AD442" s="15" t="e">
        <f t="shared" si="257"/>
        <v>#N/A</v>
      </c>
      <c r="AE442" s="141" t="e">
        <f t="shared" si="258"/>
        <v>#N/A</v>
      </c>
      <c r="AG442" s="15" t="e">
        <f t="shared" si="259"/>
        <v>#N/A</v>
      </c>
      <c r="AH442" s="15" t="e">
        <f t="shared" si="260"/>
        <v>#N/A</v>
      </c>
      <c r="AI442" s="15" t="b">
        <f t="shared" si="261"/>
        <v>0</v>
      </c>
      <c r="AJ442" s="15" t="e">
        <f t="shared" si="262"/>
        <v>#N/A</v>
      </c>
      <c r="AK442" s="15" t="e">
        <f t="shared" si="263"/>
        <v>#N/A</v>
      </c>
      <c r="AL442" s="15" t="e">
        <f t="shared" si="264"/>
        <v>#N/A</v>
      </c>
      <c r="AM442" s="15" t="e">
        <f t="shared" si="265"/>
        <v>#N/A</v>
      </c>
      <c r="AN442" s="15" t="e">
        <f t="shared" si="266"/>
        <v>#N/A</v>
      </c>
      <c r="AO442" s="15" t="e">
        <f t="shared" si="267"/>
        <v>#N/A</v>
      </c>
      <c r="AP442" s="15" t="e">
        <f t="shared" si="268"/>
        <v>#N/A</v>
      </c>
      <c r="AQ442" s="15" t="e">
        <f t="shared" si="269"/>
        <v>#N/A</v>
      </c>
      <c r="AR442" s="15" t="e">
        <f t="shared" si="270"/>
        <v>#N/A</v>
      </c>
      <c r="AS442" s="141" t="e">
        <f t="shared" si="271"/>
        <v>#N/A</v>
      </c>
      <c r="AT442" s="141" t="e">
        <f t="shared" si="272"/>
        <v>#N/A</v>
      </c>
    </row>
    <row r="443" spans="5:46">
      <c r="E443" s="147"/>
      <c r="F443" s="15" t="str">
        <f t="shared" si="234"/>
        <v/>
      </c>
      <c r="G443" s="15" t="str">
        <f t="shared" si="235"/>
        <v/>
      </c>
      <c r="H443" s="15" t="str">
        <f t="shared" si="236"/>
        <v/>
      </c>
      <c r="I443" s="15" t="str">
        <f t="shared" si="237"/>
        <v/>
      </c>
      <c r="J443" s="15" t="str">
        <f t="shared" si="238"/>
        <v/>
      </c>
      <c r="K443" s="15" t="str">
        <f t="shared" si="239"/>
        <v/>
      </c>
      <c r="L443" s="15" t="str">
        <f t="shared" si="240"/>
        <v/>
      </c>
      <c r="M443" s="15" t="str">
        <f t="shared" si="241"/>
        <v/>
      </c>
      <c r="N443" s="15" t="str">
        <f t="shared" si="242"/>
        <v/>
      </c>
      <c r="O443" s="15" t="str">
        <f t="shared" si="243"/>
        <v/>
      </c>
      <c r="P443" s="15" t="str">
        <f t="shared" si="244"/>
        <v/>
      </c>
      <c r="Q443" s="15" t="str">
        <f t="shared" si="245"/>
        <v/>
      </c>
      <c r="R443" s="15" t="str">
        <f t="shared" si="246"/>
        <v/>
      </c>
      <c r="T443" s="15" t="e">
        <f t="shared" si="247"/>
        <v>#N/A</v>
      </c>
      <c r="U443" s="15" t="b">
        <f t="shared" si="248"/>
        <v>0</v>
      </c>
      <c r="V443" s="15" t="e">
        <f t="shared" si="249"/>
        <v>#N/A</v>
      </c>
      <c r="W443" s="15" t="e">
        <f t="shared" si="250"/>
        <v>#N/A</v>
      </c>
      <c r="X443" s="15" t="e">
        <f t="shared" si="251"/>
        <v>#N/A</v>
      </c>
      <c r="Y443" s="15" t="e">
        <f t="shared" si="252"/>
        <v>#N/A</v>
      </c>
      <c r="Z443" s="15" t="e">
        <f t="shared" si="253"/>
        <v>#N/A</v>
      </c>
      <c r="AA443" s="15" t="e">
        <f t="shared" si="254"/>
        <v>#N/A</v>
      </c>
      <c r="AB443" s="15" t="e">
        <f t="shared" si="255"/>
        <v>#N/A</v>
      </c>
      <c r="AC443" s="15" t="e">
        <f t="shared" si="256"/>
        <v>#N/A</v>
      </c>
      <c r="AD443" s="15" t="e">
        <f t="shared" si="257"/>
        <v>#N/A</v>
      </c>
      <c r="AE443" s="141" t="e">
        <f t="shared" si="258"/>
        <v>#N/A</v>
      </c>
      <c r="AG443" s="15" t="e">
        <f t="shared" si="259"/>
        <v>#N/A</v>
      </c>
      <c r="AH443" s="15" t="e">
        <f t="shared" si="260"/>
        <v>#N/A</v>
      </c>
      <c r="AI443" s="15" t="b">
        <f t="shared" si="261"/>
        <v>0</v>
      </c>
      <c r="AJ443" s="15" t="e">
        <f t="shared" si="262"/>
        <v>#N/A</v>
      </c>
      <c r="AK443" s="15" t="e">
        <f t="shared" si="263"/>
        <v>#N/A</v>
      </c>
      <c r="AL443" s="15" t="e">
        <f t="shared" si="264"/>
        <v>#N/A</v>
      </c>
      <c r="AM443" s="15" t="e">
        <f t="shared" si="265"/>
        <v>#N/A</v>
      </c>
      <c r="AN443" s="15" t="e">
        <f t="shared" si="266"/>
        <v>#N/A</v>
      </c>
      <c r="AO443" s="15" t="e">
        <f t="shared" si="267"/>
        <v>#N/A</v>
      </c>
      <c r="AP443" s="15" t="e">
        <f t="shared" si="268"/>
        <v>#N/A</v>
      </c>
      <c r="AQ443" s="15" t="e">
        <f t="shared" si="269"/>
        <v>#N/A</v>
      </c>
      <c r="AR443" s="15" t="e">
        <f t="shared" si="270"/>
        <v>#N/A</v>
      </c>
      <c r="AS443" s="141" t="e">
        <f t="shared" si="271"/>
        <v>#N/A</v>
      </c>
      <c r="AT443" s="141" t="e">
        <f t="shared" si="272"/>
        <v>#N/A</v>
      </c>
    </row>
    <row r="444" spans="5:46">
      <c r="E444" s="147"/>
      <c r="F444" s="15" t="str">
        <f t="shared" si="234"/>
        <v/>
      </c>
      <c r="G444" s="15" t="str">
        <f t="shared" si="235"/>
        <v/>
      </c>
      <c r="H444" s="15" t="str">
        <f t="shared" si="236"/>
        <v/>
      </c>
      <c r="I444" s="15" t="str">
        <f t="shared" si="237"/>
        <v/>
      </c>
      <c r="J444" s="15" t="str">
        <f t="shared" si="238"/>
        <v/>
      </c>
      <c r="K444" s="15" t="str">
        <f t="shared" si="239"/>
        <v/>
      </c>
      <c r="L444" s="15" t="str">
        <f t="shared" si="240"/>
        <v/>
      </c>
      <c r="M444" s="15" t="str">
        <f t="shared" si="241"/>
        <v/>
      </c>
      <c r="N444" s="15" t="str">
        <f t="shared" si="242"/>
        <v/>
      </c>
      <c r="O444" s="15" t="str">
        <f t="shared" si="243"/>
        <v/>
      </c>
      <c r="P444" s="15" t="str">
        <f t="shared" si="244"/>
        <v/>
      </c>
      <c r="Q444" s="15" t="str">
        <f t="shared" si="245"/>
        <v/>
      </c>
      <c r="R444" s="15" t="str">
        <f t="shared" si="246"/>
        <v/>
      </c>
      <c r="T444" s="15" t="e">
        <f t="shared" si="247"/>
        <v>#N/A</v>
      </c>
      <c r="U444" s="15" t="b">
        <f t="shared" si="248"/>
        <v>0</v>
      </c>
      <c r="V444" s="15" t="e">
        <f t="shared" si="249"/>
        <v>#N/A</v>
      </c>
      <c r="W444" s="15" t="e">
        <f t="shared" si="250"/>
        <v>#N/A</v>
      </c>
      <c r="X444" s="15" t="e">
        <f t="shared" si="251"/>
        <v>#N/A</v>
      </c>
      <c r="Y444" s="15" t="e">
        <f t="shared" si="252"/>
        <v>#N/A</v>
      </c>
      <c r="Z444" s="15" t="e">
        <f t="shared" si="253"/>
        <v>#N/A</v>
      </c>
      <c r="AA444" s="15" t="e">
        <f t="shared" si="254"/>
        <v>#N/A</v>
      </c>
      <c r="AB444" s="15" t="e">
        <f t="shared" si="255"/>
        <v>#N/A</v>
      </c>
      <c r="AC444" s="15" t="e">
        <f t="shared" si="256"/>
        <v>#N/A</v>
      </c>
      <c r="AD444" s="15" t="e">
        <f t="shared" si="257"/>
        <v>#N/A</v>
      </c>
      <c r="AE444" s="141" t="e">
        <f t="shared" si="258"/>
        <v>#N/A</v>
      </c>
      <c r="AG444" s="15" t="e">
        <f t="shared" si="259"/>
        <v>#N/A</v>
      </c>
      <c r="AH444" s="15" t="e">
        <f t="shared" si="260"/>
        <v>#N/A</v>
      </c>
      <c r="AI444" s="15" t="b">
        <f t="shared" si="261"/>
        <v>0</v>
      </c>
      <c r="AJ444" s="15" t="e">
        <f t="shared" si="262"/>
        <v>#N/A</v>
      </c>
      <c r="AK444" s="15" t="e">
        <f t="shared" si="263"/>
        <v>#N/A</v>
      </c>
      <c r="AL444" s="15" t="e">
        <f t="shared" si="264"/>
        <v>#N/A</v>
      </c>
      <c r="AM444" s="15" t="e">
        <f t="shared" si="265"/>
        <v>#N/A</v>
      </c>
      <c r="AN444" s="15" t="e">
        <f t="shared" si="266"/>
        <v>#N/A</v>
      </c>
      <c r="AO444" s="15" t="e">
        <f t="shared" si="267"/>
        <v>#N/A</v>
      </c>
      <c r="AP444" s="15" t="e">
        <f t="shared" si="268"/>
        <v>#N/A</v>
      </c>
      <c r="AQ444" s="15" t="e">
        <f t="shared" si="269"/>
        <v>#N/A</v>
      </c>
      <c r="AR444" s="15" t="e">
        <f t="shared" si="270"/>
        <v>#N/A</v>
      </c>
      <c r="AS444" s="141" t="e">
        <f t="shared" si="271"/>
        <v>#N/A</v>
      </c>
      <c r="AT444" s="141" t="e">
        <f t="shared" si="272"/>
        <v>#N/A</v>
      </c>
    </row>
    <row r="445" spans="5:46">
      <c r="E445" s="147"/>
      <c r="F445" s="15" t="str">
        <f t="shared" si="234"/>
        <v/>
      </c>
      <c r="G445" s="15" t="str">
        <f t="shared" si="235"/>
        <v/>
      </c>
      <c r="H445" s="15" t="str">
        <f t="shared" si="236"/>
        <v/>
      </c>
      <c r="I445" s="15" t="str">
        <f t="shared" si="237"/>
        <v/>
      </c>
      <c r="J445" s="15" t="str">
        <f t="shared" si="238"/>
        <v/>
      </c>
      <c r="K445" s="15" t="str">
        <f t="shared" si="239"/>
        <v/>
      </c>
      <c r="L445" s="15" t="str">
        <f t="shared" si="240"/>
        <v/>
      </c>
      <c r="M445" s="15" t="str">
        <f t="shared" si="241"/>
        <v/>
      </c>
      <c r="N445" s="15" t="str">
        <f t="shared" si="242"/>
        <v/>
      </c>
      <c r="O445" s="15" t="str">
        <f t="shared" si="243"/>
        <v/>
      </c>
      <c r="P445" s="15" t="str">
        <f t="shared" si="244"/>
        <v/>
      </c>
      <c r="Q445" s="15" t="str">
        <f t="shared" si="245"/>
        <v/>
      </c>
      <c r="R445" s="15" t="str">
        <f t="shared" si="246"/>
        <v/>
      </c>
      <c r="T445" s="15" t="e">
        <f t="shared" si="247"/>
        <v>#N/A</v>
      </c>
      <c r="U445" s="15" t="b">
        <f t="shared" si="248"/>
        <v>0</v>
      </c>
      <c r="V445" s="15" t="e">
        <f t="shared" si="249"/>
        <v>#N/A</v>
      </c>
      <c r="W445" s="15" t="e">
        <f t="shared" si="250"/>
        <v>#N/A</v>
      </c>
      <c r="X445" s="15" t="e">
        <f t="shared" si="251"/>
        <v>#N/A</v>
      </c>
      <c r="Y445" s="15" t="e">
        <f t="shared" si="252"/>
        <v>#N/A</v>
      </c>
      <c r="Z445" s="15" t="e">
        <f t="shared" si="253"/>
        <v>#N/A</v>
      </c>
      <c r="AA445" s="15" t="e">
        <f t="shared" si="254"/>
        <v>#N/A</v>
      </c>
      <c r="AB445" s="15" t="e">
        <f t="shared" si="255"/>
        <v>#N/A</v>
      </c>
      <c r="AC445" s="15" t="e">
        <f t="shared" si="256"/>
        <v>#N/A</v>
      </c>
      <c r="AD445" s="15" t="e">
        <f t="shared" si="257"/>
        <v>#N/A</v>
      </c>
      <c r="AE445" s="141" t="e">
        <f t="shared" si="258"/>
        <v>#N/A</v>
      </c>
      <c r="AG445" s="15" t="e">
        <f t="shared" si="259"/>
        <v>#N/A</v>
      </c>
      <c r="AH445" s="15" t="e">
        <f t="shared" si="260"/>
        <v>#N/A</v>
      </c>
      <c r="AI445" s="15" t="b">
        <f t="shared" si="261"/>
        <v>0</v>
      </c>
      <c r="AJ445" s="15" t="e">
        <f t="shared" si="262"/>
        <v>#N/A</v>
      </c>
      <c r="AK445" s="15" t="e">
        <f t="shared" si="263"/>
        <v>#N/A</v>
      </c>
      <c r="AL445" s="15" t="e">
        <f t="shared" si="264"/>
        <v>#N/A</v>
      </c>
      <c r="AM445" s="15" t="e">
        <f t="shared" si="265"/>
        <v>#N/A</v>
      </c>
      <c r="AN445" s="15" t="e">
        <f t="shared" si="266"/>
        <v>#N/A</v>
      </c>
      <c r="AO445" s="15" t="e">
        <f t="shared" si="267"/>
        <v>#N/A</v>
      </c>
      <c r="AP445" s="15" t="e">
        <f t="shared" si="268"/>
        <v>#N/A</v>
      </c>
      <c r="AQ445" s="15" t="e">
        <f t="shared" si="269"/>
        <v>#N/A</v>
      </c>
      <c r="AR445" s="15" t="e">
        <f t="shared" si="270"/>
        <v>#N/A</v>
      </c>
      <c r="AS445" s="141" t="e">
        <f t="shared" si="271"/>
        <v>#N/A</v>
      </c>
      <c r="AT445" s="141" t="e">
        <f t="shared" si="272"/>
        <v>#N/A</v>
      </c>
    </row>
    <row r="446" spans="5:46">
      <c r="E446" s="147"/>
      <c r="F446" s="15" t="str">
        <f t="shared" si="234"/>
        <v/>
      </c>
      <c r="G446" s="15" t="str">
        <f t="shared" si="235"/>
        <v/>
      </c>
      <c r="H446" s="15" t="str">
        <f t="shared" si="236"/>
        <v/>
      </c>
      <c r="I446" s="15" t="str">
        <f t="shared" si="237"/>
        <v/>
      </c>
      <c r="J446" s="15" t="str">
        <f t="shared" si="238"/>
        <v/>
      </c>
      <c r="K446" s="15" t="str">
        <f t="shared" si="239"/>
        <v/>
      </c>
      <c r="L446" s="15" t="str">
        <f t="shared" si="240"/>
        <v/>
      </c>
      <c r="M446" s="15" t="str">
        <f t="shared" si="241"/>
        <v/>
      </c>
      <c r="N446" s="15" t="str">
        <f t="shared" si="242"/>
        <v/>
      </c>
      <c r="O446" s="15" t="str">
        <f t="shared" si="243"/>
        <v/>
      </c>
      <c r="P446" s="15" t="str">
        <f t="shared" si="244"/>
        <v/>
      </c>
      <c r="Q446" s="15" t="str">
        <f t="shared" si="245"/>
        <v/>
      </c>
      <c r="R446" s="15" t="str">
        <f t="shared" si="246"/>
        <v/>
      </c>
      <c r="T446" s="15" t="e">
        <f t="shared" si="247"/>
        <v>#N/A</v>
      </c>
      <c r="U446" s="15" t="b">
        <f t="shared" si="248"/>
        <v>0</v>
      </c>
      <c r="V446" s="15" t="e">
        <f t="shared" si="249"/>
        <v>#N/A</v>
      </c>
      <c r="W446" s="15" t="e">
        <f t="shared" si="250"/>
        <v>#N/A</v>
      </c>
      <c r="X446" s="15" t="e">
        <f t="shared" si="251"/>
        <v>#N/A</v>
      </c>
      <c r="Y446" s="15" t="e">
        <f t="shared" si="252"/>
        <v>#N/A</v>
      </c>
      <c r="Z446" s="15" t="e">
        <f t="shared" si="253"/>
        <v>#N/A</v>
      </c>
      <c r="AA446" s="15" t="e">
        <f t="shared" si="254"/>
        <v>#N/A</v>
      </c>
      <c r="AB446" s="15" t="e">
        <f t="shared" si="255"/>
        <v>#N/A</v>
      </c>
      <c r="AC446" s="15" t="e">
        <f t="shared" si="256"/>
        <v>#N/A</v>
      </c>
      <c r="AD446" s="15" t="e">
        <f t="shared" si="257"/>
        <v>#N/A</v>
      </c>
      <c r="AE446" s="141" t="e">
        <f t="shared" si="258"/>
        <v>#N/A</v>
      </c>
      <c r="AG446" s="15" t="e">
        <f t="shared" si="259"/>
        <v>#N/A</v>
      </c>
      <c r="AH446" s="15" t="e">
        <f t="shared" si="260"/>
        <v>#N/A</v>
      </c>
      <c r="AI446" s="15" t="b">
        <f t="shared" si="261"/>
        <v>0</v>
      </c>
      <c r="AJ446" s="15" t="e">
        <f t="shared" si="262"/>
        <v>#N/A</v>
      </c>
      <c r="AK446" s="15" t="e">
        <f t="shared" si="263"/>
        <v>#N/A</v>
      </c>
      <c r="AL446" s="15" t="e">
        <f t="shared" si="264"/>
        <v>#N/A</v>
      </c>
      <c r="AM446" s="15" t="e">
        <f t="shared" si="265"/>
        <v>#N/A</v>
      </c>
      <c r="AN446" s="15" t="e">
        <f t="shared" si="266"/>
        <v>#N/A</v>
      </c>
      <c r="AO446" s="15" t="e">
        <f t="shared" si="267"/>
        <v>#N/A</v>
      </c>
      <c r="AP446" s="15" t="e">
        <f t="shared" si="268"/>
        <v>#N/A</v>
      </c>
      <c r="AQ446" s="15" t="e">
        <f t="shared" si="269"/>
        <v>#N/A</v>
      </c>
      <c r="AR446" s="15" t="e">
        <f t="shared" si="270"/>
        <v>#N/A</v>
      </c>
      <c r="AS446" s="141" t="e">
        <f t="shared" si="271"/>
        <v>#N/A</v>
      </c>
      <c r="AT446" s="141" t="e">
        <f t="shared" si="272"/>
        <v>#N/A</v>
      </c>
    </row>
    <row r="447" spans="5:46">
      <c r="E447" s="147"/>
      <c r="F447" s="15" t="str">
        <f t="shared" si="234"/>
        <v/>
      </c>
      <c r="G447" s="15" t="str">
        <f t="shared" si="235"/>
        <v/>
      </c>
      <c r="H447" s="15" t="str">
        <f t="shared" si="236"/>
        <v/>
      </c>
      <c r="I447" s="15" t="str">
        <f t="shared" si="237"/>
        <v/>
      </c>
      <c r="J447" s="15" t="str">
        <f t="shared" si="238"/>
        <v/>
      </c>
      <c r="K447" s="15" t="str">
        <f t="shared" si="239"/>
        <v/>
      </c>
      <c r="L447" s="15" t="str">
        <f t="shared" si="240"/>
        <v/>
      </c>
      <c r="M447" s="15" t="str">
        <f t="shared" si="241"/>
        <v/>
      </c>
      <c r="N447" s="15" t="str">
        <f t="shared" si="242"/>
        <v/>
      </c>
      <c r="O447" s="15" t="str">
        <f t="shared" si="243"/>
        <v/>
      </c>
      <c r="P447" s="15" t="str">
        <f t="shared" si="244"/>
        <v/>
      </c>
      <c r="Q447" s="15" t="str">
        <f t="shared" si="245"/>
        <v/>
      </c>
      <c r="R447" s="15" t="str">
        <f t="shared" si="246"/>
        <v/>
      </c>
      <c r="T447" s="15" t="e">
        <f t="shared" si="247"/>
        <v>#N/A</v>
      </c>
      <c r="U447" s="15" t="b">
        <f t="shared" si="248"/>
        <v>0</v>
      </c>
      <c r="V447" s="15" t="e">
        <f t="shared" si="249"/>
        <v>#N/A</v>
      </c>
      <c r="W447" s="15" t="e">
        <f t="shared" si="250"/>
        <v>#N/A</v>
      </c>
      <c r="X447" s="15" t="e">
        <f t="shared" si="251"/>
        <v>#N/A</v>
      </c>
      <c r="Y447" s="15" t="e">
        <f t="shared" si="252"/>
        <v>#N/A</v>
      </c>
      <c r="Z447" s="15" t="e">
        <f t="shared" si="253"/>
        <v>#N/A</v>
      </c>
      <c r="AA447" s="15" t="e">
        <f t="shared" si="254"/>
        <v>#N/A</v>
      </c>
      <c r="AB447" s="15" t="e">
        <f t="shared" si="255"/>
        <v>#N/A</v>
      </c>
      <c r="AC447" s="15" t="e">
        <f t="shared" si="256"/>
        <v>#N/A</v>
      </c>
      <c r="AD447" s="15" t="e">
        <f t="shared" si="257"/>
        <v>#N/A</v>
      </c>
      <c r="AE447" s="141" t="e">
        <f t="shared" si="258"/>
        <v>#N/A</v>
      </c>
      <c r="AG447" s="15" t="e">
        <f t="shared" si="259"/>
        <v>#N/A</v>
      </c>
      <c r="AH447" s="15" t="e">
        <f t="shared" si="260"/>
        <v>#N/A</v>
      </c>
      <c r="AI447" s="15" t="b">
        <f t="shared" si="261"/>
        <v>0</v>
      </c>
      <c r="AJ447" s="15" t="e">
        <f t="shared" si="262"/>
        <v>#N/A</v>
      </c>
      <c r="AK447" s="15" t="e">
        <f t="shared" si="263"/>
        <v>#N/A</v>
      </c>
      <c r="AL447" s="15" t="e">
        <f t="shared" si="264"/>
        <v>#N/A</v>
      </c>
      <c r="AM447" s="15" t="e">
        <f t="shared" si="265"/>
        <v>#N/A</v>
      </c>
      <c r="AN447" s="15" t="e">
        <f t="shared" si="266"/>
        <v>#N/A</v>
      </c>
      <c r="AO447" s="15" t="e">
        <f t="shared" si="267"/>
        <v>#N/A</v>
      </c>
      <c r="AP447" s="15" t="e">
        <f t="shared" si="268"/>
        <v>#N/A</v>
      </c>
      <c r="AQ447" s="15" t="e">
        <f t="shared" si="269"/>
        <v>#N/A</v>
      </c>
      <c r="AR447" s="15" t="e">
        <f t="shared" si="270"/>
        <v>#N/A</v>
      </c>
      <c r="AS447" s="141" t="e">
        <f t="shared" si="271"/>
        <v>#N/A</v>
      </c>
      <c r="AT447" s="141" t="e">
        <f t="shared" si="272"/>
        <v>#N/A</v>
      </c>
    </row>
    <row r="448" spans="5:46">
      <c r="E448" s="147"/>
      <c r="F448" s="15" t="str">
        <f t="shared" si="234"/>
        <v/>
      </c>
      <c r="G448" s="15" t="str">
        <f t="shared" si="235"/>
        <v/>
      </c>
      <c r="H448" s="15" t="str">
        <f t="shared" si="236"/>
        <v/>
      </c>
      <c r="I448" s="15" t="str">
        <f t="shared" si="237"/>
        <v/>
      </c>
      <c r="J448" s="15" t="str">
        <f t="shared" si="238"/>
        <v/>
      </c>
      <c r="K448" s="15" t="str">
        <f t="shared" si="239"/>
        <v/>
      </c>
      <c r="L448" s="15" t="str">
        <f t="shared" si="240"/>
        <v/>
      </c>
      <c r="M448" s="15" t="str">
        <f t="shared" si="241"/>
        <v/>
      </c>
      <c r="N448" s="15" t="str">
        <f t="shared" si="242"/>
        <v/>
      </c>
      <c r="O448" s="15" t="str">
        <f t="shared" si="243"/>
        <v/>
      </c>
      <c r="P448" s="15" t="str">
        <f t="shared" si="244"/>
        <v/>
      </c>
      <c r="Q448" s="15" t="str">
        <f t="shared" si="245"/>
        <v/>
      </c>
      <c r="R448" s="15" t="str">
        <f t="shared" si="246"/>
        <v/>
      </c>
      <c r="T448" s="15" t="e">
        <f t="shared" si="247"/>
        <v>#N/A</v>
      </c>
      <c r="U448" s="15" t="b">
        <f t="shared" si="248"/>
        <v>0</v>
      </c>
      <c r="V448" s="15" t="e">
        <f t="shared" si="249"/>
        <v>#N/A</v>
      </c>
      <c r="W448" s="15" t="e">
        <f t="shared" si="250"/>
        <v>#N/A</v>
      </c>
      <c r="X448" s="15" t="e">
        <f t="shared" si="251"/>
        <v>#N/A</v>
      </c>
      <c r="Y448" s="15" t="e">
        <f t="shared" si="252"/>
        <v>#N/A</v>
      </c>
      <c r="Z448" s="15" t="e">
        <f t="shared" si="253"/>
        <v>#N/A</v>
      </c>
      <c r="AA448" s="15" t="e">
        <f t="shared" si="254"/>
        <v>#N/A</v>
      </c>
      <c r="AB448" s="15" t="e">
        <f t="shared" si="255"/>
        <v>#N/A</v>
      </c>
      <c r="AC448" s="15" t="e">
        <f t="shared" si="256"/>
        <v>#N/A</v>
      </c>
      <c r="AD448" s="15" t="e">
        <f t="shared" si="257"/>
        <v>#N/A</v>
      </c>
      <c r="AE448" s="141" t="e">
        <f t="shared" si="258"/>
        <v>#N/A</v>
      </c>
      <c r="AG448" s="15" t="e">
        <f t="shared" si="259"/>
        <v>#N/A</v>
      </c>
      <c r="AH448" s="15" t="e">
        <f t="shared" si="260"/>
        <v>#N/A</v>
      </c>
      <c r="AI448" s="15" t="b">
        <f t="shared" si="261"/>
        <v>0</v>
      </c>
      <c r="AJ448" s="15" t="e">
        <f t="shared" si="262"/>
        <v>#N/A</v>
      </c>
      <c r="AK448" s="15" t="e">
        <f t="shared" si="263"/>
        <v>#N/A</v>
      </c>
      <c r="AL448" s="15" t="e">
        <f t="shared" si="264"/>
        <v>#N/A</v>
      </c>
      <c r="AM448" s="15" t="e">
        <f t="shared" si="265"/>
        <v>#N/A</v>
      </c>
      <c r="AN448" s="15" t="e">
        <f t="shared" si="266"/>
        <v>#N/A</v>
      </c>
      <c r="AO448" s="15" t="e">
        <f t="shared" si="267"/>
        <v>#N/A</v>
      </c>
      <c r="AP448" s="15" t="e">
        <f t="shared" si="268"/>
        <v>#N/A</v>
      </c>
      <c r="AQ448" s="15" t="e">
        <f t="shared" si="269"/>
        <v>#N/A</v>
      </c>
      <c r="AR448" s="15" t="e">
        <f t="shared" si="270"/>
        <v>#N/A</v>
      </c>
      <c r="AS448" s="141" t="e">
        <f t="shared" si="271"/>
        <v>#N/A</v>
      </c>
      <c r="AT448" s="141" t="e">
        <f t="shared" si="272"/>
        <v>#N/A</v>
      </c>
    </row>
    <row r="449" spans="5:46">
      <c r="E449" s="147"/>
      <c r="F449" s="15" t="str">
        <f t="shared" si="234"/>
        <v/>
      </c>
      <c r="G449" s="15" t="str">
        <f t="shared" si="235"/>
        <v/>
      </c>
      <c r="H449" s="15" t="str">
        <f t="shared" si="236"/>
        <v/>
      </c>
      <c r="I449" s="15" t="str">
        <f t="shared" si="237"/>
        <v/>
      </c>
      <c r="J449" s="15" t="str">
        <f t="shared" si="238"/>
        <v/>
      </c>
      <c r="K449" s="15" t="str">
        <f t="shared" si="239"/>
        <v/>
      </c>
      <c r="L449" s="15" t="str">
        <f t="shared" si="240"/>
        <v/>
      </c>
      <c r="M449" s="15" t="str">
        <f t="shared" si="241"/>
        <v/>
      </c>
      <c r="N449" s="15" t="str">
        <f t="shared" si="242"/>
        <v/>
      </c>
      <c r="O449" s="15" t="str">
        <f t="shared" si="243"/>
        <v/>
      </c>
      <c r="P449" s="15" t="str">
        <f t="shared" si="244"/>
        <v/>
      </c>
      <c r="Q449" s="15" t="str">
        <f t="shared" si="245"/>
        <v/>
      </c>
      <c r="R449" s="15" t="str">
        <f t="shared" si="246"/>
        <v/>
      </c>
      <c r="T449" s="15" t="e">
        <f t="shared" si="247"/>
        <v>#N/A</v>
      </c>
      <c r="U449" s="15" t="b">
        <f t="shared" si="248"/>
        <v>0</v>
      </c>
      <c r="V449" s="15" t="e">
        <f t="shared" si="249"/>
        <v>#N/A</v>
      </c>
      <c r="W449" s="15" t="e">
        <f t="shared" si="250"/>
        <v>#N/A</v>
      </c>
      <c r="X449" s="15" t="e">
        <f t="shared" si="251"/>
        <v>#N/A</v>
      </c>
      <c r="Y449" s="15" t="e">
        <f t="shared" si="252"/>
        <v>#N/A</v>
      </c>
      <c r="Z449" s="15" t="e">
        <f t="shared" si="253"/>
        <v>#N/A</v>
      </c>
      <c r="AA449" s="15" t="e">
        <f t="shared" si="254"/>
        <v>#N/A</v>
      </c>
      <c r="AB449" s="15" t="e">
        <f t="shared" si="255"/>
        <v>#N/A</v>
      </c>
      <c r="AC449" s="15" t="e">
        <f t="shared" si="256"/>
        <v>#N/A</v>
      </c>
      <c r="AD449" s="15" t="e">
        <f t="shared" si="257"/>
        <v>#N/A</v>
      </c>
      <c r="AE449" s="141" t="e">
        <f t="shared" si="258"/>
        <v>#N/A</v>
      </c>
      <c r="AG449" s="15" t="e">
        <f t="shared" si="259"/>
        <v>#N/A</v>
      </c>
      <c r="AH449" s="15" t="e">
        <f t="shared" si="260"/>
        <v>#N/A</v>
      </c>
      <c r="AI449" s="15" t="b">
        <f t="shared" si="261"/>
        <v>0</v>
      </c>
      <c r="AJ449" s="15" t="e">
        <f t="shared" si="262"/>
        <v>#N/A</v>
      </c>
      <c r="AK449" s="15" t="e">
        <f t="shared" si="263"/>
        <v>#N/A</v>
      </c>
      <c r="AL449" s="15" t="e">
        <f t="shared" si="264"/>
        <v>#N/A</v>
      </c>
      <c r="AM449" s="15" t="e">
        <f t="shared" si="265"/>
        <v>#N/A</v>
      </c>
      <c r="AN449" s="15" t="e">
        <f t="shared" si="266"/>
        <v>#N/A</v>
      </c>
      <c r="AO449" s="15" t="e">
        <f t="shared" si="267"/>
        <v>#N/A</v>
      </c>
      <c r="AP449" s="15" t="e">
        <f t="shared" si="268"/>
        <v>#N/A</v>
      </c>
      <c r="AQ449" s="15" t="e">
        <f t="shared" si="269"/>
        <v>#N/A</v>
      </c>
      <c r="AR449" s="15" t="e">
        <f t="shared" si="270"/>
        <v>#N/A</v>
      </c>
      <c r="AS449" s="141" t="e">
        <f t="shared" si="271"/>
        <v>#N/A</v>
      </c>
      <c r="AT449" s="141" t="e">
        <f t="shared" si="272"/>
        <v>#N/A</v>
      </c>
    </row>
    <row r="450" spans="5:46">
      <c r="E450" s="147"/>
      <c r="F450" s="15" t="str">
        <f t="shared" si="234"/>
        <v/>
      </c>
      <c r="G450" s="15" t="str">
        <f t="shared" si="235"/>
        <v/>
      </c>
      <c r="H450" s="15" t="str">
        <f t="shared" si="236"/>
        <v/>
      </c>
      <c r="I450" s="15" t="str">
        <f t="shared" si="237"/>
        <v/>
      </c>
      <c r="J450" s="15" t="str">
        <f t="shared" si="238"/>
        <v/>
      </c>
      <c r="K450" s="15" t="str">
        <f t="shared" si="239"/>
        <v/>
      </c>
      <c r="L450" s="15" t="str">
        <f t="shared" si="240"/>
        <v/>
      </c>
      <c r="M450" s="15" t="str">
        <f t="shared" si="241"/>
        <v/>
      </c>
      <c r="N450" s="15" t="str">
        <f t="shared" si="242"/>
        <v/>
      </c>
      <c r="O450" s="15" t="str">
        <f t="shared" si="243"/>
        <v/>
      </c>
      <c r="P450" s="15" t="str">
        <f t="shared" si="244"/>
        <v/>
      </c>
      <c r="Q450" s="15" t="str">
        <f t="shared" si="245"/>
        <v/>
      </c>
      <c r="R450" s="15" t="str">
        <f t="shared" si="246"/>
        <v/>
      </c>
      <c r="T450" s="15" t="e">
        <f t="shared" si="247"/>
        <v>#N/A</v>
      </c>
      <c r="U450" s="15" t="b">
        <f t="shared" si="248"/>
        <v>0</v>
      </c>
      <c r="V450" s="15" t="e">
        <f t="shared" si="249"/>
        <v>#N/A</v>
      </c>
      <c r="W450" s="15" t="e">
        <f t="shared" si="250"/>
        <v>#N/A</v>
      </c>
      <c r="X450" s="15" t="e">
        <f t="shared" si="251"/>
        <v>#N/A</v>
      </c>
      <c r="Y450" s="15" t="e">
        <f t="shared" si="252"/>
        <v>#N/A</v>
      </c>
      <c r="Z450" s="15" t="e">
        <f t="shared" si="253"/>
        <v>#N/A</v>
      </c>
      <c r="AA450" s="15" t="e">
        <f t="shared" si="254"/>
        <v>#N/A</v>
      </c>
      <c r="AB450" s="15" t="e">
        <f t="shared" si="255"/>
        <v>#N/A</v>
      </c>
      <c r="AC450" s="15" t="e">
        <f t="shared" si="256"/>
        <v>#N/A</v>
      </c>
      <c r="AD450" s="15" t="e">
        <f t="shared" si="257"/>
        <v>#N/A</v>
      </c>
      <c r="AE450" s="141" t="e">
        <f t="shared" si="258"/>
        <v>#N/A</v>
      </c>
      <c r="AG450" s="15" t="e">
        <f t="shared" si="259"/>
        <v>#N/A</v>
      </c>
      <c r="AH450" s="15" t="e">
        <f t="shared" si="260"/>
        <v>#N/A</v>
      </c>
      <c r="AI450" s="15" t="b">
        <f t="shared" si="261"/>
        <v>0</v>
      </c>
      <c r="AJ450" s="15" t="e">
        <f t="shared" si="262"/>
        <v>#N/A</v>
      </c>
      <c r="AK450" s="15" t="e">
        <f t="shared" si="263"/>
        <v>#N/A</v>
      </c>
      <c r="AL450" s="15" t="e">
        <f t="shared" si="264"/>
        <v>#N/A</v>
      </c>
      <c r="AM450" s="15" t="e">
        <f t="shared" si="265"/>
        <v>#N/A</v>
      </c>
      <c r="AN450" s="15" t="e">
        <f t="shared" si="266"/>
        <v>#N/A</v>
      </c>
      <c r="AO450" s="15" t="e">
        <f t="shared" si="267"/>
        <v>#N/A</v>
      </c>
      <c r="AP450" s="15" t="e">
        <f t="shared" si="268"/>
        <v>#N/A</v>
      </c>
      <c r="AQ450" s="15" t="e">
        <f t="shared" si="269"/>
        <v>#N/A</v>
      </c>
      <c r="AR450" s="15" t="e">
        <f t="shared" si="270"/>
        <v>#N/A</v>
      </c>
      <c r="AS450" s="141" t="e">
        <f t="shared" si="271"/>
        <v>#N/A</v>
      </c>
      <c r="AT450" s="141" t="e">
        <f t="shared" si="272"/>
        <v>#N/A</v>
      </c>
    </row>
    <row r="451" spans="5:46">
      <c r="E451" s="147"/>
      <c r="F451" s="15" t="str">
        <f t="shared" si="234"/>
        <v/>
      </c>
      <c r="G451" s="15" t="str">
        <f t="shared" si="235"/>
        <v/>
      </c>
      <c r="H451" s="15" t="str">
        <f t="shared" si="236"/>
        <v/>
      </c>
      <c r="I451" s="15" t="str">
        <f t="shared" si="237"/>
        <v/>
      </c>
      <c r="J451" s="15" t="str">
        <f t="shared" si="238"/>
        <v/>
      </c>
      <c r="K451" s="15" t="str">
        <f t="shared" si="239"/>
        <v/>
      </c>
      <c r="L451" s="15" t="str">
        <f t="shared" si="240"/>
        <v/>
      </c>
      <c r="M451" s="15" t="str">
        <f t="shared" si="241"/>
        <v/>
      </c>
      <c r="N451" s="15" t="str">
        <f t="shared" si="242"/>
        <v/>
      </c>
      <c r="O451" s="15" t="str">
        <f t="shared" si="243"/>
        <v/>
      </c>
      <c r="P451" s="15" t="str">
        <f t="shared" si="244"/>
        <v/>
      </c>
      <c r="Q451" s="15" t="str">
        <f t="shared" si="245"/>
        <v/>
      </c>
      <c r="R451" s="15" t="str">
        <f t="shared" si="246"/>
        <v/>
      </c>
      <c r="T451" s="15" t="e">
        <f t="shared" si="247"/>
        <v>#N/A</v>
      </c>
      <c r="U451" s="15" t="b">
        <f t="shared" si="248"/>
        <v>0</v>
      </c>
      <c r="V451" s="15" t="e">
        <f t="shared" si="249"/>
        <v>#N/A</v>
      </c>
      <c r="W451" s="15" t="e">
        <f t="shared" si="250"/>
        <v>#N/A</v>
      </c>
      <c r="X451" s="15" t="e">
        <f t="shared" si="251"/>
        <v>#N/A</v>
      </c>
      <c r="Y451" s="15" t="e">
        <f t="shared" si="252"/>
        <v>#N/A</v>
      </c>
      <c r="Z451" s="15" t="e">
        <f t="shared" si="253"/>
        <v>#N/A</v>
      </c>
      <c r="AA451" s="15" t="e">
        <f t="shared" si="254"/>
        <v>#N/A</v>
      </c>
      <c r="AB451" s="15" t="e">
        <f t="shared" si="255"/>
        <v>#N/A</v>
      </c>
      <c r="AC451" s="15" t="e">
        <f t="shared" si="256"/>
        <v>#N/A</v>
      </c>
      <c r="AD451" s="15" t="e">
        <f t="shared" si="257"/>
        <v>#N/A</v>
      </c>
      <c r="AE451" s="141" t="e">
        <f t="shared" si="258"/>
        <v>#N/A</v>
      </c>
      <c r="AG451" s="15" t="e">
        <f t="shared" si="259"/>
        <v>#N/A</v>
      </c>
      <c r="AH451" s="15" t="e">
        <f t="shared" si="260"/>
        <v>#N/A</v>
      </c>
      <c r="AI451" s="15" t="b">
        <f t="shared" si="261"/>
        <v>0</v>
      </c>
      <c r="AJ451" s="15" t="e">
        <f t="shared" si="262"/>
        <v>#N/A</v>
      </c>
      <c r="AK451" s="15" t="e">
        <f t="shared" si="263"/>
        <v>#N/A</v>
      </c>
      <c r="AL451" s="15" t="e">
        <f t="shared" si="264"/>
        <v>#N/A</v>
      </c>
      <c r="AM451" s="15" t="e">
        <f t="shared" si="265"/>
        <v>#N/A</v>
      </c>
      <c r="AN451" s="15" t="e">
        <f t="shared" si="266"/>
        <v>#N/A</v>
      </c>
      <c r="AO451" s="15" t="e">
        <f t="shared" si="267"/>
        <v>#N/A</v>
      </c>
      <c r="AP451" s="15" t="e">
        <f t="shared" si="268"/>
        <v>#N/A</v>
      </c>
      <c r="AQ451" s="15" t="e">
        <f t="shared" si="269"/>
        <v>#N/A</v>
      </c>
      <c r="AR451" s="15" t="e">
        <f t="shared" si="270"/>
        <v>#N/A</v>
      </c>
      <c r="AS451" s="141" t="e">
        <f t="shared" si="271"/>
        <v>#N/A</v>
      </c>
      <c r="AT451" s="141" t="e">
        <f t="shared" si="272"/>
        <v>#N/A</v>
      </c>
    </row>
    <row r="452" spans="5:46">
      <c r="E452" s="147"/>
      <c r="F452" s="15" t="str">
        <f t="shared" ref="F452:F503" si="273">MID($E452,5,4)</f>
        <v/>
      </c>
      <c r="G452" s="15" t="str">
        <f t="shared" ref="G452:G503" si="274">MID($E452,10,1)</f>
        <v/>
      </c>
      <c r="H452" s="15" t="str">
        <f t="shared" ref="H452:H503" si="275">MID($E452,11,1)</f>
        <v/>
      </c>
      <c r="I452" s="15" t="str">
        <f t="shared" ref="I452:I503" si="276">MID($E452,12,3)</f>
        <v/>
      </c>
      <c r="J452" s="15" t="str">
        <f t="shared" ref="J452:J503" si="277">MID($E452,16,1)</f>
        <v/>
      </c>
      <c r="K452" s="15" t="str">
        <f t="shared" ref="K452:K503" si="278">MID($E452,17,1)</f>
        <v/>
      </c>
      <c r="L452" s="15" t="str">
        <f t="shared" ref="L452:L503" si="279">MID($E452,18,1)</f>
        <v/>
      </c>
      <c r="M452" s="15" t="str">
        <f t="shared" ref="M452:M503" si="280">MID($E452,19,1)</f>
        <v/>
      </c>
      <c r="N452" s="15" t="str">
        <f t="shared" ref="N452:N503" si="281">MID($E452,20,1)</f>
        <v/>
      </c>
      <c r="O452" s="15" t="str">
        <f t="shared" ref="O452:O503" si="282">MID($E452,21,1)</f>
        <v/>
      </c>
      <c r="P452" s="15" t="str">
        <f t="shared" ref="P452:P503" si="283">MID($E452,22,1)</f>
        <v/>
      </c>
      <c r="Q452" s="15" t="str">
        <f t="shared" ref="Q452:Q503" si="284">MID($E452,24,2)</f>
        <v/>
      </c>
      <c r="R452" s="15" t="str">
        <f t="shared" ref="R452:R503" si="285">MID($E452,27,1)</f>
        <v/>
      </c>
      <c r="T452" s="15" t="e">
        <f t="shared" ref="T452:T503" si="286">VLOOKUP($F452,$A$2:$B$9,2,FALSE)</f>
        <v>#N/A</v>
      </c>
      <c r="U452" s="15" t="b">
        <f t="shared" ref="U452:U503" si="287">IF($F452="2000",VLOOKUP($G452,$A$11:$B$17,2,FALSE),IF(OR($F452="2500",$F452="2510"),VLOOKUP($G452,$A$19:$B$25,2,FALSE),IF($F452="2520",VLOOKUP($G452,$A$27:$B$33,2,FALSE),IF($F452="3000",VLOOKUP($G452,$A$35:$B$45,2,FALSE),IF(OR($F452="3500",$F452="3510"),VLOOKUP($G452,$A$47:$B$56,2,FALSE),IF($F452="3520",VLOOKUP($G452,$A$58:$B$66,2,FALSE)))))))</f>
        <v>0</v>
      </c>
      <c r="V452" s="15" t="e">
        <f t="shared" ref="V452:V503" si="288">VLOOKUP($I452,$A$68:$B$78,2,FALSE)</f>
        <v>#N/A</v>
      </c>
      <c r="W452" s="15" t="e">
        <f t="shared" ref="W452:W503" si="289">VLOOKUP($K452,$A$80:$B$83,2,FALSE)</f>
        <v>#N/A</v>
      </c>
      <c r="X452" s="15" t="e">
        <f t="shared" ref="X452:X503" si="290">VLOOKUP($L452,$A$85:$B$89,2,FALSE)</f>
        <v>#N/A</v>
      </c>
      <c r="Y452" s="15" t="e">
        <f t="shared" ref="Y452:Y503" si="291">VLOOKUP($M452,$A$91:$B$93,2,FALSE)</f>
        <v>#N/A</v>
      </c>
      <c r="Z452" s="15" t="e">
        <f t="shared" ref="Z452:Z503" si="292">VLOOKUP($N452,$A$95:$B$99,2,FALSE)</f>
        <v>#N/A</v>
      </c>
      <c r="AA452" s="15" t="e">
        <f t="shared" ref="AA452:AA503" si="293">VLOOKUP($O452,$A$101:$B$104,2,FALSE)</f>
        <v>#N/A</v>
      </c>
      <c r="AB452" s="15" t="e">
        <f t="shared" ref="AB452:AB503" si="294">VLOOKUP($P452,$A$106:$B$108,2,FALSE)</f>
        <v>#N/A</v>
      </c>
      <c r="AC452" s="15" t="e">
        <f t="shared" ref="AC452:AC503" si="295">VLOOKUP($Q452,$A$110:$B$160,2,FALSE)</f>
        <v>#N/A</v>
      </c>
      <c r="AD452" s="15" t="e">
        <f t="shared" ref="AD452:AD503" si="296">VLOOKUP($R452,$A$162:$B$164,2,FALSE)</f>
        <v>#N/A</v>
      </c>
      <c r="AE452" s="141" t="e">
        <f t="shared" ref="AE452:AE503" si="297">ROUND(SUM($T452:$AD452),0)</f>
        <v>#N/A</v>
      </c>
      <c r="AG452" s="15" t="e">
        <f t="shared" ref="AG452:AG503" si="298">AE452-AF452</f>
        <v>#N/A</v>
      </c>
      <c r="AH452" s="15" t="e">
        <f t="shared" ref="AH452:AH503" si="299">VLOOKUP($F452,$A$2:$C$9,3,FALSE)</f>
        <v>#N/A</v>
      </c>
      <c r="AI452" s="15" t="b">
        <f t="shared" ref="AI452:AI503" si="300">IF($F452="2000",VLOOKUP($G452,$A$11:$C$17,3,FALSE),IF(OR($F452="2500",$F452="2510"),VLOOKUP($G452,$A$19:$C$25,3,FALSE),IF($F452="2520",VLOOKUP($G452,$A$27:$C$33,3,FALSE),IF($F452="3000",VLOOKUP($G452,$A$35:$C$45,3,FALSE),IF(OR($F452="3500",$F452="3510"),VLOOKUP($G452,$A$47:$C$56,3,FALSE),IF($F452="3520",VLOOKUP($G452,$A$58:$C$66,3,FALSE)))))))</f>
        <v>0</v>
      </c>
      <c r="AJ452" s="15" t="e">
        <f t="shared" ref="AJ452:AJ503" si="301">VLOOKUP($I452,$A$68:$C$78,3,FALSE)</f>
        <v>#N/A</v>
      </c>
      <c r="AK452" s="15" t="e">
        <f t="shared" ref="AK452:AK503" si="302">VLOOKUP($K452,$A$80:$C$83,3,FALSE)</f>
        <v>#N/A</v>
      </c>
      <c r="AL452" s="15" t="e">
        <f t="shared" ref="AL452:AL503" si="303">VLOOKUP($L452,$A$85:$C$89,3,FALSE)</f>
        <v>#N/A</v>
      </c>
      <c r="AM452" s="15" t="e">
        <f t="shared" ref="AM452:AM503" si="304">VLOOKUP($M452,$A$91:$C$93,3,FALSE)</f>
        <v>#N/A</v>
      </c>
      <c r="AN452" s="15" t="e">
        <f t="shared" ref="AN452:AN503" si="305">VLOOKUP($N452,$A$95:$C$99,3,FALSE)</f>
        <v>#N/A</v>
      </c>
      <c r="AO452" s="15" t="e">
        <f t="shared" ref="AO452:AO503" si="306">VLOOKUP($O452,$A$101:$C$104,3,FALSE)</f>
        <v>#N/A</v>
      </c>
      <c r="AP452" s="15" t="e">
        <f t="shared" ref="AP452:AP503" si="307">VLOOKUP($P452,$A$106:$C$108,3,FALSE)</f>
        <v>#N/A</v>
      </c>
      <c r="AQ452" s="15" t="e">
        <f t="shared" ref="AQ452:AQ503" si="308">VLOOKUP($Q452,$A$110:$C$160,3,FALSE)</f>
        <v>#N/A</v>
      </c>
      <c r="AR452" s="15" t="e">
        <f t="shared" ref="AR452:AR503" si="309">VLOOKUP($R452,$A$162:$C$164,3,FALSE)</f>
        <v>#N/A</v>
      </c>
      <c r="AS452" s="141" t="e">
        <f t="shared" ref="AS452:AS503" si="310">ROUND(SUM($AH452:$AR452),0)</f>
        <v>#N/A</v>
      </c>
      <c r="AT452" s="141" t="e">
        <f t="shared" ref="AT452:AT503" si="311">AS452*0.5</f>
        <v>#N/A</v>
      </c>
    </row>
    <row r="453" spans="5:46">
      <c r="E453" s="147"/>
      <c r="F453" s="15" t="str">
        <f t="shared" si="273"/>
        <v/>
      </c>
      <c r="G453" s="15" t="str">
        <f t="shared" si="274"/>
        <v/>
      </c>
      <c r="H453" s="15" t="str">
        <f t="shared" si="275"/>
        <v/>
      </c>
      <c r="I453" s="15" t="str">
        <f t="shared" si="276"/>
        <v/>
      </c>
      <c r="J453" s="15" t="str">
        <f t="shared" si="277"/>
        <v/>
      </c>
      <c r="K453" s="15" t="str">
        <f t="shared" si="278"/>
        <v/>
      </c>
      <c r="L453" s="15" t="str">
        <f t="shared" si="279"/>
        <v/>
      </c>
      <c r="M453" s="15" t="str">
        <f t="shared" si="280"/>
        <v/>
      </c>
      <c r="N453" s="15" t="str">
        <f t="shared" si="281"/>
        <v/>
      </c>
      <c r="O453" s="15" t="str">
        <f t="shared" si="282"/>
        <v/>
      </c>
      <c r="P453" s="15" t="str">
        <f t="shared" si="283"/>
        <v/>
      </c>
      <c r="Q453" s="15" t="str">
        <f t="shared" si="284"/>
        <v/>
      </c>
      <c r="R453" s="15" t="str">
        <f t="shared" si="285"/>
        <v/>
      </c>
      <c r="T453" s="15" t="e">
        <f t="shared" si="286"/>
        <v>#N/A</v>
      </c>
      <c r="U453" s="15" t="b">
        <f t="shared" si="287"/>
        <v>0</v>
      </c>
      <c r="V453" s="15" t="e">
        <f t="shared" si="288"/>
        <v>#N/A</v>
      </c>
      <c r="W453" s="15" t="e">
        <f t="shared" si="289"/>
        <v>#N/A</v>
      </c>
      <c r="X453" s="15" t="e">
        <f t="shared" si="290"/>
        <v>#N/A</v>
      </c>
      <c r="Y453" s="15" t="e">
        <f t="shared" si="291"/>
        <v>#N/A</v>
      </c>
      <c r="Z453" s="15" t="e">
        <f t="shared" si="292"/>
        <v>#N/A</v>
      </c>
      <c r="AA453" s="15" t="e">
        <f t="shared" si="293"/>
        <v>#N/A</v>
      </c>
      <c r="AB453" s="15" t="e">
        <f t="shared" si="294"/>
        <v>#N/A</v>
      </c>
      <c r="AC453" s="15" t="e">
        <f t="shared" si="295"/>
        <v>#N/A</v>
      </c>
      <c r="AD453" s="15" t="e">
        <f t="shared" si="296"/>
        <v>#N/A</v>
      </c>
      <c r="AE453" s="141" t="e">
        <f t="shared" si="297"/>
        <v>#N/A</v>
      </c>
      <c r="AG453" s="15" t="e">
        <f t="shared" si="298"/>
        <v>#N/A</v>
      </c>
      <c r="AH453" s="15" t="e">
        <f t="shared" si="299"/>
        <v>#N/A</v>
      </c>
      <c r="AI453" s="15" t="b">
        <f t="shared" si="300"/>
        <v>0</v>
      </c>
      <c r="AJ453" s="15" t="e">
        <f t="shared" si="301"/>
        <v>#N/A</v>
      </c>
      <c r="AK453" s="15" t="e">
        <f t="shared" si="302"/>
        <v>#N/A</v>
      </c>
      <c r="AL453" s="15" t="e">
        <f t="shared" si="303"/>
        <v>#N/A</v>
      </c>
      <c r="AM453" s="15" t="e">
        <f t="shared" si="304"/>
        <v>#N/A</v>
      </c>
      <c r="AN453" s="15" t="e">
        <f t="shared" si="305"/>
        <v>#N/A</v>
      </c>
      <c r="AO453" s="15" t="e">
        <f t="shared" si="306"/>
        <v>#N/A</v>
      </c>
      <c r="AP453" s="15" t="e">
        <f t="shared" si="307"/>
        <v>#N/A</v>
      </c>
      <c r="AQ453" s="15" t="e">
        <f t="shared" si="308"/>
        <v>#N/A</v>
      </c>
      <c r="AR453" s="15" t="e">
        <f t="shared" si="309"/>
        <v>#N/A</v>
      </c>
      <c r="AS453" s="141" t="e">
        <f t="shared" si="310"/>
        <v>#N/A</v>
      </c>
      <c r="AT453" s="141" t="e">
        <f t="shared" si="311"/>
        <v>#N/A</v>
      </c>
    </row>
    <row r="454" spans="5:46">
      <c r="E454" s="147"/>
      <c r="F454" s="15" t="str">
        <f t="shared" si="273"/>
        <v/>
      </c>
      <c r="G454" s="15" t="str">
        <f t="shared" si="274"/>
        <v/>
      </c>
      <c r="H454" s="15" t="str">
        <f t="shared" si="275"/>
        <v/>
      </c>
      <c r="I454" s="15" t="str">
        <f t="shared" si="276"/>
        <v/>
      </c>
      <c r="J454" s="15" t="str">
        <f t="shared" si="277"/>
        <v/>
      </c>
      <c r="K454" s="15" t="str">
        <f t="shared" si="278"/>
        <v/>
      </c>
      <c r="L454" s="15" t="str">
        <f t="shared" si="279"/>
        <v/>
      </c>
      <c r="M454" s="15" t="str">
        <f t="shared" si="280"/>
        <v/>
      </c>
      <c r="N454" s="15" t="str">
        <f t="shared" si="281"/>
        <v/>
      </c>
      <c r="O454" s="15" t="str">
        <f t="shared" si="282"/>
        <v/>
      </c>
      <c r="P454" s="15" t="str">
        <f t="shared" si="283"/>
        <v/>
      </c>
      <c r="Q454" s="15" t="str">
        <f t="shared" si="284"/>
        <v/>
      </c>
      <c r="R454" s="15" t="str">
        <f t="shared" si="285"/>
        <v/>
      </c>
      <c r="T454" s="15" t="e">
        <f t="shared" si="286"/>
        <v>#N/A</v>
      </c>
      <c r="U454" s="15" t="b">
        <f t="shared" si="287"/>
        <v>0</v>
      </c>
      <c r="V454" s="15" t="e">
        <f t="shared" si="288"/>
        <v>#N/A</v>
      </c>
      <c r="W454" s="15" t="e">
        <f t="shared" si="289"/>
        <v>#N/A</v>
      </c>
      <c r="X454" s="15" t="e">
        <f t="shared" si="290"/>
        <v>#N/A</v>
      </c>
      <c r="Y454" s="15" t="e">
        <f t="shared" si="291"/>
        <v>#N/A</v>
      </c>
      <c r="Z454" s="15" t="e">
        <f t="shared" si="292"/>
        <v>#N/A</v>
      </c>
      <c r="AA454" s="15" t="e">
        <f t="shared" si="293"/>
        <v>#N/A</v>
      </c>
      <c r="AB454" s="15" t="e">
        <f t="shared" si="294"/>
        <v>#N/A</v>
      </c>
      <c r="AC454" s="15" t="e">
        <f t="shared" si="295"/>
        <v>#N/A</v>
      </c>
      <c r="AD454" s="15" t="e">
        <f t="shared" si="296"/>
        <v>#N/A</v>
      </c>
      <c r="AE454" s="141" t="e">
        <f t="shared" si="297"/>
        <v>#N/A</v>
      </c>
      <c r="AG454" s="15" t="e">
        <f t="shared" si="298"/>
        <v>#N/A</v>
      </c>
      <c r="AH454" s="15" t="e">
        <f t="shared" si="299"/>
        <v>#N/A</v>
      </c>
      <c r="AI454" s="15" t="b">
        <f t="shared" si="300"/>
        <v>0</v>
      </c>
      <c r="AJ454" s="15" t="e">
        <f t="shared" si="301"/>
        <v>#N/A</v>
      </c>
      <c r="AK454" s="15" t="e">
        <f t="shared" si="302"/>
        <v>#N/A</v>
      </c>
      <c r="AL454" s="15" t="e">
        <f t="shared" si="303"/>
        <v>#N/A</v>
      </c>
      <c r="AM454" s="15" t="e">
        <f t="shared" si="304"/>
        <v>#N/A</v>
      </c>
      <c r="AN454" s="15" t="e">
        <f t="shared" si="305"/>
        <v>#N/A</v>
      </c>
      <c r="AO454" s="15" t="e">
        <f t="shared" si="306"/>
        <v>#N/A</v>
      </c>
      <c r="AP454" s="15" t="e">
        <f t="shared" si="307"/>
        <v>#N/A</v>
      </c>
      <c r="AQ454" s="15" t="e">
        <f t="shared" si="308"/>
        <v>#N/A</v>
      </c>
      <c r="AR454" s="15" t="e">
        <f t="shared" si="309"/>
        <v>#N/A</v>
      </c>
      <c r="AS454" s="141" t="e">
        <f t="shared" si="310"/>
        <v>#N/A</v>
      </c>
      <c r="AT454" s="141" t="e">
        <f t="shared" si="311"/>
        <v>#N/A</v>
      </c>
    </row>
    <row r="455" spans="5:46">
      <c r="E455" s="147"/>
      <c r="F455" s="15" t="str">
        <f t="shared" si="273"/>
        <v/>
      </c>
      <c r="G455" s="15" t="str">
        <f t="shared" si="274"/>
        <v/>
      </c>
      <c r="H455" s="15" t="str">
        <f t="shared" si="275"/>
        <v/>
      </c>
      <c r="I455" s="15" t="str">
        <f t="shared" si="276"/>
        <v/>
      </c>
      <c r="J455" s="15" t="str">
        <f t="shared" si="277"/>
        <v/>
      </c>
      <c r="K455" s="15" t="str">
        <f t="shared" si="278"/>
        <v/>
      </c>
      <c r="L455" s="15" t="str">
        <f t="shared" si="279"/>
        <v/>
      </c>
      <c r="M455" s="15" t="str">
        <f t="shared" si="280"/>
        <v/>
      </c>
      <c r="N455" s="15" t="str">
        <f t="shared" si="281"/>
        <v/>
      </c>
      <c r="O455" s="15" t="str">
        <f t="shared" si="282"/>
        <v/>
      </c>
      <c r="P455" s="15" t="str">
        <f t="shared" si="283"/>
        <v/>
      </c>
      <c r="Q455" s="15" t="str">
        <f t="shared" si="284"/>
        <v/>
      </c>
      <c r="R455" s="15" t="str">
        <f t="shared" si="285"/>
        <v/>
      </c>
      <c r="T455" s="15" t="e">
        <f t="shared" si="286"/>
        <v>#N/A</v>
      </c>
      <c r="U455" s="15" t="b">
        <f t="shared" si="287"/>
        <v>0</v>
      </c>
      <c r="V455" s="15" t="e">
        <f t="shared" si="288"/>
        <v>#N/A</v>
      </c>
      <c r="W455" s="15" t="e">
        <f t="shared" si="289"/>
        <v>#N/A</v>
      </c>
      <c r="X455" s="15" t="e">
        <f t="shared" si="290"/>
        <v>#N/A</v>
      </c>
      <c r="Y455" s="15" t="e">
        <f t="shared" si="291"/>
        <v>#N/A</v>
      </c>
      <c r="Z455" s="15" t="e">
        <f t="shared" si="292"/>
        <v>#N/A</v>
      </c>
      <c r="AA455" s="15" t="e">
        <f t="shared" si="293"/>
        <v>#N/A</v>
      </c>
      <c r="AB455" s="15" t="e">
        <f t="shared" si="294"/>
        <v>#N/A</v>
      </c>
      <c r="AC455" s="15" t="e">
        <f t="shared" si="295"/>
        <v>#N/A</v>
      </c>
      <c r="AD455" s="15" t="e">
        <f t="shared" si="296"/>
        <v>#N/A</v>
      </c>
      <c r="AE455" s="141" t="e">
        <f t="shared" si="297"/>
        <v>#N/A</v>
      </c>
      <c r="AG455" s="15" t="e">
        <f t="shared" si="298"/>
        <v>#N/A</v>
      </c>
      <c r="AH455" s="15" t="e">
        <f t="shared" si="299"/>
        <v>#N/A</v>
      </c>
      <c r="AI455" s="15" t="b">
        <f t="shared" si="300"/>
        <v>0</v>
      </c>
      <c r="AJ455" s="15" t="e">
        <f t="shared" si="301"/>
        <v>#N/A</v>
      </c>
      <c r="AK455" s="15" t="e">
        <f t="shared" si="302"/>
        <v>#N/A</v>
      </c>
      <c r="AL455" s="15" t="e">
        <f t="shared" si="303"/>
        <v>#N/A</v>
      </c>
      <c r="AM455" s="15" t="e">
        <f t="shared" si="304"/>
        <v>#N/A</v>
      </c>
      <c r="AN455" s="15" t="e">
        <f t="shared" si="305"/>
        <v>#N/A</v>
      </c>
      <c r="AO455" s="15" t="e">
        <f t="shared" si="306"/>
        <v>#N/A</v>
      </c>
      <c r="AP455" s="15" t="e">
        <f t="shared" si="307"/>
        <v>#N/A</v>
      </c>
      <c r="AQ455" s="15" t="e">
        <f t="shared" si="308"/>
        <v>#N/A</v>
      </c>
      <c r="AR455" s="15" t="e">
        <f t="shared" si="309"/>
        <v>#N/A</v>
      </c>
      <c r="AS455" s="141" t="e">
        <f t="shared" si="310"/>
        <v>#N/A</v>
      </c>
      <c r="AT455" s="141" t="e">
        <f t="shared" si="311"/>
        <v>#N/A</v>
      </c>
    </row>
    <row r="456" spans="5:46">
      <c r="E456" s="147"/>
      <c r="F456" s="15" t="str">
        <f t="shared" si="273"/>
        <v/>
      </c>
      <c r="G456" s="15" t="str">
        <f t="shared" si="274"/>
        <v/>
      </c>
      <c r="H456" s="15" t="str">
        <f t="shared" si="275"/>
        <v/>
      </c>
      <c r="I456" s="15" t="str">
        <f t="shared" si="276"/>
        <v/>
      </c>
      <c r="J456" s="15" t="str">
        <f t="shared" si="277"/>
        <v/>
      </c>
      <c r="K456" s="15" t="str">
        <f t="shared" si="278"/>
        <v/>
      </c>
      <c r="L456" s="15" t="str">
        <f t="shared" si="279"/>
        <v/>
      </c>
      <c r="M456" s="15" t="str">
        <f t="shared" si="280"/>
        <v/>
      </c>
      <c r="N456" s="15" t="str">
        <f t="shared" si="281"/>
        <v/>
      </c>
      <c r="O456" s="15" t="str">
        <f t="shared" si="282"/>
        <v/>
      </c>
      <c r="P456" s="15" t="str">
        <f t="shared" si="283"/>
        <v/>
      </c>
      <c r="Q456" s="15" t="str">
        <f t="shared" si="284"/>
        <v/>
      </c>
      <c r="R456" s="15" t="str">
        <f t="shared" si="285"/>
        <v/>
      </c>
      <c r="T456" s="15" t="e">
        <f t="shared" si="286"/>
        <v>#N/A</v>
      </c>
      <c r="U456" s="15" t="b">
        <f t="shared" si="287"/>
        <v>0</v>
      </c>
      <c r="V456" s="15" t="e">
        <f t="shared" si="288"/>
        <v>#N/A</v>
      </c>
      <c r="W456" s="15" t="e">
        <f t="shared" si="289"/>
        <v>#N/A</v>
      </c>
      <c r="X456" s="15" t="e">
        <f t="shared" si="290"/>
        <v>#N/A</v>
      </c>
      <c r="Y456" s="15" t="e">
        <f t="shared" si="291"/>
        <v>#N/A</v>
      </c>
      <c r="Z456" s="15" t="e">
        <f t="shared" si="292"/>
        <v>#N/A</v>
      </c>
      <c r="AA456" s="15" t="e">
        <f t="shared" si="293"/>
        <v>#N/A</v>
      </c>
      <c r="AB456" s="15" t="e">
        <f t="shared" si="294"/>
        <v>#N/A</v>
      </c>
      <c r="AC456" s="15" t="e">
        <f t="shared" si="295"/>
        <v>#N/A</v>
      </c>
      <c r="AD456" s="15" t="e">
        <f t="shared" si="296"/>
        <v>#N/A</v>
      </c>
      <c r="AE456" s="141" t="e">
        <f t="shared" si="297"/>
        <v>#N/A</v>
      </c>
      <c r="AG456" s="15" t="e">
        <f t="shared" si="298"/>
        <v>#N/A</v>
      </c>
      <c r="AH456" s="15" t="e">
        <f t="shared" si="299"/>
        <v>#N/A</v>
      </c>
      <c r="AI456" s="15" t="b">
        <f t="shared" si="300"/>
        <v>0</v>
      </c>
      <c r="AJ456" s="15" t="e">
        <f t="shared" si="301"/>
        <v>#N/A</v>
      </c>
      <c r="AK456" s="15" t="e">
        <f t="shared" si="302"/>
        <v>#N/A</v>
      </c>
      <c r="AL456" s="15" t="e">
        <f t="shared" si="303"/>
        <v>#N/A</v>
      </c>
      <c r="AM456" s="15" t="e">
        <f t="shared" si="304"/>
        <v>#N/A</v>
      </c>
      <c r="AN456" s="15" t="e">
        <f t="shared" si="305"/>
        <v>#N/A</v>
      </c>
      <c r="AO456" s="15" t="e">
        <f t="shared" si="306"/>
        <v>#N/A</v>
      </c>
      <c r="AP456" s="15" t="e">
        <f t="shared" si="307"/>
        <v>#N/A</v>
      </c>
      <c r="AQ456" s="15" t="e">
        <f t="shared" si="308"/>
        <v>#N/A</v>
      </c>
      <c r="AR456" s="15" t="e">
        <f t="shared" si="309"/>
        <v>#N/A</v>
      </c>
      <c r="AS456" s="141" t="e">
        <f t="shared" si="310"/>
        <v>#N/A</v>
      </c>
      <c r="AT456" s="141" t="e">
        <f t="shared" si="311"/>
        <v>#N/A</v>
      </c>
    </row>
    <row r="457" spans="5:46">
      <c r="E457" s="147"/>
      <c r="F457" s="15" t="str">
        <f t="shared" si="273"/>
        <v/>
      </c>
      <c r="G457" s="15" t="str">
        <f t="shared" si="274"/>
        <v/>
      </c>
      <c r="H457" s="15" t="str">
        <f t="shared" si="275"/>
        <v/>
      </c>
      <c r="I457" s="15" t="str">
        <f t="shared" si="276"/>
        <v/>
      </c>
      <c r="J457" s="15" t="str">
        <f t="shared" si="277"/>
        <v/>
      </c>
      <c r="K457" s="15" t="str">
        <f t="shared" si="278"/>
        <v/>
      </c>
      <c r="L457" s="15" t="str">
        <f t="shared" si="279"/>
        <v/>
      </c>
      <c r="M457" s="15" t="str">
        <f t="shared" si="280"/>
        <v/>
      </c>
      <c r="N457" s="15" t="str">
        <f t="shared" si="281"/>
        <v/>
      </c>
      <c r="O457" s="15" t="str">
        <f t="shared" si="282"/>
        <v/>
      </c>
      <c r="P457" s="15" t="str">
        <f t="shared" si="283"/>
        <v/>
      </c>
      <c r="Q457" s="15" t="str">
        <f t="shared" si="284"/>
        <v/>
      </c>
      <c r="R457" s="15" t="str">
        <f t="shared" si="285"/>
        <v/>
      </c>
      <c r="T457" s="15" t="e">
        <f t="shared" si="286"/>
        <v>#N/A</v>
      </c>
      <c r="U457" s="15" t="b">
        <f t="shared" si="287"/>
        <v>0</v>
      </c>
      <c r="V457" s="15" t="e">
        <f t="shared" si="288"/>
        <v>#N/A</v>
      </c>
      <c r="W457" s="15" t="e">
        <f t="shared" si="289"/>
        <v>#N/A</v>
      </c>
      <c r="X457" s="15" t="e">
        <f t="shared" si="290"/>
        <v>#N/A</v>
      </c>
      <c r="Y457" s="15" t="e">
        <f t="shared" si="291"/>
        <v>#N/A</v>
      </c>
      <c r="Z457" s="15" t="e">
        <f t="shared" si="292"/>
        <v>#N/A</v>
      </c>
      <c r="AA457" s="15" t="e">
        <f t="shared" si="293"/>
        <v>#N/A</v>
      </c>
      <c r="AB457" s="15" t="e">
        <f t="shared" si="294"/>
        <v>#N/A</v>
      </c>
      <c r="AC457" s="15" t="e">
        <f t="shared" si="295"/>
        <v>#N/A</v>
      </c>
      <c r="AD457" s="15" t="e">
        <f t="shared" si="296"/>
        <v>#N/A</v>
      </c>
      <c r="AE457" s="141" t="e">
        <f t="shared" si="297"/>
        <v>#N/A</v>
      </c>
      <c r="AG457" s="15" t="e">
        <f t="shared" si="298"/>
        <v>#N/A</v>
      </c>
      <c r="AH457" s="15" t="e">
        <f t="shared" si="299"/>
        <v>#N/A</v>
      </c>
      <c r="AI457" s="15" t="b">
        <f t="shared" si="300"/>
        <v>0</v>
      </c>
      <c r="AJ457" s="15" t="e">
        <f t="shared" si="301"/>
        <v>#N/A</v>
      </c>
      <c r="AK457" s="15" t="e">
        <f t="shared" si="302"/>
        <v>#N/A</v>
      </c>
      <c r="AL457" s="15" t="e">
        <f t="shared" si="303"/>
        <v>#N/A</v>
      </c>
      <c r="AM457" s="15" t="e">
        <f t="shared" si="304"/>
        <v>#N/A</v>
      </c>
      <c r="AN457" s="15" t="e">
        <f t="shared" si="305"/>
        <v>#N/A</v>
      </c>
      <c r="AO457" s="15" t="e">
        <f t="shared" si="306"/>
        <v>#N/A</v>
      </c>
      <c r="AP457" s="15" t="e">
        <f t="shared" si="307"/>
        <v>#N/A</v>
      </c>
      <c r="AQ457" s="15" t="e">
        <f t="shared" si="308"/>
        <v>#N/A</v>
      </c>
      <c r="AR457" s="15" t="e">
        <f t="shared" si="309"/>
        <v>#N/A</v>
      </c>
      <c r="AS457" s="141" t="e">
        <f t="shared" si="310"/>
        <v>#N/A</v>
      </c>
      <c r="AT457" s="141" t="e">
        <f t="shared" si="311"/>
        <v>#N/A</v>
      </c>
    </row>
    <row r="458" spans="5:46">
      <c r="E458" s="147"/>
      <c r="F458" s="15" t="str">
        <f t="shared" si="273"/>
        <v/>
      </c>
      <c r="G458" s="15" t="str">
        <f t="shared" si="274"/>
        <v/>
      </c>
      <c r="H458" s="15" t="str">
        <f t="shared" si="275"/>
        <v/>
      </c>
      <c r="I458" s="15" t="str">
        <f t="shared" si="276"/>
        <v/>
      </c>
      <c r="J458" s="15" t="str">
        <f t="shared" si="277"/>
        <v/>
      </c>
      <c r="K458" s="15" t="str">
        <f t="shared" si="278"/>
        <v/>
      </c>
      <c r="L458" s="15" t="str">
        <f t="shared" si="279"/>
        <v/>
      </c>
      <c r="M458" s="15" t="str">
        <f t="shared" si="280"/>
        <v/>
      </c>
      <c r="N458" s="15" t="str">
        <f t="shared" si="281"/>
        <v/>
      </c>
      <c r="O458" s="15" t="str">
        <f t="shared" si="282"/>
        <v/>
      </c>
      <c r="P458" s="15" t="str">
        <f t="shared" si="283"/>
        <v/>
      </c>
      <c r="Q458" s="15" t="str">
        <f t="shared" si="284"/>
        <v/>
      </c>
      <c r="R458" s="15" t="str">
        <f t="shared" si="285"/>
        <v/>
      </c>
      <c r="T458" s="15" t="e">
        <f t="shared" si="286"/>
        <v>#N/A</v>
      </c>
      <c r="U458" s="15" t="b">
        <f t="shared" si="287"/>
        <v>0</v>
      </c>
      <c r="V458" s="15" t="e">
        <f t="shared" si="288"/>
        <v>#N/A</v>
      </c>
      <c r="W458" s="15" t="e">
        <f t="shared" si="289"/>
        <v>#N/A</v>
      </c>
      <c r="X458" s="15" t="e">
        <f t="shared" si="290"/>
        <v>#N/A</v>
      </c>
      <c r="Y458" s="15" t="e">
        <f t="shared" si="291"/>
        <v>#N/A</v>
      </c>
      <c r="Z458" s="15" t="e">
        <f t="shared" si="292"/>
        <v>#N/A</v>
      </c>
      <c r="AA458" s="15" t="e">
        <f t="shared" si="293"/>
        <v>#N/A</v>
      </c>
      <c r="AB458" s="15" t="e">
        <f t="shared" si="294"/>
        <v>#N/A</v>
      </c>
      <c r="AC458" s="15" t="e">
        <f t="shared" si="295"/>
        <v>#N/A</v>
      </c>
      <c r="AD458" s="15" t="e">
        <f t="shared" si="296"/>
        <v>#N/A</v>
      </c>
      <c r="AE458" s="141" t="e">
        <f t="shared" si="297"/>
        <v>#N/A</v>
      </c>
      <c r="AG458" s="15" t="e">
        <f t="shared" si="298"/>
        <v>#N/A</v>
      </c>
      <c r="AH458" s="15" t="e">
        <f t="shared" si="299"/>
        <v>#N/A</v>
      </c>
      <c r="AI458" s="15" t="b">
        <f t="shared" si="300"/>
        <v>0</v>
      </c>
      <c r="AJ458" s="15" t="e">
        <f t="shared" si="301"/>
        <v>#N/A</v>
      </c>
      <c r="AK458" s="15" t="e">
        <f t="shared" si="302"/>
        <v>#N/A</v>
      </c>
      <c r="AL458" s="15" t="e">
        <f t="shared" si="303"/>
        <v>#N/A</v>
      </c>
      <c r="AM458" s="15" t="e">
        <f t="shared" si="304"/>
        <v>#N/A</v>
      </c>
      <c r="AN458" s="15" t="e">
        <f t="shared" si="305"/>
        <v>#N/A</v>
      </c>
      <c r="AO458" s="15" t="e">
        <f t="shared" si="306"/>
        <v>#N/A</v>
      </c>
      <c r="AP458" s="15" t="e">
        <f t="shared" si="307"/>
        <v>#N/A</v>
      </c>
      <c r="AQ458" s="15" t="e">
        <f t="shared" si="308"/>
        <v>#N/A</v>
      </c>
      <c r="AR458" s="15" t="e">
        <f t="shared" si="309"/>
        <v>#N/A</v>
      </c>
      <c r="AS458" s="141" t="e">
        <f t="shared" si="310"/>
        <v>#N/A</v>
      </c>
      <c r="AT458" s="141" t="e">
        <f t="shared" si="311"/>
        <v>#N/A</v>
      </c>
    </row>
    <row r="459" spans="5:46">
      <c r="E459" s="147"/>
      <c r="F459" s="15" t="str">
        <f t="shared" si="273"/>
        <v/>
      </c>
      <c r="G459" s="15" t="str">
        <f t="shared" si="274"/>
        <v/>
      </c>
      <c r="H459" s="15" t="str">
        <f t="shared" si="275"/>
        <v/>
      </c>
      <c r="I459" s="15" t="str">
        <f t="shared" si="276"/>
        <v/>
      </c>
      <c r="J459" s="15" t="str">
        <f t="shared" si="277"/>
        <v/>
      </c>
      <c r="K459" s="15" t="str">
        <f t="shared" si="278"/>
        <v/>
      </c>
      <c r="L459" s="15" t="str">
        <f t="shared" si="279"/>
        <v/>
      </c>
      <c r="M459" s="15" t="str">
        <f t="shared" si="280"/>
        <v/>
      </c>
      <c r="N459" s="15" t="str">
        <f t="shared" si="281"/>
        <v/>
      </c>
      <c r="O459" s="15" t="str">
        <f t="shared" si="282"/>
        <v/>
      </c>
      <c r="P459" s="15" t="str">
        <f t="shared" si="283"/>
        <v/>
      </c>
      <c r="Q459" s="15" t="str">
        <f t="shared" si="284"/>
        <v/>
      </c>
      <c r="R459" s="15" t="str">
        <f t="shared" si="285"/>
        <v/>
      </c>
      <c r="T459" s="15" t="e">
        <f t="shared" si="286"/>
        <v>#N/A</v>
      </c>
      <c r="U459" s="15" t="b">
        <f t="shared" si="287"/>
        <v>0</v>
      </c>
      <c r="V459" s="15" t="e">
        <f t="shared" si="288"/>
        <v>#N/A</v>
      </c>
      <c r="W459" s="15" t="e">
        <f t="shared" si="289"/>
        <v>#N/A</v>
      </c>
      <c r="X459" s="15" t="e">
        <f t="shared" si="290"/>
        <v>#N/A</v>
      </c>
      <c r="Y459" s="15" t="e">
        <f t="shared" si="291"/>
        <v>#N/A</v>
      </c>
      <c r="Z459" s="15" t="e">
        <f t="shared" si="292"/>
        <v>#N/A</v>
      </c>
      <c r="AA459" s="15" t="e">
        <f t="shared" si="293"/>
        <v>#N/A</v>
      </c>
      <c r="AB459" s="15" t="e">
        <f t="shared" si="294"/>
        <v>#N/A</v>
      </c>
      <c r="AC459" s="15" t="e">
        <f t="shared" si="295"/>
        <v>#N/A</v>
      </c>
      <c r="AD459" s="15" t="e">
        <f t="shared" si="296"/>
        <v>#N/A</v>
      </c>
      <c r="AE459" s="141" t="e">
        <f t="shared" si="297"/>
        <v>#N/A</v>
      </c>
      <c r="AG459" s="15" t="e">
        <f t="shared" si="298"/>
        <v>#N/A</v>
      </c>
      <c r="AH459" s="15" t="e">
        <f t="shared" si="299"/>
        <v>#N/A</v>
      </c>
      <c r="AI459" s="15" t="b">
        <f t="shared" si="300"/>
        <v>0</v>
      </c>
      <c r="AJ459" s="15" t="e">
        <f t="shared" si="301"/>
        <v>#N/A</v>
      </c>
      <c r="AK459" s="15" t="e">
        <f t="shared" si="302"/>
        <v>#N/A</v>
      </c>
      <c r="AL459" s="15" t="e">
        <f t="shared" si="303"/>
        <v>#N/A</v>
      </c>
      <c r="AM459" s="15" t="e">
        <f t="shared" si="304"/>
        <v>#N/A</v>
      </c>
      <c r="AN459" s="15" t="e">
        <f t="shared" si="305"/>
        <v>#N/A</v>
      </c>
      <c r="AO459" s="15" t="e">
        <f t="shared" si="306"/>
        <v>#N/A</v>
      </c>
      <c r="AP459" s="15" t="e">
        <f t="shared" si="307"/>
        <v>#N/A</v>
      </c>
      <c r="AQ459" s="15" t="e">
        <f t="shared" si="308"/>
        <v>#N/A</v>
      </c>
      <c r="AR459" s="15" t="e">
        <f t="shared" si="309"/>
        <v>#N/A</v>
      </c>
      <c r="AS459" s="141" t="e">
        <f t="shared" si="310"/>
        <v>#N/A</v>
      </c>
      <c r="AT459" s="141" t="e">
        <f t="shared" si="311"/>
        <v>#N/A</v>
      </c>
    </row>
    <row r="460" spans="5:46">
      <c r="E460" s="147"/>
      <c r="F460" s="15" t="str">
        <f t="shared" si="273"/>
        <v/>
      </c>
      <c r="G460" s="15" t="str">
        <f t="shared" si="274"/>
        <v/>
      </c>
      <c r="H460" s="15" t="str">
        <f t="shared" si="275"/>
        <v/>
      </c>
      <c r="I460" s="15" t="str">
        <f t="shared" si="276"/>
        <v/>
      </c>
      <c r="J460" s="15" t="str">
        <f t="shared" si="277"/>
        <v/>
      </c>
      <c r="K460" s="15" t="str">
        <f t="shared" si="278"/>
        <v/>
      </c>
      <c r="L460" s="15" t="str">
        <f t="shared" si="279"/>
        <v/>
      </c>
      <c r="M460" s="15" t="str">
        <f t="shared" si="280"/>
        <v/>
      </c>
      <c r="N460" s="15" t="str">
        <f t="shared" si="281"/>
        <v/>
      </c>
      <c r="O460" s="15" t="str">
        <f t="shared" si="282"/>
        <v/>
      </c>
      <c r="P460" s="15" t="str">
        <f t="shared" si="283"/>
        <v/>
      </c>
      <c r="Q460" s="15" t="str">
        <f t="shared" si="284"/>
        <v/>
      </c>
      <c r="R460" s="15" t="str">
        <f t="shared" si="285"/>
        <v/>
      </c>
      <c r="T460" s="15" t="e">
        <f t="shared" si="286"/>
        <v>#N/A</v>
      </c>
      <c r="U460" s="15" t="b">
        <f t="shared" si="287"/>
        <v>0</v>
      </c>
      <c r="V460" s="15" t="e">
        <f t="shared" si="288"/>
        <v>#N/A</v>
      </c>
      <c r="W460" s="15" t="e">
        <f t="shared" si="289"/>
        <v>#N/A</v>
      </c>
      <c r="X460" s="15" t="e">
        <f t="shared" si="290"/>
        <v>#N/A</v>
      </c>
      <c r="Y460" s="15" t="e">
        <f t="shared" si="291"/>
        <v>#N/A</v>
      </c>
      <c r="Z460" s="15" t="e">
        <f t="shared" si="292"/>
        <v>#N/A</v>
      </c>
      <c r="AA460" s="15" t="e">
        <f t="shared" si="293"/>
        <v>#N/A</v>
      </c>
      <c r="AB460" s="15" t="e">
        <f t="shared" si="294"/>
        <v>#N/A</v>
      </c>
      <c r="AC460" s="15" t="e">
        <f t="shared" si="295"/>
        <v>#N/A</v>
      </c>
      <c r="AD460" s="15" t="e">
        <f t="shared" si="296"/>
        <v>#N/A</v>
      </c>
      <c r="AE460" s="141" t="e">
        <f t="shared" si="297"/>
        <v>#N/A</v>
      </c>
      <c r="AG460" s="15" t="e">
        <f t="shared" si="298"/>
        <v>#N/A</v>
      </c>
      <c r="AH460" s="15" t="e">
        <f t="shared" si="299"/>
        <v>#N/A</v>
      </c>
      <c r="AI460" s="15" t="b">
        <f t="shared" si="300"/>
        <v>0</v>
      </c>
      <c r="AJ460" s="15" t="e">
        <f t="shared" si="301"/>
        <v>#N/A</v>
      </c>
      <c r="AK460" s="15" t="e">
        <f t="shared" si="302"/>
        <v>#N/A</v>
      </c>
      <c r="AL460" s="15" t="e">
        <f t="shared" si="303"/>
        <v>#N/A</v>
      </c>
      <c r="AM460" s="15" t="e">
        <f t="shared" si="304"/>
        <v>#N/A</v>
      </c>
      <c r="AN460" s="15" t="e">
        <f t="shared" si="305"/>
        <v>#N/A</v>
      </c>
      <c r="AO460" s="15" t="e">
        <f t="shared" si="306"/>
        <v>#N/A</v>
      </c>
      <c r="AP460" s="15" t="e">
        <f t="shared" si="307"/>
        <v>#N/A</v>
      </c>
      <c r="AQ460" s="15" t="e">
        <f t="shared" si="308"/>
        <v>#N/A</v>
      </c>
      <c r="AR460" s="15" t="e">
        <f t="shared" si="309"/>
        <v>#N/A</v>
      </c>
      <c r="AS460" s="141" t="e">
        <f t="shared" si="310"/>
        <v>#N/A</v>
      </c>
      <c r="AT460" s="141" t="e">
        <f t="shared" si="311"/>
        <v>#N/A</v>
      </c>
    </row>
    <row r="461" spans="5:46">
      <c r="E461" s="147"/>
      <c r="F461" s="15" t="str">
        <f t="shared" si="273"/>
        <v/>
      </c>
      <c r="G461" s="15" t="str">
        <f t="shared" si="274"/>
        <v/>
      </c>
      <c r="H461" s="15" t="str">
        <f t="shared" si="275"/>
        <v/>
      </c>
      <c r="I461" s="15" t="str">
        <f t="shared" si="276"/>
        <v/>
      </c>
      <c r="J461" s="15" t="str">
        <f t="shared" si="277"/>
        <v/>
      </c>
      <c r="K461" s="15" t="str">
        <f t="shared" si="278"/>
        <v/>
      </c>
      <c r="L461" s="15" t="str">
        <f t="shared" si="279"/>
        <v/>
      </c>
      <c r="M461" s="15" t="str">
        <f t="shared" si="280"/>
        <v/>
      </c>
      <c r="N461" s="15" t="str">
        <f t="shared" si="281"/>
        <v/>
      </c>
      <c r="O461" s="15" t="str">
        <f t="shared" si="282"/>
        <v/>
      </c>
      <c r="P461" s="15" t="str">
        <f t="shared" si="283"/>
        <v/>
      </c>
      <c r="Q461" s="15" t="str">
        <f t="shared" si="284"/>
        <v/>
      </c>
      <c r="R461" s="15" t="str">
        <f t="shared" si="285"/>
        <v/>
      </c>
      <c r="T461" s="15" t="e">
        <f t="shared" si="286"/>
        <v>#N/A</v>
      </c>
      <c r="U461" s="15" t="b">
        <f t="shared" si="287"/>
        <v>0</v>
      </c>
      <c r="V461" s="15" t="e">
        <f t="shared" si="288"/>
        <v>#N/A</v>
      </c>
      <c r="W461" s="15" t="e">
        <f t="shared" si="289"/>
        <v>#N/A</v>
      </c>
      <c r="X461" s="15" t="e">
        <f t="shared" si="290"/>
        <v>#N/A</v>
      </c>
      <c r="Y461" s="15" t="e">
        <f t="shared" si="291"/>
        <v>#N/A</v>
      </c>
      <c r="Z461" s="15" t="e">
        <f t="shared" si="292"/>
        <v>#N/A</v>
      </c>
      <c r="AA461" s="15" t="e">
        <f t="shared" si="293"/>
        <v>#N/A</v>
      </c>
      <c r="AB461" s="15" t="e">
        <f t="shared" si="294"/>
        <v>#N/A</v>
      </c>
      <c r="AC461" s="15" t="e">
        <f t="shared" si="295"/>
        <v>#N/A</v>
      </c>
      <c r="AD461" s="15" t="e">
        <f t="shared" si="296"/>
        <v>#N/A</v>
      </c>
      <c r="AE461" s="141" t="e">
        <f t="shared" si="297"/>
        <v>#N/A</v>
      </c>
      <c r="AG461" s="15" t="e">
        <f t="shared" si="298"/>
        <v>#N/A</v>
      </c>
      <c r="AH461" s="15" t="e">
        <f t="shared" si="299"/>
        <v>#N/A</v>
      </c>
      <c r="AI461" s="15" t="b">
        <f t="shared" si="300"/>
        <v>0</v>
      </c>
      <c r="AJ461" s="15" t="e">
        <f t="shared" si="301"/>
        <v>#N/A</v>
      </c>
      <c r="AK461" s="15" t="e">
        <f t="shared" si="302"/>
        <v>#N/A</v>
      </c>
      <c r="AL461" s="15" t="e">
        <f t="shared" si="303"/>
        <v>#N/A</v>
      </c>
      <c r="AM461" s="15" t="e">
        <f t="shared" si="304"/>
        <v>#N/A</v>
      </c>
      <c r="AN461" s="15" t="e">
        <f t="shared" si="305"/>
        <v>#N/A</v>
      </c>
      <c r="AO461" s="15" t="e">
        <f t="shared" si="306"/>
        <v>#N/A</v>
      </c>
      <c r="AP461" s="15" t="e">
        <f t="shared" si="307"/>
        <v>#N/A</v>
      </c>
      <c r="AQ461" s="15" t="e">
        <f t="shared" si="308"/>
        <v>#N/A</v>
      </c>
      <c r="AR461" s="15" t="e">
        <f t="shared" si="309"/>
        <v>#N/A</v>
      </c>
      <c r="AS461" s="141" t="e">
        <f t="shared" si="310"/>
        <v>#N/A</v>
      </c>
      <c r="AT461" s="141" t="e">
        <f t="shared" si="311"/>
        <v>#N/A</v>
      </c>
    </row>
    <row r="462" spans="5:46">
      <c r="E462" s="147"/>
      <c r="F462" s="15" t="str">
        <f t="shared" si="273"/>
        <v/>
      </c>
      <c r="G462" s="15" t="str">
        <f t="shared" si="274"/>
        <v/>
      </c>
      <c r="H462" s="15" t="str">
        <f t="shared" si="275"/>
        <v/>
      </c>
      <c r="I462" s="15" t="str">
        <f t="shared" si="276"/>
        <v/>
      </c>
      <c r="J462" s="15" t="str">
        <f t="shared" si="277"/>
        <v/>
      </c>
      <c r="K462" s="15" t="str">
        <f t="shared" si="278"/>
        <v/>
      </c>
      <c r="L462" s="15" t="str">
        <f t="shared" si="279"/>
        <v/>
      </c>
      <c r="M462" s="15" t="str">
        <f t="shared" si="280"/>
        <v/>
      </c>
      <c r="N462" s="15" t="str">
        <f t="shared" si="281"/>
        <v/>
      </c>
      <c r="O462" s="15" t="str">
        <f t="shared" si="282"/>
        <v/>
      </c>
      <c r="P462" s="15" t="str">
        <f t="shared" si="283"/>
        <v/>
      </c>
      <c r="Q462" s="15" t="str">
        <f t="shared" si="284"/>
        <v/>
      </c>
      <c r="R462" s="15" t="str">
        <f t="shared" si="285"/>
        <v/>
      </c>
      <c r="T462" s="15" t="e">
        <f t="shared" si="286"/>
        <v>#N/A</v>
      </c>
      <c r="U462" s="15" t="b">
        <f t="shared" si="287"/>
        <v>0</v>
      </c>
      <c r="V462" s="15" t="e">
        <f t="shared" si="288"/>
        <v>#N/A</v>
      </c>
      <c r="W462" s="15" t="e">
        <f t="shared" si="289"/>
        <v>#N/A</v>
      </c>
      <c r="X462" s="15" t="e">
        <f t="shared" si="290"/>
        <v>#N/A</v>
      </c>
      <c r="Y462" s="15" t="e">
        <f t="shared" si="291"/>
        <v>#N/A</v>
      </c>
      <c r="Z462" s="15" t="e">
        <f t="shared" si="292"/>
        <v>#N/A</v>
      </c>
      <c r="AA462" s="15" t="e">
        <f t="shared" si="293"/>
        <v>#N/A</v>
      </c>
      <c r="AB462" s="15" t="e">
        <f t="shared" si="294"/>
        <v>#N/A</v>
      </c>
      <c r="AC462" s="15" t="e">
        <f t="shared" si="295"/>
        <v>#N/A</v>
      </c>
      <c r="AD462" s="15" t="e">
        <f t="shared" si="296"/>
        <v>#N/A</v>
      </c>
      <c r="AE462" s="141" t="e">
        <f t="shared" si="297"/>
        <v>#N/A</v>
      </c>
      <c r="AG462" s="15" t="e">
        <f t="shared" si="298"/>
        <v>#N/A</v>
      </c>
      <c r="AH462" s="15" t="e">
        <f t="shared" si="299"/>
        <v>#N/A</v>
      </c>
      <c r="AI462" s="15" t="b">
        <f t="shared" si="300"/>
        <v>0</v>
      </c>
      <c r="AJ462" s="15" t="e">
        <f t="shared" si="301"/>
        <v>#N/A</v>
      </c>
      <c r="AK462" s="15" t="e">
        <f t="shared" si="302"/>
        <v>#N/A</v>
      </c>
      <c r="AL462" s="15" t="e">
        <f t="shared" si="303"/>
        <v>#N/A</v>
      </c>
      <c r="AM462" s="15" t="e">
        <f t="shared" si="304"/>
        <v>#N/A</v>
      </c>
      <c r="AN462" s="15" t="e">
        <f t="shared" si="305"/>
        <v>#N/A</v>
      </c>
      <c r="AO462" s="15" t="e">
        <f t="shared" si="306"/>
        <v>#N/A</v>
      </c>
      <c r="AP462" s="15" t="e">
        <f t="shared" si="307"/>
        <v>#N/A</v>
      </c>
      <c r="AQ462" s="15" t="e">
        <f t="shared" si="308"/>
        <v>#N/A</v>
      </c>
      <c r="AR462" s="15" t="e">
        <f t="shared" si="309"/>
        <v>#N/A</v>
      </c>
      <c r="AS462" s="141" t="e">
        <f t="shared" si="310"/>
        <v>#N/A</v>
      </c>
      <c r="AT462" s="141" t="e">
        <f t="shared" si="311"/>
        <v>#N/A</v>
      </c>
    </row>
    <row r="463" spans="5:46">
      <c r="E463" s="147"/>
      <c r="F463" s="15" t="str">
        <f t="shared" si="273"/>
        <v/>
      </c>
      <c r="G463" s="15" t="str">
        <f t="shared" si="274"/>
        <v/>
      </c>
      <c r="H463" s="15" t="str">
        <f t="shared" si="275"/>
        <v/>
      </c>
      <c r="I463" s="15" t="str">
        <f t="shared" si="276"/>
        <v/>
      </c>
      <c r="J463" s="15" t="str">
        <f t="shared" si="277"/>
        <v/>
      </c>
      <c r="K463" s="15" t="str">
        <f t="shared" si="278"/>
        <v/>
      </c>
      <c r="L463" s="15" t="str">
        <f t="shared" si="279"/>
        <v/>
      </c>
      <c r="M463" s="15" t="str">
        <f t="shared" si="280"/>
        <v/>
      </c>
      <c r="N463" s="15" t="str">
        <f t="shared" si="281"/>
        <v/>
      </c>
      <c r="O463" s="15" t="str">
        <f t="shared" si="282"/>
        <v/>
      </c>
      <c r="P463" s="15" t="str">
        <f t="shared" si="283"/>
        <v/>
      </c>
      <c r="Q463" s="15" t="str">
        <f t="shared" si="284"/>
        <v/>
      </c>
      <c r="R463" s="15" t="str">
        <f t="shared" si="285"/>
        <v/>
      </c>
      <c r="T463" s="15" t="e">
        <f t="shared" si="286"/>
        <v>#N/A</v>
      </c>
      <c r="U463" s="15" t="b">
        <f t="shared" si="287"/>
        <v>0</v>
      </c>
      <c r="V463" s="15" t="e">
        <f t="shared" si="288"/>
        <v>#N/A</v>
      </c>
      <c r="W463" s="15" t="e">
        <f t="shared" si="289"/>
        <v>#N/A</v>
      </c>
      <c r="X463" s="15" t="e">
        <f t="shared" si="290"/>
        <v>#N/A</v>
      </c>
      <c r="Y463" s="15" t="e">
        <f t="shared" si="291"/>
        <v>#N/A</v>
      </c>
      <c r="Z463" s="15" t="e">
        <f t="shared" si="292"/>
        <v>#N/A</v>
      </c>
      <c r="AA463" s="15" t="e">
        <f t="shared" si="293"/>
        <v>#N/A</v>
      </c>
      <c r="AB463" s="15" t="e">
        <f t="shared" si="294"/>
        <v>#N/A</v>
      </c>
      <c r="AC463" s="15" t="e">
        <f t="shared" si="295"/>
        <v>#N/A</v>
      </c>
      <c r="AD463" s="15" t="e">
        <f t="shared" si="296"/>
        <v>#N/A</v>
      </c>
      <c r="AE463" s="141" t="e">
        <f t="shared" si="297"/>
        <v>#N/A</v>
      </c>
      <c r="AG463" s="15" t="e">
        <f t="shared" si="298"/>
        <v>#N/A</v>
      </c>
      <c r="AH463" s="15" t="e">
        <f t="shared" si="299"/>
        <v>#N/A</v>
      </c>
      <c r="AI463" s="15" t="b">
        <f t="shared" si="300"/>
        <v>0</v>
      </c>
      <c r="AJ463" s="15" t="e">
        <f t="shared" si="301"/>
        <v>#N/A</v>
      </c>
      <c r="AK463" s="15" t="e">
        <f t="shared" si="302"/>
        <v>#N/A</v>
      </c>
      <c r="AL463" s="15" t="e">
        <f t="shared" si="303"/>
        <v>#N/A</v>
      </c>
      <c r="AM463" s="15" t="e">
        <f t="shared" si="304"/>
        <v>#N/A</v>
      </c>
      <c r="AN463" s="15" t="e">
        <f t="shared" si="305"/>
        <v>#N/A</v>
      </c>
      <c r="AO463" s="15" t="e">
        <f t="shared" si="306"/>
        <v>#N/A</v>
      </c>
      <c r="AP463" s="15" t="e">
        <f t="shared" si="307"/>
        <v>#N/A</v>
      </c>
      <c r="AQ463" s="15" t="e">
        <f t="shared" si="308"/>
        <v>#N/A</v>
      </c>
      <c r="AR463" s="15" t="e">
        <f t="shared" si="309"/>
        <v>#N/A</v>
      </c>
      <c r="AS463" s="141" t="e">
        <f t="shared" si="310"/>
        <v>#N/A</v>
      </c>
      <c r="AT463" s="141" t="e">
        <f t="shared" si="311"/>
        <v>#N/A</v>
      </c>
    </row>
    <row r="464" spans="5:46">
      <c r="E464" s="147"/>
      <c r="F464" s="15" t="str">
        <f t="shared" si="273"/>
        <v/>
      </c>
      <c r="G464" s="15" t="str">
        <f t="shared" si="274"/>
        <v/>
      </c>
      <c r="H464" s="15" t="str">
        <f t="shared" si="275"/>
        <v/>
      </c>
      <c r="I464" s="15" t="str">
        <f t="shared" si="276"/>
        <v/>
      </c>
      <c r="J464" s="15" t="str">
        <f t="shared" si="277"/>
        <v/>
      </c>
      <c r="K464" s="15" t="str">
        <f t="shared" si="278"/>
        <v/>
      </c>
      <c r="L464" s="15" t="str">
        <f t="shared" si="279"/>
        <v/>
      </c>
      <c r="M464" s="15" t="str">
        <f t="shared" si="280"/>
        <v/>
      </c>
      <c r="N464" s="15" t="str">
        <f t="shared" si="281"/>
        <v/>
      </c>
      <c r="O464" s="15" t="str">
        <f t="shared" si="282"/>
        <v/>
      </c>
      <c r="P464" s="15" t="str">
        <f t="shared" si="283"/>
        <v/>
      </c>
      <c r="Q464" s="15" t="str">
        <f t="shared" si="284"/>
        <v/>
      </c>
      <c r="R464" s="15" t="str">
        <f t="shared" si="285"/>
        <v/>
      </c>
      <c r="T464" s="15" t="e">
        <f t="shared" si="286"/>
        <v>#N/A</v>
      </c>
      <c r="U464" s="15" t="b">
        <f t="shared" si="287"/>
        <v>0</v>
      </c>
      <c r="V464" s="15" t="e">
        <f t="shared" si="288"/>
        <v>#N/A</v>
      </c>
      <c r="W464" s="15" t="e">
        <f t="shared" si="289"/>
        <v>#N/A</v>
      </c>
      <c r="X464" s="15" t="e">
        <f t="shared" si="290"/>
        <v>#N/A</v>
      </c>
      <c r="Y464" s="15" t="e">
        <f t="shared" si="291"/>
        <v>#N/A</v>
      </c>
      <c r="Z464" s="15" t="e">
        <f t="shared" si="292"/>
        <v>#N/A</v>
      </c>
      <c r="AA464" s="15" t="e">
        <f t="shared" si="293"/>
        <v>#N/A</v>
      </c>
      <c r="AB464" s="15" t="e">
        <f t="shared" si="294"/>
        <v>#N/A</v>
      </c>
      <c r="AC464" s="15" t="e">
        <f t="shared" si="295"/>
        <v>#N/A</v>
      </c>
      <c r="AD464" s="15" t="e">
        <f t="shared" si="296"/>
        <v>#N/A</v>
      </c>
      <c r="AE464" s="141" t="e">
        <f t="shared" si="297"/>
        <v>#N/A</v>
      </c>
      <c r="AG464" s="15" t="e">
        <f t="shared" si="298"/>
        <v>#N/A</v>
      </c>
      <c r="AH464" s="15" t="e">
        <f t="shared" si="299"/>
        <v>#N/A</v>
      </c>
      <c r="AI464" s="15" t="b">
        <f t="shared" si="300"/>
        <v>0</v>
      </c>
      <c r="AJ464" s="15" t="e">
        <f t="shared" si="301"/>
        <v>#N/A</v>
      </c>
      <c r="AK464" s="15" t="e">
        <f t="shared" si="302"/>
        <v>#N/A</v>
      </c>
      <c r="AL464" s="15" t="e">
        <f t="shared" si="303"/>
        <v>#N/A</v>
      </c>
      <c r="AM464" s="15" t="e">
        <f t="shared" si="304"/>
        <v>#N/A</v>
      </c>
      <c r="AN464" s="15" t="e">
        <f t="shared" si="305"/>
        <v>#N/A</v>
      </c>
      <c r="AO464" s="15" t="e">
        <f t="shared" si="306"/>
        <v>#N/A</v>
      </c>
      <c r="AP464" s="15" t="e">
        <f t="shared" si="307"/>
        <v>#N/A</v>
      </c>
      <c r="AQ464" s="15" t="e">
        <f t="shared" si="308"/>
        <v>#N/A</v>
      </c>
      <c r="AR464" s="15" t="e">
        <f t="shared" si="309"/>
        <v>#N/A</v>
      </c>
      <c r="AS464" s="141" t="e">
        <f t="shared" si="310"/>
        <v>#N/A</v>
      </c>
      <c r="AT464" s="141" t="e">
        <f t="shared" si="311"/>
        <v>#N/A</v>
      </c>
    </row>
    <row r="465" spans="5:46">
      <c r="E465" s="147"/>
      <c r="F465" s="15" t="str">
        <f t="shared" si="273"/>
        <v/>
      </c>
      <c r="G465" s="15" t="str">
        <f t="shared" si="274"/>
        <v/>
      </c>
      <c r="H465" s="15" t="str">
        <f t="shared" si="275"/>
        <v/>
      </c>
      <c r="I465" s="15" t="str">
        <f t="shared" si="276"/>
        <v/>
      </c>
      <c r="J465" s="15" t="str">
        <f t="shared" si="277"/>
        <v/>
      </c>
      <c r="K465" s="15" t="str">
        <f t="shared" si="278"/>
        <v/>
      </c>
      <c r="L465" s="15" t="str">
        <f t="shared" si="279"/>
        <v/>
      </c>
      <c r="M465" s="15" t="str">
        <f t="shared" si="280"/>
        <v/>
      </c>
      <c r="N465" s="15" t="str">
        <f t="shared" si="281"/>
        <v/>
      </c>
      <c r="O465" s="15" t="str">
        <f t="shared" si="282"/>
        <v/>
      </c>
      <c r="P465" s="15" t="str">
        <f t="shared" si="283"/>
        <v/>
      </c>
      <c r="Q465" s="15" t="str">
        <f t="shared" si="284"/>
        <v/>
      </c>
      <c r="R465" s="15" t="str">
        <f t="shared" si="285"/>
        <v/>
      </c>
      <c r="T465" s="15" t="e">
        <f t="shared" si="286"/>
        <v>#N/A</v>
      </c>
      <c r="U465" s="15" t="b">
        <f t="shared" si="287"/>
        <v>0</v>
      </c>
      <c r="V465" s="15" t="e">
        <f t="shared" si="288"/>
        <v>#N/A</v>
      </c>
      <c r="W465" s="15" t="e">
        <f t="shared" si="289"/>
        <v>#N/A</v>
      </c>
      <c r="X465" s="15" t="e">
        <f t="shared" si="290"/>
        <v>#N/A</v>
      </c>
      <c r="Y465" s="15" t="e">
        <f t="shared" si="291"/>
        <v>#N/A</v>
      </c>
      <c r="Z465" s="15" t="e">
        <f t="shared" si="292"/>
        <v>#N/A</v>
      </c>
      <c r="AA465" s="15" t="e">
        <f t="shared" si="293"/>
        <v>#N/A</v>
      </c>
      <c r="AB465" s="15" t="e">
        <f t="shared" si="294"/>
        <v>#N/A</v>
      </c>
      <c r="AC465" s="15" t="e">
        <f t="shared" si="295"/>
        <v>#N/A</v>
      </c>
      <c r="AD465" s="15" t="e">
        <f t="shared" si="296"/>
        <v>#N/A</v>
      </c>
      <c r="AE465" s="141" t="e">
        <f t="shared" si="297"/>
        <v>#N/A</v>
      </c>
      <c r="AG465" s="15" t="e">
        <f t="shared" si="298"/>
        <v>#N/A</v>
      </c>
      <c r="AH465" s="15" t="e">
        <f t="shared" si="299"/>
        <v>#N/A</v>
      </c>
      <c r="AI465" s="15" t="b">
        <f t="shared" si="300"/>
        <v>0</v>
      </c>
      <c r="AJ465" s="15" t="e">
        <f t="shared" si="301"/>
        <v>#N/A</v>
      </c>
      <c r="AK465" s="15" t="e">
        <f t="shared" si="302"/>
        <v>#N/A</v>
      </c>
      <c r="AL465" s="15" t="e">
        <f t="shared" si="303"/>
        <v>#N/A</v>
      </c>
      <c r="AM465" s="15" t="e">
        <f t="shared" si="304"/>
        <v>#N/A</v>
      </c>
      <c r="AN465" s="15" t="e">
        <f t="shared" si="305"/>
        <v>#N/A</v>
      </c>
      <c r="AO465" s="15" t="e">
        <f t="shared" si="306"/>
        <v>#N/A</v>
      </c>
      <c r="AP465" s="15" t="e">
        <f t="shared" si="307"/>
        <v>#N/A</v>
      </c>
      <c r="AQ465" s="15" t="e">
        <f t="shared" si="308"/>
        <v>#N/A</v>
      </c>
      <c r="AR465" s="15" t="e">
        <f t="shared" si="309"/>
        <v>#N/A</v>
      </c>
      <c r="AS465" s="141" t="e">
        <f t="shared" si="310"/>
        <v>#N/A</v>
      </c>
      <c r="AT465" s="141" t="e">
        <f t="shared" si="311"/>
        <v>#N/A</v>
      </c>
    </row>
    <row r="466" spans="5:46">
      <c r="E466" s="147"/>
      <c r="F466" s="15" t="str">
        <f t="shared" si="273"/>
        <v/>
      </c>
      <c r="G466" s="15" t="str">
        <f t="shared" si="274"/>
        <v/>
      </c>
      <c r="H466" s="15" t="str">
        <f t="shared" si="275"/>
        <v/>
      </c>
      <c r="I466" s="15" t="str">
        <f t="shared" si="276"/>
        <v/>
      </c>
      <c r="J466" s="15" t="str">
        <f t="shared" si="277"/>
        <v/>
      </c>
      <c r="K466" s="15" t="str">
        <f t="shared" si="278"/>
        <v/>
      </c>
      <c r="L466" s="15" t="str">
        <f t="shared" si="279"/>
        <v/>
      </c>
      <c r="M466" s="15" t="str">
        <f t="shared" si="280"/>
        <v/>
      </c>
      <c r="N466" s="15" t="str">
        <f t="shared" si="281"/>
        <v/>
      </c>
      <c r="O466" s="15" t="str">
        <f t="shared" si="282"/>
        <v/>
      </c>
      <c r="P466" s="15" t="str">
        <f t="shared" si="283"/>
        <v/>
      </c>
      <c r="Q466" s="15" t="str">
        <f t="shared" si="284"/>
        <v/>
      </c>
      <c r="R466" s="15" t="str">
        <f t="shared" si="285"/>
        <v/>
      </c>
      <c r="T466" s="15" t="e">
        <f t="shared" si="286"/>
        <v>#N/A</v>
      </c>
      <c r="U466" s="15" t="b">
        <f t="shared" si="287"/>
        <v>0</v>
      </c>
      <c r="V466" s="15" t="e">
        <f t="shared" si="288"/>
        <v>#N/A</v>
      </c>
      <c r="W466" s="15" t="e">
        <f t="shared" si="289"/>
        <v>#N/A</v>
      </c>
      <c r="X466" s="15" t="e">
        <f t="shared" si="290"/>
        <v>#N/A</v>
      </c>
      <c r="Y466" s="15" t="e">
        <f t="shared" si="291"/>
        <v>#N/A</v>
      </c>
      <c r="Z466" s="15" t="e">
        <f t="shared" si="292"/>
        <v>#N/A</v>
      </c>
      <c r="AA466" s="15" t="e">
        <f t="shared" si="293"/>
        <v>#N/A</v>
      </c>
      <c r="AB466" s="15" t="e">
        <f t="shared" si="294"/>
        <v>#N/A</v>
      </c>
      <c r="AC466" s="15" t="e">
        <f t="shared" si="295"/>
        <v>#N/A</v>
      </c>
      <c r="AD466" s="15" t="e">
        <f t="shared" si="296"/>
        <v>#N/A</v>
      </c>
      <c r="AE466" s="141" t="e">
        <f t="shared" si="297"/>
        <v>#N/A</v>
      </c>
      <c r="AG466" s="15" t="e">
        <f t="shared" si="298"/>
        <v>#N/A</v>
      </c>
      <c r="AH466" s="15" t="e">
        <f t="shared" si="299"/>
        <v>#N/A</v>
      </c>
      <c r="AI466" s="15" t="b">
        <f t="shared" si="300"/>
        <v>0</v>
      </c>
      <c r="AJ466" s="15" t="e">
        <f t="shared" si="301"/>
        <v>#N/A</v>
      </c>
      <c r="AK466" s="15" t="e">
        <f t="shared" si="302"/>
        <v>#N/A</v>
      </c>
      <c r="AL466" s="15" t="e">
        <f t="shared" si="303"/>
        <v>#N/A</v>
      </c>
      <c r="AM466" s="15" t="e">
        <f t="shared" si="304"/>
        <v>#N/A</v>
      </c>
      <c r="AN466" s="15" t="e">
        <f t="shared" si="305"/>
        <v>#N/A</v>
      </c>
      <c r="AO466" s="15" t="e">
        <f t="shared" si="306"/>
        <v>#N/A</v>
      </c>
      <c r="AP466" s="15" t="e">
        <f t="shared" si="307"/>
        <v>#N/A</v>
      </c>
      <c r="AQ466" s="15" t="e">
        <f t="shared" si="308"/>
        <v>#N/A</v>
      </c>
      <c r="AR466" s="15" t="e">
        <f t="shared" si="309"/>
        <v>#N/A</v>
      </c>
      <c r="AS466" s="141" t="e">
        <f t="shared" si="310"/>
        <v>#N/A</v>
      </c>
      <c r="AT466" s="141" t="e">
        <f t="shared" si="311"/>
        <v>#N/A</v>
      </c>
    </row>
    <row r="467" spans="5:46">
      <c r="E467" s="147"/>
      <c r="F467" s="15" t="str">
        <f t="shared" si="273"/>
        <v/>
      </c>
      <c r="G467" s="15" t="str">
        <f t="shared" si="274"/>
        <v/>
      </c>
      <c r="H467" s="15" t="str">
        <f t="shared" si="275"/>
        <v/>
      </c>
      <c r="I467" s="15" t="str">
        <f t="shared" si="276"/>
        <v/>
      </c>
      <c r="J467" s="15" t="str">
        <f t="shared" si="277"/>
        <v/>
      </c>
      <c r="K467" s="15" t="str">
        <f t="shared" si="278"/>
        <v/>
      </c>
      <c r="L467" s="15" t="str">
        <f t="shared" si="279"/>
        <v/>
      </c>
      <c r="M467" s="15" t="str">
        <f t="shared" si="280"/>
        <v/>
      </c>
      <c r="N467" s="15" t="str">
        <f t="shared" si="281"/>
        <v/>
      </c>
      <c r="O467" s="15" t="str">
        <f t="shared" si="282"/>
        <v/>
      </c>
      <c r="P467" s="15" t="str">
        <f t="shared" si="283"/>
        <v/>
      </c>
      <c r="Q467" s="15" t="str">
        <f t="shared" si="284"/>
        <v/>
      </c>
      <c r="R467" s="15" t="str">
        <f t="shared" si="285"/>
        <v/>
      </c>
      <c r="T467" s="15" t="e">
        <f t="shared" si="286"/>
        <v>#N/A</v>
      </c>
      <c r="U467" s="15" t="b">
        <f t="shared" si="287"/>
        <v>0</v>
      </c>
      <c r="V467" s="15" t="e">
        <f t="shared" si="288"/>
        <v>#N/A</v>
      </c>
      <c r="W467" s="15" t="e">
        <f t="shared" si="289"/>
        <v>#N/A</v>
      </c>
      <c r="X467" s="15" t="e">
        <f t="shared" si="290"/>
        <v>#N/A</v>
      </c>
      <c r="Y467" s="15" t="e">
        <f t="shared" si="291"/>
        <v>#N/A</v>
      </c>
      <c r="Z467" s="15" t="e">
        <f t="shared" si="292"/>
        <v>#N/A</v>
      </c>
      <c r="AA467" s="15" t="e">
        <f t="shared" si="293"/>
        <v>#N/A</v>
      </c>
      <c r="AB467" s="15" t="e">
        <f t="shared" si="294"/>
        <v>#N/A</v>
      </c>
      <c r="AC467" s="15" t="e">
        <f t="shared" si="295"/>
        <v>#N/A</v>
      </c>
      <c r="AD467" s="15" t="e">
        <f t="shared" si="296"/>
        <v>#N/A</v>
      </c>
      <c r="AE467" s="141" t="e">
        <f t="shared" si="297"/>
        <v>#N/A</v>
      </c>
      <c r="AG467" s="15" t="e">
        <f t="shared" si="298"/>
        <v>#N/A</v>
      </c>
      <c r="AH467" s="15" t="e">
        <f t="shared" si="299"/>
        <v>#N/A</v>
      </c>
      <c r="AI467" s="15" t="b">
        <f t="shared" si="300"/>
        <v>0</v>
      </c>
      <c r="AJ467" s="15" t="e">
        <f t="shared" si="301"/>
        <v>#N/A</v>
      </c>
      <c r="AK467" s="15" t="e">
        <f t="shared" si="302"/>
        <v>#N/A</v>
      </c>
      <c r="AL467" s="15" t="e">
        <f t="shared" si="303"/>
        <v>#N/A</v>
      </c>
      <c r="AM467" s="15" t="e">
        <f t="shared" si="304"/>
        <v>#N/A</v>
      </c>
      <c r="AN467" s="15" t="e">
        <f t="shared" si="305"/>
        <v>#N/A</v>
      </c>
      <c r="AO467" s="15" t="e">
        <f t="shared" si="306"/>
        <v>#N/A</v>
      </c>
      <c r="AP467" s="15" t="e">
        <f t="shared" si="307"/>
        <v>#N/A</v>
      </c>
      <c r="AQ467" s="15" t="e">
        <f t="shared" si="308"/>
        <v>#N/A</v>
      </c>
      <c r="AR467" s="15" t="e">
        <f t="shared" si="309"/>
        <v>#N/A</v>
      </c>
      <c r="AS467" s="141" t="e">
        <f t="shared" si="310"/>
        <v>#N/A</v>
      </c>
      <c r="AT467" s="141" t="e">
        <f t="shared" si="311"/>
        <v>#N/A</v>
      </c>
    </row>
    <row r="468" spans="5:46">
      <c r="E468" s="147"/>
      <c r="F468" s="15" t="str">
        <f t="shared" si="273"/>
        <v/>
      </c>
      <c r="G468" s="15" t="str">
        <f t="shared" si="274"/>
        <v/>
      </c>
      <c r="H468" s="15" t="str">
        <f t="shared" si="275"/>
        <v/>
      </c>
      <c r="I468" s="15" t="str">
        <f t="shared" si="276"/>
        <v/>
      </c>
      <c r="J468" s="15" t="str">
        <f t="shared" si="277"/>
        <v/>
      </c>
      <c r="K468" s="15" t="str">
        <f t="shared" si="278"/>
        <v/>
      </c>
      <c r="L468" s="15" t="str">
        <f t="shared" si="279"/>
        <v/>
      </c>
      <c r="M468" s="15" t="str">
        <f t="shared" si="280"/>
        <v/>
      </c>
      <c r="N468" s="15" t="str">
        <f t="shared" si="281"/>
        <v/>
      </c>
      <c r="O468" s="15" t="str">
        <f t="shared" si="282"/>
        <v/>
      </c>
      <c r="P468" s="15" t="str">
        <f t="shared" si="283"/>
        <v/>
      </c>
      <c r="Q468" s="15" t="str">
        <f t="shared" si="284"/>
        <v/>
      </c>
      <c r="R468" s="15" t="str">
        <f t="shared" si="285"/>
        <v/>
      </c>
      <c r="T468" s="15" t="e">
        <f t="shared" si="286"/>
        <v>#N/A</v>
      </c>
      <c r="U468" s="15" t="b">
        <f t="shared" si="287"/>
        <v>0</v>
      </c>
      <c r="V468" s="15" t="e">
        <f t="shared" si="288"/>
        <v>#N/A</v>
      </c>
      <c r="W468" s="15" t="e">
        <f t="shared" si="289"/>
        <v>#N/A</v>
      </c>
      <c r="X468" s="15" t="e">
        <f t="shared" si="290"/>
        <v>#N/A</v>
      </c>
      <c r="Y468" s="15" t="e">
        <f t="shared" si="291"/>
        <v>#N/A</v>
      </c>
      <c r="Z468" s="15" t="e">
        <f t="shared" si="292"/>
        <v>#N/A</v>
      </c>
      <c r="AA468" s="15" t="e">
        <f t="shared" si="293"/>
        <v>#N/A</v>
      </c>
      <c r="AB468" s="15" t="e">
        <f t="shared" si="294"/>
        <v>#N/A</v>
      </c>
      <c r="AC468" s="15" t="e">
        <f t="shared" si="295"/>
        <v>#N/A</v>
      </c>
      <c r="AD468" s="15" t="e">
        <f t="shared" si="296"/>
        <v>#N/A</v>
      </c>
      <c r="AE468" s="141" t="e">
        <f t="shared" si="297"/>
        <v>#N/A</v>
      </c>
      <c r="AG468" s="15" t="e">
        <f t="shared" si="298"/>
        <v>#N/A</v>
      </c>
      <c r="AH468" s="15" t="e">
        <f t="shared" si="299"/>
        <v>#N/A</v>
      </c>
      <c r="AI468" s="15" t="b">
        <f t="shared" si="300"/>
        <v>0</v>
      </c>
      <c r="AJ468" s="15" t="e">
        <f t="shared" si="301"/>
        <v>#N/A</v>
      </c>
      <c r="AK468" s="15" t="e">
        <f t="shared" si="302"/>
        <v>#N/A</v>
      </c>
      <c r="AL468" s="15" t="e">
        <f t="shared" si="303"/>
        <v>#N/A</v>
      </c>
      <c r="AM468" s="15" t="e">
        <f t="shared" si="304"/>
        <v>#N/A</v>
      </c>
      <c r="AN468" s="15" t="e">
        <f t="shared" si="305"/>
        <v>#N/A</v>
      </c>
      <c r="AO468" s="15" t="e">
        <f t="shared" si="306"/>
        <v>#N/A</v>
      </c>
      <c r="AP468" s="15" t="e">
        <f t="shared" si="307"/>
        <v>#N/A</v>
      </c>
      <c r="AQ468" s="15" t="e">
        <f t="shared" si="308"/>
        <v>#N/A</v>
      </c>
      <c r="AR468" s="15" t="e">
        <f t="shared" si="309"/>
        <v>#N/A</v>
      </c>
      <c r="AS468" s="141" t="e">
        <f t="shared" si="310"/>
        <v>#N/A</v>
      </c>
      <c r="AT468" s="141" t="e">
        <f t="shared" si="311"/>
        <v>#N/A</v>
      </c>
    </row>
    <row r="469" spans="5:46">
      <c r="E469" s="147"/>
      <c r="F469" s="15" t="str">
        <f t="shared" si="273"/>
        <v/>
      </c>
      <c r="G469" s="15" t="str">
        <f t="shared" si="274"/>
        <v/>
      </c>
      <c r="H469" s="15" t="str">
        <f t="shared" si="275"/>
        <v/>
      </c>
      <c r="I469" s="15" t="str">
        <f t="shared" si="276"/>
        <v/>
      </c>
      <c r="J469" s="15" t="str">
        <f t="shared" si="277"/>
        <v/>
      </c>
      <c r="K469" s="15" t="str">
        <f t="shared" si="278"/>
        <v/>
      </c>
      <c r="L469" s="15" t="str">
        <f t="shared" si="279"/>
        <v/>
      </c>
      <c r="M469" s="15" t="str">
        <f t="shared" si="280"/>
        <v/>
      </c>
      <c r="N469" s="15" t="str">
        <f t="shared" si="281"/>
        <v/>
      </c>
      <c r="O469" s="15" t="str">
        <f t="shared" si="282"/>
        <v/>
      </c>
      <c r="P469" s="15" t="str">
        <f t="shared" si="283"/>
        <v/>
      </c>
      <c r="Q469" s="15" t="str">
        <f t="shared" si="284"/>
        <v/>
      </c>
      <c r="R469" s="15" t="str">
        <f t="shared" si="285"/>
        <v/>
      </c>
      <c r="T469" s="15" t="e">
        <f t="shared" si="286"/>
        <v>#N/A</v>
      </c>
      <c r="U469" s="15" t="b">
        <f t="shared" si="287"/>
        <v>0</v>
      </c>
      <c r="V469" s="15" t="e">
        <f t="shared" si="288"/>
        <v>#N/A</v>
      </c>
      <c r="W469" s="15" t="e">
        <f t="shared" si="289"/>
        <v>#N/A</v>
      </c>
      <c r="X469" s="15" t="e">
        <f t="shared" si="290"/>
        <v>#N/A</v>
      </c>
      <c r="Y469" s="15" t="e">
        <f t="shared" si="291"/>
        <v>#N/A</v>
      </c>
      <c r="Z469" s="15" t="e">
        <f t="shared" si="292"/>
        <v>#N/A</v>
      </c>
      <c r="AA469" s="15" t="e">
        <f t="shared" si="293"/>
        <v>#N/A</v>
      </c>
      <c r="AB469" s="15" t="e">
        <f t="shared" si="294"/>
        <v>#N/A</v>
      </c>
      <c r="AC469" s="15" t="e">
        <f t="shared" si="295"/>
        <v>#N/A</v>
      </c>
      <c r="AD469" s="15" t="e">
        <f t="shared" si="296"/>
        <v>#N/A</v>
      </c>
      <c r="AE469" s="141" t="e">
        <f t="shared" si="297"/>
        <v>#N/A</v>
      </c>
      <c r="AG469" s="15" t="e">
        <f t="shared" si="298"/>
        <v>#N/A</v>
      </c>
      <c r="AH469" s="15" t="e">
        <f t="shared" si="299"/>
        <v>#N/A</v>
      </c>
      <c r="AI469" s="15" t="b">
        <f t="shared" si="300"/>
        <v>0</v>
      </c>
      <c r="AJ469" s="15" t="e">
        <f t="shared" si="301"/>
        <v>#N/A</v>
      </c>
      <c r="AK469" s="15" t="e">
        <f t="shared" si="302"/>
        <v>#N/A</v>
      </c>
      <c r="AL469" s="15" t="e">
        <f t="shared" si="303"/>
        <v>#N/A</v>
      </c>
      <c r="AM469" s="15" t="e">
        <f t="shared" si="304"/>
        <v>#N/A</v>
      </c>
      <c r="AN469" s="15" t="e">
        <f t="shared" si="305"/>
        <v>#N/A</v>
      </c>
      <c r="AO469" s="15" t="e">
        <f t="shared" si="306"/>
        <v>#N/A</v>
      </c>
      <c r="AP469" s="15" t="e">
        <f t="shared" si="307"/>
        <v>#N/A</v>
      </c>
      <c r="AQ469" s="15" t="e">
        <f t="shared" si="308"/>
        <v>#N/A</v>
      </c>
      <c r="AR469" s="15" t="e">
        <f t="shared" si="309"/>
        <v>#N/A</v>
      </c>
      <c r="AS469" s="141" t="e">
        <f t="shared" si="310"/>
        <v>#N/A</v>
      </c>
      <c r="AT469" s="141" t="e">
        <f t="shared" si="311"/>
        <v>#N/A</v>
      </c>
    </row>
    <row r="470" spans="5:46">
      <c r="E470" s="147"/>
      <c r="F470" s="15" t="str">
        <f t="shared" si="273"/>
        <v/>
      </c>
      <c r="G470" s="15" t="str">
        <f t="shared" si="274"/>
        <v/>
      </c>
      <c r="H470" s="15" t="str">
        <f t="shared" si="275"/>
        <v/>
      </c>
      <c r="I470" s="15" t="str">
        <f t="shared" si="276"/>
        <v/>
      </c>
      <c r="J470" s="15" t="str">
        <f t="shared" si="277"/>
        <v/>
      </c>
      <c r="K470" s="15" t="str">
        <f t="shared" si="278"/>
        <v/>
      </c>
      <c r="L470" s="15" t="str">
        <f t="shared" si="279"/>
        <v/>
      </c>
      <c r="M470" s="15" t="str">
        <f t="shared" si="280"/>
        <v/>
      </c>
      <c r="N470" s="15" t="str">
        <f t="shared" si="281"/>
        <v/>
      </c>
      <c r="O470" s="15" t="str">
        <f t="shared" si="282"/>
        <v/>
      </c>
      <c r="P470" s="15" t="str">
        <f t="shared" si="283"/>
        <v/>
      </c>
      <c r="Q470" s="15" t="str">
        <f t="shared" si="284"/>
        <v/>
      </c>
      <c r="R470" s="15" t="str">
        <f t="shared" si="285"/>
        <v/>
      </c>
      <c r="T470" s="15" t="e">
        <f t="shared" si="286"/>
        <v>#N/A</v>
      </c>
      <c r="U470" s="15" t="b">
        <f t="shared" si="287"/>
        <v>0</v>
      </c>
      <c r="V470" s="15" t="e">
        <f t="shared" si="288"/>
        <v>#N/A</v>
      </c>
      <c r="W470" s="15" t="e">
        <f t="shared" si="289"/>
        <v>#N/A</v>
      </c>
      <c r="X470" s="15" t="e">
        <f t="shared" si="290"/>
        <v>#N/A</v>
      </c>
      <c r="Y470" s="15" t="e">
        <f t="shared" si="291"/>
        <v>#N/A</v>
      </c>
      <c r="Z470" s="15" t="e">
        <f t="shared" si="292"/>
        <v>#N/A</v>
      </c>
      <c r="AA470" s="15" t="e">
        <f t="shared" si="293"/>
        <v>#N/A</v>
      </c>
      <c r="AB470" s="15" t="e">
        <f t="shared" si="294"/>
        <v>#N/A</v>
      </c>
      <c r="AC470" s="15" t="e">
        <f t="shared" si="295"/>
        <v>#N/A</v>
      </c>
      <c r="AD470" s="15" t="e">
        <f t="shared" si="296"/>
        <v>#N/A</v>
      </c>
      <c r="AE470" s="141" t="e">
        <f t="shared" si="297"/>
        <v>#N/A</v>
      </c>
      <c r="AG470" s="15" t="e">
        <f t="shared" si="298"/>
        <v>#N/A</v>
      </c>
      <c r="AH470" s="15" t="e">
        <f t="shared" si="299"/>
        <v>#N/A</v>
      </c>
      <c r="AI470" s="15" t="b">
        <f t="shared" si="300"/>
        <v>0</v>
      </c>
      <c r="AJ470" s="15" t="e">
        <f t="shared" si="301"/>
        <v>#N/A</v>
      </c>
      <c r="AK470" s="15" t="e">
        <f t="shared" si="302"/>
        <v>#N/A</v>
      </c>
      <c r="AL470" s="15" t="e">
        <f t="shared" si="303"/>
        <v>#N/A</v>
      </c>
      <c r="AM470" s="15" t="e">
        <f t="shared" si="304"/>
        <v>#N/A</v>
      </c>
      <c r="AN470" s="15" t="e">
        <f t="shared" si="305"/>
        <v>#N/A</v>
      </c>
      <c r="AO470" s="15" t="e">
        <f t="shared" si="306"/>
        <v>#N/A</v>
      </c>
      <c r="AP470" s="15" t="e">
        <f t="shared" si="307"/>
        <v>#N/A</v>
      </c>
      <c r="AQ470" s="15" t="e">
        <f t="shared" si="308"/>
        <v>#N/A</v>
      </c>
      <c r="AR470" s="15" t="e">
        <f t="shared" si="309"/>
        <v>#N/A</v>
      </c>
      <c r="AS470" s="141" t="e">
        <f t="shared" si="310"/>
        <v>#N/A</v>
      </c>
      <c r="AT470" s="141" t="e">
        <f t="shared" si="311"/>
        <v>#N/A</v>
      </c>
    </row>
    <row r="471" spans="5:46">
      <c r="E471" s="147"/>
      <c r="F471" s="15" t="str">
        <f t="shared" si="273"/>
        <v/>
      </c>
      <c r="G471" s="15" t="str">
        <f t="shared" si="274"/>
        <v/>
      </c>
      <c r="H471" s="15" t="str">
        <f t="shared" si="275"/>
        <v/>
      </c>
      <c r="I471" s="15" t="str">
        <f t="shared" si="276"/>
        <v/>
      </c>
      <c r="J471" s="15" t="str">
        <f t="shared" si="277"/>
        <v/>
      </c>
      <c r="K471" s="15" t="str">
        <f t="shared" si="278"/>
        <v/>
      </c>
      <c r="L471" s="15" t="str">
        <f t="shared" si="279"/>
        <v/>
      </c>
      <c r="M471" s="15" t="str">
        <f t="shared" si="280"/>
        <v/>
      </c>
      <c r="N471" s="15" t="str">
        <f t="shared" si="281"/>
        <v/>
      </c>
      <c r="O471" s="15" t="str">
        <f t="shared" si="282"/>
        <v/>
      </c>
      <c r="P471" s="15" t="str">
        <f t="shared" si="283"/>
        <v/>
      </c>
      <c r="Q471" s="15" t="str">
        <f t="shared" si="284"/>
        <v/>
      </c>
      <c r="R471" s="15" t="str">
        <f t="shared" si="285"/>
        <v/>
      </c>
      <c r="T471" s="15" t="e">
        <f t="shared" si="286"/>
        <v>#N/A</v>
      </c>
      <c r="U471" s="15" t="b">
        <f t="shared" si="287"/>
        <v>0</v>
      </c>
      <c r="V471" s="15" t="e">
        <f t="shared" si="288"/>
        <v>#N/A</v>
      </c>
      <c r="W471" s="15" t="e">
        <f t="shared" si="289"/>
        <v>#N/A</v>
      </c>
      <c r="X471" s="15" t="e">
        <f t="shared" si="290"/>
        <v>#N/A</v>
      </c>
      <c r="Y471" s="15" t="e">
        <f t="shared" si="291"/>
        <v>#N/A</v>
      </c>
      <c r="Z471" s="15" t="e">
        <f t="shared" si="292"/>
        <v>#N/A</v>
      </c>
      <c r="AA471" s="15" t="e">
        <f t="shared" si="293"/>
        <v>#N/A</v>
      </c>
      <c r="AB471" s="15" t="e">
        <f t="shared" si="294"/>
        <v>#N/A</v>
      </c>
      <c r="AC471" s="15" t="e">
        <f t="shared" si="295"/>
        <v>#N/A</v>
      </c>
      <c r="AD471" s="15" t="e">
        <f t="shared" si="296"/>
        <v>#N/A</v>
      </c>
      <c r="AE471" s="141" t="e">
        <f t="shared" si="297"/>
        <v>#N/A</v>
      </c>
      <c r="AG471" s="15" t="e">
        <f t="shared" si="298"/>
        <v>#N/A</v>
      </c>
      <c r="AH471" s="15" t="e">
        <f t="shared" si="299"/>
        <v>#N/A</v>
      </c>
      <c r="AI471" s="15" t="b">
        <f t="shared" si="300"/>
        <v>0</v>
      </c>
      <c r="AJ471" s="15" t="e">
        <f t="shared" si="301"/>
        <v>#N/A</v>
      </c>
      <c r="AK471" s="15" t="e">
        <f t="shared" si="302"/>
        <v>#N/A</v>
      </c>
      <c r="AL471" s="15" t="e">
        <f t="shared" si="303"/>
        <v>#N/A</v>
      </c>
      <c r="AM471" s="15" t="e">
        <f t="shared" si="304"/>
        <v>#N/A</v>
      </c>
      <c r="AN471" s="15" t="e">
        <f t="shared" si="305"/>
        <v>#N/A</v>
      </c>
      <c r="AO471" s="15" t="e">
        <f t="shared" si="306"/>
        <v>#N/A</v>
      </c>
      <c r="AP471" s="15" t="e">
        <f t="shared" si="307"/>
        <v>#N/A</v>
      </c>
      <c r="AQ471" s="15" t="e">
        <f t="shared" si="308"/>
        <v>#N/A</v>
      </c>
      <c r="AR471" s="15" t="e">
        <f t="shared" si="309"/>
        <v>#N/A</v>
      </c>
      <c r="AS471" s="141" t="e">
        <f t="shared" si="310"/>
        <v>#N/A</v>
      </c>
      <c r="AT471" s="141" t="e">
        <f t="shared" si="311"/>
        <v>#N/A</v>
      </c>
    </row>
    <row r="472" spans="5:46">
      <c r="E472" s="147"/>
      <c r="F472" s="15" t="str">
        <f t="shared" si="273"/>
        <v/>
      </c>
      <c r="G472" s="15" t="str">
        <f t="shared" si="274"/>
        <v/>
      </c>
      <c r="H472" s="15" t="str">
        <f t="shared" si="275"/>
        <v/>
      </c>
      <c r="I472" s="15" t="str">
        <f t="shared" si="276"/>
        <v/>
      </c>
      <c r="J472" s="15" t="str">
        <f t="shared" si="277"/>
        <v/>
      </c>
      <c r="K472" s="15" t="str">
        <f t="shared" si="278"/>
        <v/>
      </c>
      <c r="L472" s="15" t="str">
        <f t="shared" si="279"/>
        <v/>
      </c>
      <c r="M472" s="15" t="str">
        <f t="shared" si="280"/>
        <v/>
      </c>
      <c r="N472" s="15" t="str">
        <f t="shared" si="281"/>
        <v/>
      </c>
      <c r="O472" s="15" t="str">
        <f t="shared" si="282"/>
        <v/>
      </c>
      <c r="P472" s="15" t="str">
        <f t="shared" si="283"/>
        <v/>
      </c>
      <c r="Q472" s="15" t="str">
        <f t="shared" si="284"/>
        <v/>
      </c>
      <c r="R472" s="15" t="str">
        <f t="shared" si="285"/>
        <v/>
      </c>
      <c r="T472" s="15" t="e">
        <f t="shared" si="286"/>
        <v>#N/A</v>
      </c>
      <c r="U472" s="15" t="b">
        <f t="shared" si="287"/>
        <v>0</v>
      </c>
      <c r="V472" s="15" t="e">
        <f t="shared" si="288"/>
        <v>#N/A</v>
      </c>
      <c r="W472" s="15" t="e">
        <f t="shared" si="289"/>
        <v>#N/A</v>
      </c>
      <c r="X472" s="15" t="e">
        <f t="shared" si="290"/>
        <v>#N/A</v>
      </c>
      <c r="Y472" s="15" t="e">
        <f t="shared" si="291"/>
        <v>#N/A</v>
      </c>
      <c r="Z472" s="15" t="e">
        <f t="shared" si="292"/>
        <v>#N/A</v>
      </c>
      <c r="AA472" s="15" t="e">
        <f t="shared" si="293"/>
        <v>#N/A</v>
      </c>
      <c r="AB472" s="15" t="e">
        <f t="shared" si="294"/>
        <v>#N/A</v>
      </c>
      <c r="AC472" s="15" t="e">
        <f t="shared" si="295"/>
        <v>#N/A</v>
      </c>
      <c r="AD472" s="15" t="e">
        <f t="shared" si="296"/>
        <v>#N/A</v>
      </c>
      <c r="AE472" s="141" t="e">
        <f t="shared" si="297"/>
        <v>#N/A</v>
      </c>
      <c r="AG472" s="15" t="e">
        <f t="shared" si="298"/>
        <v>#N/A</v>
      </c>
      <c r="AH472" s="15" t="e">
        <f t="shared" si="299"/>
        <v>#N/A</v>
      </c>
      <c r="AI472" s="15" t="b">
        <f t="shared" si="300"/>
        <v>0</v>
      </c>
      <c r="AJ472" s="15" t="e">
        <f t="shared" si="301"/>
        <v>#N/A</v>
      </c>
      <c r="AK472" s="15" t="e">
        <f t="shared" si="302"/>
        <v>#N/A</v>
      </c>
      <c r="AL472" s="15" t="e">
        <f t="shared" si="303"/>
        <v>#N/A</v>
      </c>
      <c r="AM472" s="15" t="e">
        <f t="shared" si="304"/>
        <v>#N/A</v>
      </c>
      <c r="AN472" s="15" t="e">
        <f t="shared" si="305"/>
        <v>#N/A</v>
      </c>
      <c r="AO472" s="15" t="e">
        <f t="shared" si="306"/>
        <v>#N/A</v>
      </c>
      <c r="AP472" s="15" t="e">
        <f t="shared" si="307"/>
        <v>#N/A</v>
      </c>
      <c r="AQ472" s="15" t="e">
        <f t="shared" si="308"/>
        <v>#N/A</v>
      </c>
      <c r="AR472" s="15" t="e">
        <f t="shared" si="309"/>
        <v>#N/A</v>
      </c>
      <c r="AS472" s="141" t="e">
        <f t="shared" si="310"/>
        <v>#N/A</v>
      </c>
      <c r="AT472" s="141" t="e">
        <f t="shared" si="311"/>
        <v>#N/A</v>
      </c>
    </row>
    <row r="473" spans="5:46">
      <c r="E473" s="147"/>
      <c r="F473" s="15" t="str">
        <f t="shared" si="273"/>
        <v/>
      </c>
      <c r="G473" s="15" t="str">
        <f t="shared" si="274"/>
        <v/>
      </c>
      <c r="H473" s="15" t="str">
        <f t="shared" si="275"/>
        <v/>
      </c>
      <c r="I473" s="15" t="str">
        <f t="shared" si="276"/>
        <v/>
      </c>
      <c r="J473" s="15" t="str">
        <f t="shared" si="277"/>
        <v/>
      </c>
      <c r="K473" s="15" t="str">
        <f t="shared" si="278"/>
        <v/>
      </c>
      <c r="L473" s="15" t="str">
        <f t="shared" si="279"/>
        <v/>
      </c>
      <c r="M473" s="15" t="str">
        <f t="shared" si="280"/>
        <v/>
      </c>
      <c r="N473" s="15" t="str">
        <f t="shared" si="281"/>
        <v/>
      </c>
      <c r="O473" s="15" t="str">
        <f t="shared" si="282"/>
        <v/>
      </c>
      <c r="P473" s="15" t="str">
        <f t="shared" si="283"/>
        <v/>
      </c>
      <c r="Q473" s="15" t="str">
        <f t="shared" si="284"/>
        <v/>
      </c>
      <c r="R473" s="15" t="str">
        <f t="shared" si="285"/>
        <v/>
      </c>
      <c r="T473" s="15" t="e">
        <f t="shared" si="286"/>
        <v>#N/A</v>
      </c>
      <c r="U473" s="15" t="b">
        <f t="shared" si="287"/>
        <v>0</v>
      </c>
      <c r="V473" s="15" t="e">
        <f t="shared" si="288"/>
        <v>#N/A</v>
      </c>
      <c r="W473" s="15" t="e">
        <f t="shared" si="289"/>
        <v>#N/A</v>
      </c>
      <c r="X473" s="15" t="e">
        <f t="shared" si="290"/>
        <v>#N/A</v>
      </c>
      <c r="Y473" s="15" t="e">
        <f t="shared" si="291"/>
        <v>#N/A</v>
      </c>
      <c r="Z473" s="15" t="e">
        <f t="shared" si="292"/>
        <v>#N/A</v>
      </c>
      <c r="AA473" s="15" t="e">
        <f t="shared" si="293"/>
        <v>#N/A</v>
      </c>
      <c r="AB473" s="15" t="e">
        <f t="shared" si="294"/>
        <v>#N/A</v>
      </c>
      <c r="AC473" s="15" t="e">
        <f t="shared" si="295"/>
        <v>#N/A</v>
      </c>
      <c r="AD473" s="15" t="e">
        <f t="shared" si="296"/>
        <v>#N/A</v>
      </c>
      <c r="AE473" s="141" t="e">
        <f t="shared" si="297"/>
        <v>#N/A</v>
      </c>
      <c r="AG473" s="15" t="e">
        <f t="shared" si="298"/>
        <v>#N/A</v>
      </c>
      <c r="AH473" s="15" t="e">
        <f t="shared" si="299"/>
        <v>#N/A</v>
      </c>
      <c r="AI473" s="15" t="b">
        <f t="shared" si="300"/>
        <v>0</v>
      </c>
      <c r="AJ473" s="15" t="e">
        <f t="shared" si="301"/>
        <v>#N/A</v>
      </c>
      <c r="AK473" s="15" t="e">
        <f t="shared" si="302"/>
        <v>#N/A</v>
      </c>
      <c r="AL473" s="15" t="e">
        <f t="shared" si="303"/>
        <v>#N/A</v>
      </c>
      <c r="AM473" s="15" t="e">
        <f t="shared" si="304"/>
        <v>#N/A</v>
      </c>
      <c r="AN473" s="15" t="e">
        <f t="shared" si="305"/>
        <v>#N/A</v>
      </c>
      <c r="AO473" s="15" t="e">
        <f t="shared" si="306"/>
        <v>#N/A</v>
      </c>
      <c r="AP473" s="15" t="e">
        <f t="shared" si="307"/>
        <v>#N/A</v>
      </c>
      <c r="AQ473" s="15" t="e">
        <f t="shared" si="308"/>
        <v>#N/A</v>
      </c>
      <c r="AR473" s="15" t="e">
        <f t="shared" si="309"/>
        <v>#N/A</v>
      </c>
      <c r="AS473" s="141" t="e">
        <f t="shared" si="310"/>
        <v>#N/A</v>
      </c>
      <c r="AT473" s="141" t="e">
        <f t="shared" si="311"/>
        <v>#N/A</v>
      </c>
    </row>
    <row r="474" spans="5:46">
      <c r="E474" s="147"/>
      <c r="F474" s="15" t="str">
        <f t="shared" si="273"/>
        <v/>
      </c>
      <c r="G474" s="15" t="str">
        <f t="shared" si="274"/>
        <v/>
      </c>
      <c r="H474" s="15" t="str">
        <f t="shared" si="275"/>
        <v/>
      </c>
      <c r="I474" s="15" t="str">
        <f t="shared" si="276"/>
        <v/>
      </c>
      <c r="J474" s="15" t="str">
        <f t="shared" si="277"/>
        <v/>
      </c>
      <c r="K474" s="15" t="str">
        <f t="shared" si="278"/>
        <v/>
      </c>
      <c r="L474" s="15" t="str">
        <f t="shared" si="279"/>
        <v/>
      </c>
      <c r="M474" s="15" t="str">
        <f t="shared" si="280"/>
        <v/>
      </c>
      <c r="N474" s="15" t="str">
        <f t="shared" si="281"/>
        <v/>
      </c>
      <c r="O474" s="15" t="str">
        <f t="shared" si="282"/>
        <v/>
      </c>
      <c r="P474" s="15" t="str">
        <f t="shared" si="283"/>
        <v/>
      </c>
      <c r="Q474" s="15" t="str">
        <f t="shared" si="284"/>
        <v/>
      </c>
      <c r="R474" s="15" t="str">
        <f t="shared" si="285"/>
        <v/>
      </c>
      <c r="T474" s="15" t="e">
        <f t="shared" si="286"/>
        <v>#N/A</v>
      </c>
      <c r="U474" s="15" t="b">
        <f t="shared" si="287"/>
        <v>0</v>
      </c>
      <c r="V474" s="15" t="e">
        <f t="shared" si="288"/>
        <v>#N/A</v>
      </c>
      <c r="W474" s="15" t="e">
        <f t="shared" si="289"/>
        <v>#N/A</v>
      </c>
      <c r="X474" s="15" t="e">
        <f t="shared" si="290"/>
        <v>#N/A</v>
      </c>
      <c r="Y474" s="15" t="e">
        <f t="shared" si="291"/>
        <v>#N/A</v>
      </c>
      <c r="Z474" s="15" t="e">
        <f t="shared" si="292"/>
        <v>#N/A</v>
      </c>
      <c r="AA474" s="15" t="e">
        <f t="shared" si="293"/>
        <v>#N/A</v>
      </c>
      <c r="AB474" s="15" t="e">
        <f t="shared" si="294"/>
        <v>#N/A</v>
      </c>
      <c r="AC474" s="15" t="e">
        <f t="shared" si="295"/>
        <v>#N/A</v>
      </c>
      <c r="AD474" s="15" t="e">
        <f t="shared" si="296"/>
        <v>#N/A</v>
      </c>
      <c r="AE474" s="141" t="e">
        <f t="shared" si="297"/>
        <v>#N/A</v>
      </c>
      <c r="AG474" s="15" t="e">
        <f t="shared" si="298"/>
        <v>#N/A</v>
      </c>
      <c r="AH474" s="15" t="e">
        <f t="shared" si="299"/>
        <v>#N/A</v>
      </c>
      <c r="AI474" s="15" t="b">
        <f t="shared" si="300"/>
        <v>0</v>
      </c>
      <c r="AJ474" s="15" t="e">
        <f t="shared" si="301"/>
        <v>#N/A</v>
      </c>
      <c r="AK474" s="15" t="e">
        <f t="shared" si="302"/>
        <v>#N/A</v>
      </c>
      <c r="AL474" s="15" t="e">
        <f t="shared" si="303"/>
        <v>#N/A</v>
      </c>
      <c r="AM474" s="15" t="e">
        <f t="shared" si="304"/>
        <v>#N/A</v>
      </c>
      <c r="AN474" s="15" t="e">
        <f t="shared" si="305"/>
        <v>#N/A</v>
      </c>
      <c r="AO474" s="15" t="e">
        <f t="shared" si="306"/>
        <v>#N/A</v>
      </c>
      <c r="AP474" s="15" t="e">
        <f t="shared" si="307"/>
        <v>#N/A</v>
      </c>
      <c r="AQ474" s="15" t="e">
        <f t="shared" si="308"/>
        <v>#N/A</v>
      </c>
      <c r="AR474" s="15" t="e">
        <f t="shared" si="309"/>
        <v>#N/A</v>
      </c>
      <c r="AS474" s="141" t="e">
        <f t="shared" si="310"/>
        <v>#N/A</v>
      </c>
      <c r="AT474" s="141" t="e">
        <f t="shared" si="311"/>
        <v>#N/A</v>
      </c>
    </row>
    <row r="475" spans="5:46">
      <c r="E475" s="147"/>
      <c r="F475" s="15" t="str">
        <f t="shared" si="273"/>
        <v/>
      </c>
      <c r="G475" s="15" t="str">
        <f t="shared" si="274"/>
        <v/>
      </c>
      <c r="H475" s="15" t="str">
        <f t="shared" si="275"/>
        <v/>
      </c>
      <c r="I475" s="15" t="str">
        <f t="shared" si="276"/>
        <v/>
      </c>
      <c r="J475" s="15" t="str">
        <f t="shared" si="277"/>
        <v/>
      </c>
      <c r="K475" s="15" t="str">
        <f t="shared" si="278"/>
        <v/>
      </c>
      <c r="L475" s="15" t="str">
        <f t="shared" si="279"/>
        <v/>
      </c>
      <c r="M475" s="15" t="str">
        <f t="shared" si="280"/>
        <v/>
      </c>
      <c r="N475" s="15" t="str">
        <f t="shared" si="281"/>
        <v/>
      </c>
      <c r="O475" s="15" t="str">
        <f t="shared" si="282"/>
        <v/>
      </c>
      <c r="P475" s="15" t="str">
        <f t="shared" si="283"/>
        <v/>
      </c>
      <c r="Q475" s="15" t="str">
        <f t="shared" si="284"/>
        <v/>
      </c>
      <c r="R475" s="15" t="str">
        <f t="shared" si="285"/>
        <v/>
      </c>
      <c r="T475" s="15" t="e">
        <f t="shared" si="286"/>
        <v>#N/A</v>
      </c>
      <c r="U475" s="15" t="b">
        <f t="shared" si="287"/>
        <v>0</v>
      </c>
      <c r="V475" s="15" t="e">
        <f t="shared" si="288"/>
        <v>#N/A</v>
      </c>
      <c r="W475" s="15" t="e">
        <f t="shared" si="289"/>
        <v>#N/A</v>
      </c>
      <c r="X475" s="15" t="e">
        <f t="shared" si="290"/>
        <v>#N/A</v>
      </c>
      <c r="Y475" s="15" t="e">
        <f t="shared" si="291"/>
        <v>#N/A</v>
      </c>
      <c r="Z475" s="15" t="e">
        <f t="shared" si="292"/>
        <v>#N/A</v>
      </c>
      <c r="AA475" s="15" t="e">
        <f t="shared" si="293"/>
        <v>#N/A</v>
      </c>
      <c r="AB475" s="15" t="e">
        <f t="shared" si="294"/>
        <v>#N/A</v>
      </c>
      <c r="AC475" s="15" t="e">
        <f t="shared" si="295"/>
        <v>#N/A</v>
      </c>
      <c r="AD475" s="15" t="e">
        <f t="shared" si="296"/>
        <v>#N/A</v>
      </c>
      <c r="AE475" s="141" t="e">
        <f t="shared" si="297"/>
        <v>#N/A</v>
      </c>
      <c r="AG475" s="15" t="e">
        <f t="shared" si="298"/>
        <v>#N/A</v>
      </c>
      <c r="AH475" s="15" t="e">
        <f t="shared" si="299"/>
        <v>#N/A</v>
      </c>
      <c r="AI475" s="15" t="b">
        <f t="shared" si="300"/>
        <v>0</v>
      </c>
      <c r="AJ475" s="15" t="e">
        <f t="shared" si="301"/>
        <v>#N/A</v>
      </c>
      <c r="AK475" s="15" t="e">
        <f t="shared" si="302"/>
        <v>#N/A</v>
      </c>
      <c r="AL475" s="15" t="e">
        <f t="shared" si="303"/>
        <v>#N/A</v>
      </c>
      <c r="AM475" s="15" t="e">
        <f t="shared" si="304"/>
        <v>#N/A</v>
      </c>
      <c r="AN475" s="15" t="e">
        <f t="shared" si="305"/>
        <v>#N/A</v>
      </c>
      <c r="AO475" s="15" t="e">
        <f t="shared" si="306"/>
        <v>#N/A</v>
      </c>
      <c r="AP475" s="15" t="e">
        <f t="shared" si="307"/>
        <v>#N/A</v>
      </c>
      <c r="AQ475" s="15" t="e">
        <f t="shared" si="308"/>
        <v>#N/A</v>
      </c>
      <c r="AR475" s="15" t="e">
        <f t="shared" si="309"/>
        <v>#N/A</v>
      </c>
      <c r="AS475" s="141" t="e">
        <f t="shared" si="310"/>
        <v>#N/A</v>
      </c>
      <c r="AT475" s="141" t="e">
        <f t="shared" si="311"/>
        <v>#N/A</v>
      </c>
    </row>
    <row r="476" spans="5:46">
      <c r="E476" s="147"/>
      <c r="F476" s="15" t="str">
        <f t="shared" si="273"/>
        <v/>
      </c>
      <c r="G476" s="15" t="str">
        <f t="shared" si="274"/>
        <v/>
      </c>
      <c r="H476" s="15" t="str">
        <f t="shared" si="275"/>
        <v/>
      </c>
      <c r="I476" s="15" t="str">
        <f t="shared" si="276"/>
        <v/>
      </c>
      <c r="J476" s="15" t="str">
        <f t="shared" si="277"/>
        <v/>
      </c>
      <c r="K476" s="15" t="str">
        <f t="shared" si="278"/>
        <v/>
      </c>
      <c r="L476" s="15" t="str">
        <f t="shared" si="279"/>
        <v/>
      </c>
      <c r="M476" s="15" t="str">
        <f t="shared" si="280"/>
        <v/>
      </c>
      <c r="N476" s="15" t="str">
        <f t="shared" si="281"/>
        <v/>
      </c>
      <c r="O476" s="15" t="str">
        <f t="shared" si="282"/>
        <v/>
      </c>
      <c r="P476" s="15" t="str">
        <f t="shared" si="283"/>
        <v/>
      </c>
      <c r="Q476" s="15" t="str">
        <f t="shared" si="284"/>
        <v/>
      </c>
      <c r="R476" s="15" t="str">
        <f t="shared" si="285"/>
        <v/>
      </c>
      <c r="T476" s="15" t="e">
        <f t="shared" si="286"/>
        <v>#N/A</v>
      </c>
      <c r="U476" s="15" t="b">
        <f t="shared" si="287"/>
        <v>0</v>
      </c>
      <c r="V476" s="15" t="e">
        <f t="shared" si="288"/>
        <v>#N/A</v>
      </c>
      <c r="W476" s="15" t="e">
        <f t="shared" si="289"/>
        <v>#N/A</v>
      </c>
      <c r="X476" s="15" t="e">
        <f t="shared" si="290"/>
        <v>#N/A</v>
      </c>
      <c r="Y476" s="15" t="e">
        <f t="shared" si="291"/>
        <v>#N/A</v>
      </c>
      <c r="Z476" s="15" t="e">
        <f t="shared" si="292"/>
        <v>#N/A</v>
      </c>
      <c r="AA476" s="15" t="e">
        <f t="shared" si="293"/>
        <v>#N/A</v>
      </c>
      <c r="AB476" s="15" t="e">
        <f t="shared" si="294"/>
        <v>#N/A</v>
      </c>
      <c r="AC476" s="15" t="e">
        <f t="shared" si="295"/>
        <v>#N/A</v>
      </c>
      <c r="AD476" s="15" t="e">
        <f t="shared" si="296"/>
        <v>#N/A</v>
      </c>
      <c r="AE476" s="141" t="e">
        <f t="shared" si="297"/>
        <v>#N/A</v>
      </c>
      <c r="AG476" s="15" t="e">
        <f t="shared" si="298"/>
        <v>#N/A</v>
      </c>
      <c r="AH476" s="15" t="e">
        <f t="shared" si="299"/>
        <v>#N/A</v>
      </c>
      <c r="AI476" s="15" t="b">
        <f t="shared" si="300"/>
        <v>0</v>
      </c>
      <c r="AJ476" s="15" t="e">
        <f t="shared" si="301"/>
        <v>#N/A</v>
      </c>
      <c r="AK476" s="15" t="e">
        <f t="shared" si="302"/>
        <v>#N/A</v>
      </c>
      <c r="AL476" s="15" t="e">
        <f t="shared" si="303"/>
        <v>#N/A</v>
      </c>
      <c r="AM476" s="15" t="e">
        <f t="shared" si="304"/>
        <v>#N/A</v>
      </c>
      <c r="AN476" s="15" t="e">
        <f t="shared" si="305"/>
        <v>#N/A</v>
      </c>
      <c r="AO476" s="15" t="e">
        <f t="shared" si="306"/>
        <v>#N/A</v>
      </c>
      <c r="AP476" s="15" t="e">
        <f t="shared" si="307"/>
        <v>#N/A</v>
      </c>
      <c r="AQ476" s="15" t="e">
        <f t="shared" si="308"/>
        <v>#N/A</v>
      </c>
      <c r="AR476" s="15" t="e">
        <f t="shared" si="309"/>
        <v>#N/A</v>
      </c>
      <c r="AS476" s="141" t="e">
        <f t="shared" si="310"/>
        <v>#N/A</v>
      </c>
      <c r="AT476" s="141" t="e">
        <f t="shared" si="311"/>
        <v>#N/A</v>
      </c>
    </row>
    <row r="477" spans="5:46">
      <c r="E477" s="147"/>
      <c r="F477" s="15" t="str">
        <f t="shared" si="273"/>
        <v/>
      </c>
      <c r="G477" s="15" t="str">
        <f t="shared" si="274"/>
        <v/>
      </c>
      <c r="H477" s="15" t="str">
        <f t="shared" si="275"/>
        <v/>
      </c>
      <c r="I477" s="15" t="str">
        <f t="shared" si="276"/>
        <v/>
      </c>
      <c r="J477" s="15" t="str">
        <f t="shared" si="277"/>
        <v/>
      </c>
      <c r="K477" s="15" t="str">
        <f t="shared" si="278"/>
        <v/>
      </c>
      <c r="L477" s="15" t="str">
        <f t="shared" si="279"/>
        <v/>
      </c>
      <c r="M477" s="15" t="str">
        <f t="shared" si="280"/>
        <v/>
      </c>
      <c r="N477" s="15" t="str">
        <f t="shared" si="281"/>
        <v/>
      </c>
      <c r="O477" s="15" t="str">
        <f t="shared" si="282"/>
        <v/>
      </c>
      <c r="P477" s="15" t="str">
        <f t="shared" si="283"/>
        <v/>
      </c>
      <c r="Q477" s="15" t="str">
        <f t="shared" si="284"/>
        <v/>
      </c>
      <c r="R477" s="15" t="str">
        <f t="shared" si="285"/>
        <v/>
      </c>
      <c r="T477" s="15" t="e">
        <f t="shared" si="286"/>
        <v>#N/A</v>
      </c>
      <c r="U477" s="15" t="b">
        <f t="shared" si="287"/>
        <v>0</v>
      </c>
      <c r="V477" s="15" t="e">
        <f t="shared" si="288"/>
        <v>#N/A</v>
      </c>
      <c r="W477" s="15" t="e">
        <f t="shared" si="289"/>
        <v>#N/A</v>
      </c>
      <c r="X477" s="15" t="e">
        <f t="shared" si="290"/>
        <v>#N/A</v>
      </c>
      <c r="Y477" s="15" t="e">
        <f t="shared" si="291"/>
        <v>#N/A</v>
      </c>
      <c r="Z477" s="15" t="e">
        <f t="shared" si="292"/>
        <v>#N/A</v>
      </c>
      <c r="AA477" s="15" t="e">
        <f t="shared" si="293"/>
        <v>#N/A</v>
      </c>
      <c r="AB477" s="15" t="e">
        <f t="shared" si="294"/>
        <v>#N/A</v>
      </c>
      <c r="AC477" s="15" t="e">
        <f t="shared" si="295"/>
        <v>#N/A</v>
      </c>
      <c r="AD477" s="15" t="e">
        <f t="shared" si="296"/>
        <v>#N/A</v>
      </c>
      <c r="AE477" s="141" t="e">
        <f t="shared" si="297"/>
        <v>#N/A</v>
      </c>
      <c r="AG477" s="15" t="e">
        <f t="shared" si="298"/>
        <v>#N/A</v>
      </c>
      <c r="AH477" s="15" t="e">
        <f t="shared" si="299"/>
        <v>#N/A</v>
      </c>
      <c r="AI477" s="15" t="b">
        <f t="shared" si="300"/>
        <v>0</v>
      </c>
      <c r="AJ477" s="15" t="e">
        <f t="shared" si="301"/>
        <v>#N/A</v>
      </c>
      <c r="AK477" s="15" t="e">
        <f t="shared" si="302"/>
        <v>#N/A</v>
      </c>
      <c r="AL477" s="15" t="e">
        <f t="shared" si="303"/>
        <v>#N/A</v>
      </c>
      <c r="AM477" s="15" t="e">
        <f t="shared" si="304"/>
        <v>#N/A</v>
      </c>
      <c r="AN477" s="15" t="e">
        <f t="shared" si="305"/>
        <v>#N/A</v>
      </c>
      <c r="AO477" s="15" t="e">
        <f t="shared" si="306"/>
        <v>#N/A</v>
      </c>
      <c r="AP477" s="15" t="e">
        <f t="shared" si="307"/>
        <v>#N/A</v>
      </c>
      <c r="AQ477" s="15" t="e">
        <f t="shared" si="308"/>
        <v>#N/A</v>
      </c>
      <c r="AR477" s="15" t="e">
        <f t="shared" si="309"/>
        <v>#N/A</v>
      </c>
      <c r="AS477" s="141" t="e">
        <f t="shared" si="310"/>
        <v>#N/A</v>
      </c>
      <c r="AT477" s="141" t="e">
        <f t="shared" si="311"/>
        <v>#N/A</v>
      </c>
    </row>
    <row r="478" spans="5:46">
      <c r="E478" s="147"/>
      <c r="F478" s="15" t="str">
        <f t="shared" si="273"/>
        <v/>
      </c>
      <c r="G478" s="15" t="str">
        <f t="shared" si="274"/>
        <v/>
      </c>
      <c r="H478" s="15" t="str">
        <f t="shared" si="275"/>
        <v/>
      </c>
      <c r="I478" s="15" t="str">
        <f t="shared" si="276"/>
        <v/>
      </c>
      <c r="J478" s="15" t="str">
        <f t="shared" si="277"/>
        <v/>
      </c>
      <c r="K478" s="15" t="str">
        <f t="shared" si="278"/>
        <v/>
      </c>
      <c r="L478" s="15" t="str">
        <f t="shared" si="279"/>
        <v/>
      </c>
      <c r="M478" s="15" t="str">
        <f t="shared" si="280"/>
        <v/>
      </c>
      <c r="N478" s="15" t="str">
        <f t="shared" si="281"/>
        <v/>
      </c>
      <c r="O478" s="15" t="str">
        <f t="shared" si="282"/>
        <v/>
      </c>
      <c r="P478" s="15" t="str">
        <f t="shared" si="283"/>
        <v/>
      </c>
      <c r="Q478" s="15" t="str">
        <f t="shared" si="284"/>
        <v/>
      </c>
      <c r="R478" s="15" t="str">
        <f t="shared" si="285"/>
        <v/>
      </c>
      <c r="T478" s="15" t="e">
        <f t="shared" si="286"/>
        <v>#N/A</v>
      </c>
      <c r="U478" s="15" t="b">
        <f t="shared" si="287"/>
        <v>0</v>
      </c>
      <c r="V478" s="15" t="e">
        <f t="shared" si="288"/>
        <v>#N/A</v>
      </c>
      <c r="W478" s="15" t="e">
        <f t="shared" si="289"/>
        <v>#N/A</v>
      </c>
      <c r="X478" s="15" t="e">
        <f t="shared" si="290"/>
        <v>#N/A</v>
      </c>
      <c r="Y478" s="15" t="e">
        <f t="shared" si="291"/>
        <v>#N/A</v>
      </c>
      <c r="Z478" s="15" t="e">
        <f t="shared" si="292"/>
        <v>#N/A</v>
      </c>
      <c r="AA478" s="15" t="e">
        <f t="shared" si="293"/>
        <v>#N/A</v>
      </c>
      <c r="AB478" s="15" t="e">
        <f t="shared" si="294"/>
        <v>#N/A</v>
      </c>
      <c r="AC478" s="15" t="e">
        <f t="shared" si="295"/>
        <v>#N/A</v>
      </c>
      <c r="AD478" s="15" t="e">
        <f t="shared" si="296"/>
        <v>#N/A</v>
      </c>
      <c r="AE478" s="141" t="e">
        <f t="shared" si="297"/>
        <v>#N/A</v>
      </c>
      <c r="AG478" s="15" t="e">
        <f t="shared" si="298"/>
        <v>#N/A</v>
      </c>
      <c r="AH478" s="15" t="e">
        <f t="shared" si="299"/>
        <v>#N/A</v>
      </c>
      <c r="AI478" s="15" t="b">
        <f t="shared" si="300"/>
        <v>0</v>
      </c>
      <c r="AJ478" s="15" t="e">
        <f t="shared" si="301"/>
        <v>#N/A</v>
      </c>
      <c r="AK478" s="15" t="e">
        <f t="shared" si="302"/>
        <v>#N/A</v>
      </c>
      <c r="AL478" s="15" t="e">
        <f t="shared" si="303"/>
        <v>#N/A</v>
      </c>
      <c r="AM478" s="15" t="e">
        <f t="shared" si="304"/>
        <v>#N/A</v>
      </c>
      <c r="AN478" s="15" t="e">
        <f t="shared" si="305"/>
        <v>#N/A</v>
      </c>
      <c r="AO478" s="15" t="e">
        <f t="shared" si="306"/>
        <v>#N/A</v>
      </c>
      <c r="AP478" s="15" t="e">
        <f t="shared" si="307"/>
        <v>#N/A</v>
      </c>
      <c r="AQ478" s="15" t="e">
        <f t="shared" si="308"/>
        <v>#N/A</v>
      </c>
      <c r="AR478" s="15" t="e">
        <f t="shared" si="309"/>
        <v>#N/A</v>
      </c>
      <c r="AS478" s="141" t="e">
        <f t="shared" si="310"/>
        <v>#N/A</v>
      </c>
      <c r="AT478" s="141" t="e">
        <f t="shared" si="311"/>
        <v>#N/A</v>
      </c>
    </row>
    <row r="479" spans="5:46">
      <c r="E479" s="147"/>
      <c r="F479" s="15" t="str">
        <f t="shared" si="273"/>
        <v/>
      </c>
      <c r="G479" s="15" t="str">
        <f t="shared" si="274"/>
        <v/>
      </c>
      <c r="H479" s="15" t="str">
        <f t="shared" si="275"/>
        <v/>
      </c>
      <c r="I479" s="15" t="str">
        <f t="shared" si="276"/>
        <v/>
      </c>
      <c r="J479" s="15" t="str">
        <f t="shared" si="277"/>
        <v/>
      </c>
      <c r="K479" s="15" t="str">
        <f t="shared" si="278"/>
        <v/>
      </c>
      <c r="L479" s="15" t="str">
        <f t="shared" si="279"/>
        <v/>
      </c>
      <c r="M479" s="15" t="str">
        <f t="shared" si="280"/>
        <v/>
      </c>
      <c r="N479" s="15" t="str">
        <f t="shared" si="281"/>
        <v/>
      </c>
      <c r="O479" s="15" t="str">
        <f t="shared" si="282"/>
        <v/>
      </c>
      <c r="P479" s="15" t="str">
        <f t="shared" si="283"/>
        <v/>
      </c>
      <c r="Q479" s="15" t="str">
        <f t="shared" si="284"/>
        <v/>
      </c>
      <c r="R479" s="15" t="str">
        <f t="shared" si="285"/>
        <v/>
      </c>
      <c r="T479" s="15" t="e">
        <f t="shared" si="286"/>
        <v>#N/A</v>
      </c>
      <c r="U479" s="15" t="b">
        <f t="shared" si="287"/>
        <v>0</v>
      </c>
      <c r="V479" s="15" t="e">
        <f t="shared" si="288"/>
        <v>#N/A</v>
      </c>
      <c r="W479" s="15" t="e">
        <f t="shared" si="289"/>
        <v>#N/A</v>
      </c>
      <c r="X479" s="15" t="e">
        <f t="shared" si="290"/>
        <v>#N/A</v>
      </c>
      <c r="Y479" s="15" t="e">
        <f t="shared" si="291"/>
        <v>#N/A</v>
      </c>
      <c r="Z479" s="15" t="e">
        <f t="shared" si="292"/>
        <v>#N/A</v>
      </c>
      <c r="AA479" s="15" t="e">
        <f t="shared" si="293"/>
        <v>#N/A</v>
      </c>
      <c r="AB479" s="15" t="e">
        <f t="shared" si="294"/>
        <v>#N/A</v>
      </c>
      <c r="AC479" s="15" t="e">
        <f t="shared" si="295"/>
        <v>#N/A</v>
      </c>
      <c r="AD479" s="15" t="e">
        <f t="shared" si="296"/>
        <v>#N/A</v>
      </c>
      <c r="AE479" s="141" t="e">
        <f t="shared" si="297"/>
        <v>#N/A</v>
      </c>
      <c r="AG479" s="15" t="e">
        <f t="shared" si="298"/>
        <v>#N/A</v>
      </c>
      <c r="AH479" s="15" t="e">
        <f t="shared" si="299"/>
        <v>#N/A</v>
      </c>
      <c r="AI479" s="15" t="b">
        <f t="shared" si="300"/>
        <v>0</v>
      </c>
      <c r="AJ479" s="15" t="e">
        <f t="shared" si="301"/>
        <v>#N/A</v>
      </c>
      <c r="AK479" s="15" t="e">
        <f t="shared" si="302"/>
        <v>#N/A</v>
      </c>
      <c r="AL479" s="15" t="e">
        <f t="shared" si="303"/>
        <v>#N/A</v>
      </c>
      <c r="AM479" s="15" t="e">
        <f t="shared" si="304"/>
        <v>#N/A</v>
      </c>
      <c r="AN479" s="15" t="e">
        <f t="shared" si="305"/>
        <v>#N/A</v>
      </c>
      <c r="AO479" s="15" t="e">
        <f t="shared" si="306"/>
        <v>#N/A</v>
      </c>
      <c r="AP479" s="15" t="e">
        <f t="shared" si="307"/>
        <v>#N/A</v>
      </c>
      <c r="AQ479" s="15" t="e">
        <f t="shared" si="308"/>
        <v>#N/A</v>
      </c>
      <c r="AR479" s="15" t="e">
        <f t="shared" si="309"/>
        <v>#N/A</v>
      </c>
      <c r="AS479" s="141" t="e">
        <f t="shared" si="310"/>
        <v>#N/A</v>
      </c>
      <c r="AT479" s="141" t="e">
        <f t="shared" si="311"/>
        <v>#N/A</v>
      </c>
    </row>
    <row r="480" spans="5:46">
      <c r="E480" s="147"/>
      <c r="F480" s="15" t="str">
        <f t="shared" si="273"/>
        <v/>
      </c>
      <c r="G480" s="15" t="str">
        <f t="shared" si="274"/>
        <v/>
      </c>
      <c r="H480" s="15" t="str">
        <f t="shared" si="275"/>
        <v/>
      </c>
      <c r="I480" s="15" t="str">
        <f t="shared" si="276"/>
        <v/>
      </c>
      <c r="J480" s="15" t="str">
        <f t="shared" si="277"/>
        <v/>
      </c>
      <c r="K480" s="15" t="str">
        <f t="shared" si="278"/>
        <v/>
      </c>
      <c r="L480" s="15" t="str">
        <f t="shared" si="279"/>
        <v/>
      </c>
      <c r="M480" s="15" t="str">
        <f t="shared" si="280"/>
        <v/>
      </c>
      <c r="N480" s="15" t="str">
        <f t="shared" si="281"/>
        <v/>
      </c>
      <c r="O480" s="15" t="str">
        <f t="shared" si="282"/>
        <v/>
      </c>
      <c r="P480" s="15" t="str">
        <f t="shared" si="283"/>
        <v/>
      </c>
      <c r="Q480" s="15" t="str">
        <f t="shared" si="284"/>
        <v/>
      </c>
      <c r="R480" s="15" t="str">
        <f t="shared" si="285"/>
        <v/>
      </c>
      <c r="T480" s="15" t="e">
        <f t="shared" si="286"/>
        <v>#N/A</v>
      </c>
      <c r="U480" s="15" t="b">
        <f t="shared" si="287"/>
        <v>0</v>
      </c>
      <c r="V480" s="15" t="e">
        <f t="shared" si="288"/>
        <v>#N/A</v>
      </c>
      <c r="W480" s="15" t="e">
        <f t="shared" si="289"/>
        <v>#N/A</v>
      </c>
      <c r="X480" s="15" t="e">
        <f t="shared" si="290"/>
        <v>#N/A</v>
      </c>
      <c r="Y480" s="15" t="e">
        <f t="shared" si="291"/>
        <v>#N/A</v>
      </c>
      <c r="Z480" s="15" t="e">
        <f t="shared" si="292"/>
        <v>#N/A</v>
      </c>
      <c r="AA480" s="15" t="e">
        <f t="shared" si="293"/>
        <v>#N/A</v>
      </c>
      <c r="AB480" s="15" t="e">
        <f t="shared" si="294"/>
        <v>#N/A</v>
      </c>
      <c r="AC480" s="15" t="e">
        <f t="shared" si="295"/>
        <v>#N/A</v>
      </c>
      <c r="AD480" s="15" t="e">
        <f t="shared" si="296"/>
        <v>#N/A</v>
      </c>
      <c r="AE480" s="141" t="e">
        <f t="shared" si="297"/>
        <v>#N/A</v>
      </c>
      <c r="AG480" s="15" t="e">
        <f t="shared" si="298"/>
        <v>#N/A</v>
      </c>
      <c r="AH480" s="15" t="e">
        <f t="shared" si="299"/>
        <v>#N/A</v>
      </c>
      <c r="AI480" s="15" t="b">
        <f t="shared" si="300"/>
        <v>0</v>
      </c>
      <c r="AJ480" s="15" t="e">
        <f t="shared" si="301"/>
        <v>#N/A</v>
      </c>
      <c r="AK480" s="15" t="e">
        <f t="shared" si="302"/>
        <v>#N/A</v>
      </c>
      <c r="AL480" s="15" t="e">
        <f t="shared" si="303"/>
        <v>#N/A</v>
      </c>
      <c r="AM480" s="15" t="e">
        <f t="shared" si="304"/>
        <v>#N/A</v>
      </c>
      <c r="AN480" s="15" t="e">
        <f t="shared" si="305"/>
        <v>#N/A</v>
      </c>
      <c r="AO480" s="15" t="e">
        <f t="shared" si="306"/>
        <v>#N/A</v>
      </c>
      <c r="AP480" s="15" t="e">
        <f t="shared" si="307"/>
        <v>#N/A</v>
      </c>
      <c r="AQ480" s="15" t="e">
        <f t="shared" si="308"/>
        <v>#N/A</v>
      </c>
      <c r="AR480" s="15" t="e">
        <f t="shared" si="309"/>
        <v>#N/A</v>
      </c>
      <c r="AS480" s="141" t="e">
        <f t="shared" si="310"/>
        <v>#N/A</v>
      </c>
      <c r="AT480" s="141" t="e">
        <f t="shared" si="311"/>
        <v>#N/A</v>
      </c>
    </row>
    <row r="481" spans="5:46">
      <c r="E481" s="147"/>
      <c r="F481" s="15" t="str">
        <f t="shared" si="273"/>
        <v/>
      </c>
      <c r="G481" s="15" t="str">
        <f t="shared" si="274"/>
        <v/>
      </c>
      <c r="H481" s="15" t="str">
        <f t="shared" si="275"/>
        <v/>
      </c>
      <c r="I481" s="15" t="str">
        <f t="shared" si="276"/>
        <v/>
      </c>
      <c r="J481" s="15" t="str">
        <f t="shared" si="277"/>
        <v/>
      </c>
      <c r="K481" s="15" t="str">
        <f t="shared" si="278"/>
        <v/>
      </c>
      <c r="L481" s="15" t="str">
        <f t="shared" si="279"/>
        <v/>
      </c>
      <c r="M481" s="15" t="str">
        <f t="shared" si="280"/>
        <v/>
      </c>
      <c r="N481" s="15" t="str">
        <f t="shared" si="281"/>
        <v/>
      </c>
      <c r="O481" s="15" t="str">
        <f t="shared" si="282"/>
        <v/>
      </c>
      <c r="P481" s="15" t="str">
        <f t="shared" si="283"/>
        <v/>
      </c>
      <c r="Q481" s="15" t="str">
        <f t="shared" si="284"/>
        <v/>
      </c>
      <c r="R481" s="15" t="str">
        <f t="shared" si="285"/>
        <v/>
      </c>
      <c r="T481" s="15" t="e">
        <f t="shared" si="286"/>
        <v>#N/A</v>
      </c>
      <c r="U481" s="15" t="b">
        <f t="shared" si="287"/>
        <v>0</v>
      </c>
      <c r="V481" s="15" t="e">
        <f t="shared" si="288"/>
        <v>#N/A</v>
      </c>
      <c r="W481" s="15" t="e">
        <f t="shared" si="289"/>
        <v>#N/A</v>
      </c>
      <c r="X481" s="15" t="e">
        <f t="shared" si="290"/>
        <v>#N/A</v>
      </c>
      <c r="Y481" s="15" t="e">
        <f t="shared" si="291"/>
        <v>#N/A</v>
      </c>
      <c r="Z481" s="15" t="e">
        <f t="shared" si="292"/>
        <v>#N/A</v>
      </c>
      <c r="AA481" s="15" t="e">
        <f t="shared" si="293"/>
        <v>#N/A</v>
      </c>
      <c r="AB481" s="15" t="e">
        <f t="shared" si="294"/>
        <v>#N/A</v>
      </c>
      <c r="AC481" s="15" t="e">
        <f t="shared" si="295"/>
        <v>#N/A</v>
      </c>
      <c r="AD481" s="15" t="e">
        <f t="shared" si="296"/>
        <v>#N/A</v>
      </c>
      <c r="AE481" s="141" t="e">
        <f t="shared" si="297"/>
        <v>#N/A</v>
      </c>
      <c r="AG481" s="15" t="e">
        <f t="shared" si="298"/>
        <v>#N/A</v>
      </c>
      <c r="AH481" s="15" t="e">
        <f t="shared" si="299"/>
        <v>#N/A</v>
      </c>
      <c r="AI481" s="15" t="b">
        <f t="shared" si="300"/>
        <v>0</v>
      </c>
      <c r="AJ481" s="15" t="e">
        <f t="shared" si="301"/>
        <v>#N/A</v>
      </c>
      <c r="AK481" s="15" t="e">
        <f t="shared" si="302"/>
        <v>#N/A</v>
      </c>
      <c r="AL481" s="15" t="e">
        <f t="shared" si="303"/>
        <v>#N/A</v>
      </c>
      <c r="AM481" s="15" t="e">
        <f t="shared" si="304"/>
        <v>#N/A</v>
      </c>
      <c r="AN481" s="15" t="e">
        <f t="shared" si="305"/>
        <v>#N/A</v>
      </c>
      <c r="AO481" s="15" t="e">
        <f t="shared" si="306"/>
        <v>#N/A</v>
      </c>
      <c r="AP481" s="15" t="e">
        <f t="shared" si="307"/>
        <v>#N/A</v>
      </c>
      <c r="AQ481" s="15" t="e">
        <f t="shared" si="308"/>
        <v>#N/A</v>
      </c>
      <c r="AR481" s="15" t="e">
        <f t="shared" si="309"/>
        <v>#N/A</v>
      </c>
      <c r="AS481" s="141" t="e">
        <f t="shared" si="310"/>
        <v>#N/A</v>
      </c>
      <c r="AT481" s="141" t="e">
        <f t="shared" si="311"/>
        <v>#N/A</v>
      </c>
    </row>
    <row r="482" spans="5:46">
      <c r="E482" s="147"/>
      <c r="F482" s="15" t="str">
        <f t="shared" si="273"/>
        <v/>
      </c>
      <c r="G482" s="15" t="str">
        <f t="shared" si="274"/>
        <v/>
      </c>
      <c r="H482" s="15" t="str">
        <f t="shared" si="275"/>
        <v/>
      </c>
      <c r="I482" s="15" t="str">
        <f t="shared" si="276"/>
        <v/>
      </c>
      <c r="J482" s="15" t="str">
        <f t="shared" si="277"/>
        <v/>
      </c>
      <c r="K482" s="15" t="str">
        <f t="shared" si="278"/>
        <v/>
      </c>
      <c r="L482" s="15" t="str">
        <f t="shared" si="279"/>
        <v/>
      </c>
      <c r="M482" s="15" t="str">
        <f t="shared" si="280"/>
        <v/>
      </c>
      <c r="N482" s="15" t="str">
        <f t="shared" si="281"/>
        <v/>
      </c>
      <c r="O482" s="15" t="str">
        <f t="shared" si="282"/>
        <v/>
      </c>
      <c r="P482" s="15" t="str">
        <f t="shared" si="283"/>
        <v/>
      </c>
      <c r="Q482" s="15" t="str">
        <f t="shared" si="284"/>
        <v/>
      </c>
      <c r="R482" s="15" t="str">
        <f t="shared" si="285"/>
        <v/>
      </c>
      <c r="T482" s="15" t="e">
        <f t="shared" si="286"/>
        <v>#N/A</v>
      </c>
      <c r="U482" s="15" t="b">
        <f t="shared" si="287"/>
        <v>0</v>
      </c>
      <c r="V482" s="15" t="e">
        <f t="shared" si="288"/>
        <v>#N/A</v>
      </c>
      <c r="W482" s="15" t="e">
        <f t="shared" si="289"/>
        <v>#N/A</v>
      </c>
      <c r="X482" s="15" t="e">
        <f t="shared" si="290"/>
        <v>#N/A</v>
      </c>
      <c r="Y482" s="15" t="e">
        <f t="shared" si="291"/>
        <v>#N/A</v>
      </c>
      <c r="Z482" s="15" t="e">
        <f t="shared" si="292"/>
        <v>#N/A</v>
      </c>
      <c r="AA482" s="15" t="e">
        <f t="shared" si="293"/>
        <v>#N/A</v>
      </c>
      <c r="AB482" s="15" t="e">
        <f t="shared" si="294"/>
        <v>#N/A</v>
      </c>
      <c r="AC482" s="15" t="e">
        <f t="shared" si="295"/>
        <v>#N/A</v>
      </c>
      <c r="AD482" s="15" t="e">
        <f t="shared" si="296"/>
        <v>#N/A</v>
      </c>
      <c r="AE482" s="141" t="e">
        <f t="shared" si="297"/>
        <v>#N/A</v>
      </c>
      <c r="AG482" s="15" t="e">
        <f t="shared" si="298"/>
        <v>#N/A</v>
      </c>
      <c r="AH482" s="15" t="e">
        <f t="shared" si="299"/>
        <v>#N/A</v>
      </c>
      <c r="AI482" s="15" t="b">
        <f t="shared" si="300"/>
        <v>0</v>
      </c>
      <c r="AJ482" s="15" t="e">
        <f t="shared" si="301"/>
        <v>#N/A</v>
      </c>
      <c r="AK482" s="15" t="e">
        <f t="shared" si="302"/>
        <v>#N/A</v>
      </c>
      <c r="AL482" s="15" t="e">
        <f t="shared" si="303"/>
        <v>#N/A</v>
      </c>
      <c r="AM482" s="15" t="e">
        <f t="shared" si="304"/>
        <v>#N/A</v>
      </c>
      <c r="AN482" s="15" t="e">
        <f t="shared" si="305"/>
        <v>#N/A</v>
      </c>
      <c r="AO482" s="15" t="e">
        <f t="shared" si="306"/>
        <v>#N/A</v>
      </c>
      <c r="AP482" s="15" t="e">
        <f t="shared" si="307"/>
        <v>#N/A</v>
      </c>
      <c r="AQ482" s="15" t="e">
        <f t="shared" si="308"/>
        <v>#N/A</v>
      </c>
      <c r="AR482" s="15" t="e">
        <f t="shared" si="309"/>
        <v>#N/A</v>
      </c>
      <c r="AS482" s="141" t="e">
        <f t="shared" si="310"/>
        <v>#N/A</v>
      </c>
      <c r="AT482" s="141" t="e">
        <f t="shared" si="311"/>
        <v>#N/A</v>
      </c>
    </row>
    <row r="483" spans="5:46">
      <c r="E483" s="147"/>
      <c r="F483" s="15" t="str">
        <f t="shared" si="273"/>
        <v/>
      </c>
      <c r="G483" s="15" t="str">
        <f t="shared" si="274"/>
        <v/>
      </c>
      <c r="H483" s="15" t="str">
        <f t="shared" si="275"/>
        <v/>
      </c>
      <c r="I483" s="15" t="str">
        <f t="shared" si="276"/>
        <v/>
      </c>
      <c r="J483" s="15" t="str">
        <f t="shared" si="277"/>
        <v/>
      </c>
      <c r="K483" s="15" t="str">
        <f t="shared" si="278"/>
        <v/>
      </c>
      <c r="L483" s="15" t="str">
        <f t="shared" si="279"/>
        <v/>
      </c>
      <c r="M483" s="15" t="str">
        <f t="shared" si="280"/>
        <v/>
      </c>
      <c r="N483" s="15" t="str">
        <f t="shared" si="281"/>
        <v/>
      </c>
      <c r="O483" s="15" t="str">
        <f t="shared" si="282"/>
        <v/>
      </c>
      <c r="P483" s="15" t="str">
        <f t="shared" si="283"/>
        <v/>
      </c>
      <c r="Q483" s="15" t="str">
        <f t="shared" si="284"/>
        <v/>
      </c>
      <c r="R483" s="15" t="str">
        <f t="shared" si="285"/>
        <v/>
      </c>
      <c r="T483" s="15" t="e">
        <f t="shared" si="286"/>
        <v>#N/A</v>
      </c>
      <c r="U483" s="15" t="b">
        <f t="shared" si="287"/>
        <v>0</v>
      </c>
      <c r="V483" s="15" t="e">
        <f t="shared" si="288"/>
        <v>#N/A</v>
      </c>
      <c r="W483" s="15" t="e">
        <f t="shared" si="289"/>
        <v>#N/A</v>
      </c>
      <c r="X483" s="15" t="e">
        <f t="shared" si="290"/>
        <v>#N/A</v>
      </c>
      <c r="Y483" s="15" t="e">
        <f t="shared" si="291"/>
        <v>#N/A</v>
      </c>
      <c r="Z483" s="15" t="e">
        <f t="shared" si="292"/>
        <v>#N/A</v>
      </c>
      <c r="AA483" s="15" t="e">
        <f t="shared" si="293"/>
        <v>#N/A</v>
      </c>
      <c r="AB483" s="15" t="e">
        <f t="shared" si="294"/>
        <v>#N/A</v>
      </c>
      <c r="AC483" s="15" t="e">
        <f t="shared" si="295"/>
        <v>#N/A</v>
      </c>
      <c r="AD483" s="15" t="e">
        <f t="shared" si="296"/>
        <v>#N/A</v>
      </c>
      <c r="AE483" s="141" t="e">
        <f t="shared" si="297"/>
        <v>#N/A</v>
      </c>
      <c r="AG483" s="15" t="e">
        <f t="shared" si="298"/>
        <v>#N/A</v>
      </c>
      <c r="AH483" s="15" t="e">
        <f t="shared" si="299"/>
        <v>#N/A</v>
      </c>
      <c r="AI483" s="15" t="b">
        <f t="shared" si="300"/>
        <v>0</v>
      </c>
      <c r="AJ483" s="15" t="e">
        <f t="shared" si="301"/>
        <v>#N/A</v>
      </c>
      <c r="AK483" s="15" t="e">
        <f t="shared" si="302"/>
        <v>#N/A</v>
      </c>
      <c r="AL483" s="15" t="e">
        <f t="shared" si="303"/>
        <v>#N/A</v>
      </c>
      <c r="AM483" s="15" t="e">
        <f t="shared" si="304"/>
        <v>#N/A</v>
      </c>
      <c r="AN483" s="15" t="e">
        <f t="shared" si="305"/>
        <v>#N/A</v>
      </c>
      <c r="AO483" s="15" t="e">
        <f t="shared" si="306"/>
        <v>#N/A</v>
      </c>
      <c r="AP483" s="15" t="e">
        <f t="shared" si="307"/>
        <v>#N/A</v>
      </c>
      <c r="AQ483" s="15" t="e">
        <f t="shared" si="308"/>
        <v>#N/A</v>
      </c>
      <c r="AR483" s="15" t="e">
        <f t="shared" si="309"/>
        <v>#N/A</v>
      </c>
      <c r="AS483" s="141" t="e">
        <f t="shared" si="310"/>
        <v>#N/A</v>
      </c>
      <c r="AT483" s="141" t="e">
        <f t="shared" si="311"/>
        <v>#N/A</v>
      </c>
    </row>
    <row r="484" spans="5:46">
      <c r="E484" s="147"/>
      <c r="F484" s="15" t="str">
        <f t="shared" si="273"/>
        <v/>
      </c>
      <c r="G484" s="15" t="str">
        <f t="shared" si="274"/>
        <v/>
      </c>
      <c r="H484" s="15" t="str">
        <f t="shared" si="275"/>
        <v/>
      </c>
      <c r="I484" s="15" t="str">
        <f t="shared" si="276"/>
        <v/>
      </c>
      <c r="J484" s="15" t="str">
        <f t="shared" si="277"/>
        <v/>
      </c>
      <c r="K484" s="15" t="str">
        <f t="shared" si="278"/>
        <v/>
      </c>
      <c r="L484" s="15" t="str">
        <f t="shared" si="279"/>
        <v/>
      </c>
      <c r="M484" s="15" t="str">
        <f t="shared" si="280"/>
        <v/>
      </c>
      <c r="N484" s="15" t="str">
        <f t="shared" si="281"/>
        <v/>
      </c>
      <c r="O484" s="15" t="str">
        <f t="shared" si="282"/>
        <v/>
      </c>
      <c r="P484" s="15" t="str">
        <f t="shared" si="283"/>
        <v/>
      </c>
      <c r="Q484" s="15" t="str">
        <f t="shared" si="284"/>
        <v/>
      </c>
      <c r="R484" s="15" t="str">
        <f t="shared" si="285"/>
        <v/>
      </c>
      <c r="T484" s="15" t="e">
        <f t="shared" si="286"/>
        <v>#N/A</v>
      </c>
      <c r="U484" s="15" t="b">
        <f t="shared" si="287"/>
        <v>0</v>
      </c>
      <c r="V484" s="15" t="e">
        <f t="shared" si="288"/>
        <v>#N/A</v>
      </c>
      <c r="W484" s="15" t="e">
        <f t="shared" si="289"/>
        <v>#N/A</v>
      </c>
      <c r="X484" s="15" t="e">
        <f t="shared" si="290"/>
        <v>#N/A</v>
      </c>
      <c r="Y484" s="15" t="e">
        <f t="shared" si="291"/>
        <v>#N/A</v>
      </c>
      <c r="Z484" s="15" t="e">
        <f t="shared" si="292"/>
        <v>#N/A</v>
      </c>
      <c r="AA484" s="15" t="e">
        <f t="shared" si="293"/>
        <v>#N/A</v>
      </c>
      <c r="AB484" s="15" t="e">
        <f t="shared" si="294"/>
        <v>#N/A</v>
      </c>
      <c r="AC484" s="15" t="e">
        <f t="shared" si="295"/>
        <v>#N/A</v>
      </c>
      <c r="AD484" s="15" t="e">
        <f t="shared" si="296"/>
        <v>#N/A</v>
      </c>
      <c r="AE484" s="141" t="e">
        <f t="shared" si="297"/>
        <v>#N/A</v>
      </c>
      <c r="AG484" s="15" t="e">
        <f t="shared" si="298"/>
        <v>#N/A</v>
      </c>
      <c r="AH484" s="15" t="e">
        <f t="shared" si="299"/>
        <v>#N/A</v>
      </c>
      <c r="AI484" s="15" t="b">
        <f t="shared" si="300"/>
        <v>0</v>
      </c>
      <c r="AJ484" s="15" t="e">
        <f t="shared" si="301"/>
        <v>#N/A</v>
      </c>
      <c r="AK484" s="15" t="e">
        <f t="shared" si="302"/>
        <v>#N/A</v>
      </c>
      <c r="AL484" s="15" t="e">
        <f t="shared" si="303"/>
        <v>#N/A</v>
      </c>
      <c r="AM484" s="15" t="e">
        <f t="shared" si="304"/>
        <v>#N/A</v>
      </c>
      <c r="AN484" s="15" t="e">
        <f t="shared" si="305"/>
        <v>#N/A</v>
      </c>
      <c r="AO484" s="15" t="e">
        <f t="shared" si="306"/>
        <v>#N/A</v>
      </c>
      <c r="AP484" s="15" t="e">
        <f t="shared" si="307"/>
        <v>#N/A</v>
      </c>
      <c r="AQ484" s="15" t="e">
        <f t="shared" si="308"/>
        <v>#N/A</v>
      </c>
      <c r="AR484" s="15" t="e">
        <f t="shared" si="309"/>
        <v>#N/A</v>
      </c>
      <c r="AS484" s="141" t="e">
        <f t="shared" si="310"/>
        <v>#N/A</v>
      </c>
      <c r="AT484" s="141" t="e">
        <f t="shared" si="311"/>
        <v>#N/A</v>
      </c>
    </row>
    <row r="485" spans="5:46">
      <c r="E485" s="147"/>
      <c r="F485" s="15" t="str">
        <f t="shared" si="273"/>
        <v/>
      </c>
      <c r="G485" s="15" t="str">
        <f t="shared" si="274"/>
        <v/>
      </c>
      <c r="H485" s="15" t="str">
        <f t="shared" si="275"/>
        <v/>
      </c>
      <c r="I485" s="15" t="str">
        <f t="shared" si="276"/>
        <v/>
      </c>
      <c r="J485" s="15" t="str">
        <f t="shared" si="277"/>
        <v/>
      </c>
      <c r="K485" s="15" t="str">
        <f t="shared" si="278"/>
        <v/>
      </c>
      <c r="L485" s="15" t="str">
        <f t="shared" si="279"/>
        <v/>
      </c>
      <c r="M485" s="15" t="str">
        <f t="shared" si="280"/>
        <v/>
      </c>
      <c r="N485" s="15" t="str">
        <f t="shared" si="281"/>
        <v/>
      </c>
      <c r="O485" s="15" t="str">
        <f t="shared" si="282"/>
        <v/>
      </c>
      <c r="P485" s="15" t="str">
        <f t="shared" si="283"/>
        <v/>
      </c>
      <c r="Q485" s="15" t="str">
        <f t="shared" si="284"/>
        <v/>
      </c>
      <c r="R485" s="15" t="str">
        <f t="shared" si="285"/>
        <v/>
      </c>
      <c r="T485" s="15" t="e">
        <f t="shared" si="286"/>
        <v>#N/A</v>
      </c>
      <c r="U485" s="15" t="b">
        <f t="shared" si="287"/>
        <v>0</v>
      </c>
      <c r="V485" s="15" t="e">
        <f t="shared" si="288"/>
        <v>#N/A</v>
      </c>
      <c r="W485" s="15" t="e">
        <f t="shared" si="289"/>
        <v>#N/A</v>
      </c>
      <c r="X485" s="15" t="e">
        <f t="shared" si="290"/>
        <v>#N/A</v>
      </c>
      <c r="Y485" s="15" t="e">
        <f t="shared" si="291"/>
        <v>#N/A</v>
      </c>
      <c r="Z485" s="15" t="e">
        <f t="shared" si="292"/>
        <v>#N/A</v>
      </c>
      <c r="AA485" s="15" t="e">
        <f t="shared" si="293"/>
        <v>#N/A</v>
      </c>
      <c r="AB485" s="15" t="e">
        <f t="shared" si="294"/>
        <v>#N/A</v>
      </c>
      <c r="AC485" s="15" t="e">
        <f t="shared" si="295"/>
        <v>#N/A</v>
      </c>
      <c r="AD485" s="15" t="e">
        <f t="shared" si="296"/>
        <v>#N/A</v>
      </c>
      <c r="AE485" s="141" t="e">
        <f t="shared" si="297"/>
        <v>#N/A</v>
      </c>
      <c r="AG485" s="15" t="e">
        <f t="shared" si="298"/>
        <v>#N/A</v>
      </c>
      <c r="AH485" s="15" t="e">
        <f t="shared" si="299"/>
        <v>#N/A</v>
      </c>
      <c r="AI485" s="15" t="b">
        <f t="shared" si="300"/>
        <v>0</v>
      </c>
      <c r="AJ485" s="15" t="e">
        <f t="shared" si="301"/>
        <v>#N/A</v>
      </c>
      <c r="AK485" s="15" t="e">
        <f t="shared" si="302"/>
        <v>#N/A</v>
      </c>
      <c r="AL485" s="15" t="e">
        <f t="shared" si="303"/>
        <v>#N/A</v>
      </c>
      <c r="AM485" s="15" t="e">
        <f t="shared" si="304"/>
        <v>#N/A</v>
      </c>
      <c r="AN485" s="15" t="e">
        <f t="shared" si="305"/>
        <v>#N/A</v>
      </c>
      <c r="AO485" s="15" t="e">
        <f t="shared" si="306"/>
        <v>#N/A</v>
      </c>
      <c r="AP485" s="15" t="e">
        <f t="shared" si="307"/>
        <v>#N/A</v>
      </c>
      <c r="AQ485" s="15" t="e">
        <f t="shared" si="308"/>
        <v>#N/A</v>
      </c>
      <c r="AR485" s="15" t="e">
        <f t="shared" si="309"/>
        <v>#N/A</v>
      </c>
      <c r="AS485" s="141" t="e">
        <f t="shared" si="310"/>
        <v>#N/A</v>
      </c>
      <c r="AT485" s="141" t="e">
        <f t="shared" si="311"/>
        <v>#N/A</v>
      </c>
    </row>
    <row r="486" spans="5:46">
      <c r="E486" s="147"/>
      <c r="F486" s="15" t="str">
        <f t="shared" si="273"/>
        <v/>
      </c>
      <c r="G486" s="15" t="str">
        <f t="shared" si="274"/>
        <v/>
      </c>
      <c r="H486" s="15" t="str">
        <f t="shared" si="275"/>
        <v/>
      </c>
      <c r="I486" s="15" t="str">
        <f t="shared" si="276"/>
        <v/>
      </c>
      <c r="J486" s="15" t="str">
        <f t="shared" si="277"/>
        <v/>
      </c>
      <c r="K486" s="15" t="str">
        <f t="shared" si="278"/>
        <v/>
      </c>
      <c r="L486" s="15" t="str">
        <f t="shared" si="279"/>
        <v/>
      </c>
      <c r="M486" s="15" t="str">
        <f t="shared" si="280"/>
        <v/>
      </c>
      <c r="N486" s="15" t="str">
        <f t="shared" si="281"/>
        <v/>
      </c>
      <c r="O486" s="15" t="str">
        <f t="shared" si="282"/>
        <v/>
      </c>
      <c r="P486" s="15" t="str">
        <f t="shared" si="283"/>
        <v/>
      </c>
      <c r="Q486" s="15" t="str">
        <f t="shared" si="284"/>
        <v/>
      </c>
      <c r="R486" s="15" t="str">
        <f t="shared" si="285"/>
        <v/>
      </c>
      <c r="T486" s="15" t="e">
        <f t="shared" si="286"/>
        <v>#N/A</v>
      </c>
      <c r="U486" s="15" t="b">
        <f t="shared" si="287"/>
        <v>0</v>
      </c>
      <c r="V486" s="15" t="e">
        <f t="shared" si="288"/>
        <v>#N/A</v>
      </c>
      <c r="W486" s="15" t="e">
        <f t="shared" si="289"/>
        <v>#N/A</v>
      </c>
      <c r="X486" s="15" t="e">
        <f t="shared" si="290"/>
        <v>#N/A</v>
      </c>
      <c r="Y486" s="15" t="e">
        <f t="shared" si="291"/>
        <v>#N/A</v>
      </c>
      <c r="Z486" s="15" t="e">
        <f t="shared" si="292"/>
        <v>#N/A</v>
      </c>
      <c r="AA486" s="15" t="e">
        <f t="shared" si="293"/>
        <v>#N/A</v>
      </c>
      <c r="AB486" s="15" t="e">
        <f t="shared" si="294"/>
        <v>#N/A</v>
      </c>
      <c r="AC486" s="15" t="e">
        <f t="shared" si="295"/>
        <v>#N/A</v>
      </c>
      <c r="AD486" s="15" t="e">
        <f t="shared" si="296"/>
        <v>#N/A</v>
      </c>
      <c r="AE486" s="141" t="e">
        <f t="shared" si="297"/>
        <v>#N/A</v>
      </c>
      <c r="AG486" s="15" t="e">
        <f t="shared" si="298"/>
        <v>#N/A</v>
      </c>
      <c r="AH486" s="15" t="e">
        <f t="shared" si="299"/>
        <v>#N/A</v>
      </c>
      <c r="AI486" s="15" t="b">
        <f t="shared" si="300"/>
        <v>0</v>
      </c>
      <c r="AJ486" s="15" t="e">
        <f t="shared" si="301"/>
        <v>#N/A</v>
      </c>
      <c r="AK486" s="15" t="e">
        <f t="shared" si="302"/>
        <v>#N/A</v>
      </c>
      <c r="AL486" s="15" t="e">
        <f t="shared" si="303"/>
        <v>#N/A</v>
      </c>
      <c r="AM486" s="15" t="e">
        <f t="shared" si="304"/>
        <v>#N/A</v>
      </c>
      <c r="AN486" s="15" t="e">
        <f t="shared" si="305"/>
        <v>#N/A</v>
      </c>
      <c r="AO486" s="15" t="e">
        <f t="shared" si="306"/>
        <v>#N/A</v>
      </c>
      <c r="AP486" s="15" t="e">
        <f t="shared" si="307"/>
        <v>#N/A</v>
      </c>
      <c r="AQ486" s="15" t="e">
        <f t="shared" si="308"/>
        <v>#N/A</v>
      </c>
      <c r="AR486" s="15" t="e">
        <f t="shared" si="309"/>
        <v>#N/A</v>
      </c>
      <c r="AS486" s="141" t="e">
        <f t="shared" si="310"/>
        <v>#N/A</v>
      </c>
      <c r="AT486" s="141" t="e">
        <f t="shared" si="311"/>
        <v>#N/A</v>
      </c>
    </row>
    <row r="487" spans="5:46">
      <c r="E487" s="147"/>
      <c r="F487" s="15" t="str">
        <f t="shared" si="273"/>
        <v/>
      </c>
      <c r="G487" s="15" t="str">
        <f t="shared" si="274"/>
        <v/>
      </c>
      <c r="H487" s="15" t="str">
        <f t="shared" si="275"/>
        <v/>
      </c>
      <c r="I487" s="15" t="str">
        <f t="shared" si="276"/>
        <v/>
      </c>
      <c r="J487" s="15" t="str">
        <f t="shared" si="277"/>
        <v/>
      </c>
      <c r="K487" s="15" t="str">
        <f t="shared" si="278"/>
        <v/>
      </c>
      <c r="L487" s="15" t="str">
        <f t="shared" si="279"/>
        <v/>
      </c>
      <c r="M487" s="15" t="str">
        <f t="shared" si="280"/>
        <v/>
      </c>
      <c r="N487" s="15" t="str">
        <f t="shared" si="281"/>
        <v/>
      </c>
      <c r="O487" s="15" t="str">
        <f t="shared" si="282"/>
        <v/>
      </c>
      <c r="P487" s="15" t="str">
        <f t="shared" si="283"/>
        <v/>
      </c>
      <c r="Q487" s="15" t="str">
        <f t="shared" si="284"/>
        <v/>
      </c>
      <c r="R487" s="15" t="str">
        <f t="shared" si="285"/>
        <v/>
      </c>
      <c r="T487" s="15" t="e">
        <f t="shared" si="286"/>
        <v>#N/A</v>
      </c>
      <c r="U487" s="15" t="b">
        <f t="shared" si="287"/>
        <v>0</v>
      </c>
      <c r="V487" s="15" t="e">
        <f t="shared" si="288"/>
        <v>#N/A</v>
      </c>
      <c r="W487" s="15" t="e">
        <f t="shared" si="289"/>
        <v>#N/A</v>
      </c>
      <c r="X487" s="15" t="e">
        <f t="shared" si="290"/>
        <v>#N/A</v>
      </c>
      <c r="Y487" s="15" t="e">
        <f t="shared" si="291"/>
        <v>#N/A</v>
      </c>
      <c r="Z487" s="15" t="e">
        <f t="shared" si="292"/>
        <v>#N/A</v>
      </c>
      <c r="AA487" s="15" t="e">
        <f t="shared" si="293"/>
        <v>#N/A</v>
      </c>
      <c r="AB487" s="15" t="e">
        <f t="shared" si="294"/>
        <v>#N/A</v>
      </c>
      <c r="AC487" s="15" t="e">
        <f t="shared" si="295"/>
        <v>#N/A</v>
      </c>
      <c r="AD487" s="15" t="e">
        <f t="shared" si="296"/>
        <v>#N/A</v>
      </c>
      <c r="AE487" s="141" t="e">
        <f t="shared" si="297"/>
        <v>#N/A</v>
      </c>
      <c r="AG487" s="15" t="e">
        <f t="shared" si="298"/>
        <v>#N/A</v>
      </c>
      <c r="AH487" s="15" t="e">
        <f t="shared" si="299"/>
        <v>#N/A</v>
      </c>
      <c r="AI487" s="15" t="b">
        <f t="shared" si="300"/>
        <v>0</v>
      </c>
      <c r="AJ487" s="15" t="e">
        <f t="shared" si="301"/>
        <v>#N/A</v>
      </c>
      <c r="AK487" s="15" t="e">
        <f t="shared" si="302"/>
        <v>#N/A</v>
      </c>
      <c r="AL487" s="15" t="e">
        <f t="shared" si="303"/>
        <v>#N/A</v>
      </c>
      <c r="AM487" s="15" t="e">
        <f t="shared" si="304"/>
        <v>#N/A</v>
      </c>
      <c r="AN487" s="15" t="e">
        <f t="shared" si="305"/>
        <v>#N/A</v>
      </c>
      <c r="AO487" s="15" t="e">
        <f t="shared" si="306"/>
        <v>#N/A</v>
      </c>
      <c r="AP487" s="15" t="e">
        <f t="shared" si="307"/>
        <v>#N/A</v>
      </c>
      <c r="AQ487" s="15" t="e">
        <f t="shared" si="308"/>
        <v>#N/A</v>
      </c>
      <c r="AR487" s="15" t="e">
        <f t="shared" si="309"/>
        <v>#N/A</v>
      </c>
      <c r="AS487" s="141" t="e">
        <f t="shared" si="310"/>
        <v>#N/A</v>
      </c>
      <c r="AT487" s="141" t="e">
        <f t="shared" si="311"/>
        <v>#N/A</v>
      </c>
    </row>
    <row r="488" spans="5:46">
      <c r="E488" s="147"/>
      <c r="F488" s="15" t="str">
        <f t="shared" si="273"/>
        <v/>
      </c>
      <c r="G488" s="15" t="str">
        <f t="shared" si="274"/>
        <v/>
      </c>
      <c r="H488" s="15" t="str">
        <f t="shared" si="275"/>
        <v/>
      </c>
      <c r="I488" s="15" t="str">
        <f t="shared" si="276"/>
        <v/>
      </c>
      <c r="J488" s="15" t="str">
        <f t="shared" si="277"/>
        <v/>
      </c>
      <c r="K488" s="15" t="str">
        <f t="shared" si="278"/>
        <v/>
      </c>
      <c r="L488" s="15" t="str">
        <f t="shared" si="279"/>
        <v/>
      </c>
      <c r="M488" s="15" t="str">
        <f t="shared" si="280"/>
        <v/>
      </c>
      <c r="N488" s="15" t="str">
        <f t="shared" si="281"/>
        <v/>
      </c>
      <c r="O488" s="15" t="str">
        <f t="shared" si="282"/>
        <v/>
      </c>
      <c r="P488" s="15" t="str">
        <f t="shared" si="283"/>
        <v/>
      </c>
      <c r="Q488" s="15" t="str">
        <f t="shared" si="284"/>
        <v/>
      </c>
      <c r="R488" s="15" t="str">
        <f t="shared" si="285"/>
        <v/>
      </c>
      <c r="T488" s="15" t="e">
        <f t="shared" si="286"/>
        <v>#N/A</v>
      </c>
      <c r="U488" s="15" t="b">
        <f t="shared" si="287"/>
        <v>0</v>
      </c>
      <c r="V488" s="15" t="e">
        <f t="shared" si="288"/>
        <v>#N/A</v>
      </c>
      <c r="W488" s="15" t="e">
        <f t="shared" si="289"/>
        <v>#N/A</v>
      </c>
      <c r="X488" s="15" t="e">
        <f t="shared" si="290"/>
        <v>#N/A</v>
      </c>
      <c r="Y488" s="15" t="e">
        <f t="shared" si="291"/>
        <v>#N/A</v>
      </c>
      <c r="Z488" s="15" t="e">
        <f t="shared" si="292"/>
        <v>#N/A</v>
      </c>
      <c r="AA488" s="15" t="e">
        <f t="shared" si="293"/>
        <v>#N/A</v>
      </c>
      <c r="AB488" s="15" t="e">
        <f t="shared" si="294"/>
        <v>#N/A</v>
      </c>
      <c r="AC488" s="15" t="e">
        <f t="shared" si="295"/>
        <v>#N/A</v>
      </c>
      <c r="AD488" s="15" t="e">
        <f t="shared" si="296"/>
        <v>#N/A</v>
      </c>
      <c r="AE488" s="141" t="e">
        <f t="shared" si="297"/>
        <v>#N/A</v>
      </c>
      <c r="AG488" s="15" t="e">
        <f t="shared" si="298"/>
        <v>#N/A</v>
      </c>
      <c r="AH488" s="15" t="e">
        <f t="shared" si="299"/>
        <v>#N/A</v>
      </c>
      <c r="AI488" s="15" t="b">
        <f t="shared" si="300"/>
        <v>0</v>
      </c>
      <c r="AJ488" s="15" t="e">
        <f t="shared" si="301"/>
        <v>#N/A</v>
      </c>
      <c r="AK488" s="15" t="e">
        <f t="shared" si="302"/>
        <v>#N/A</v>
      </c>
      <c r="AL488" s="15" t="e">
        <f t="shared" si="303"/>
        <v>#N/A</v>
      </c>
      <c r="AM488" s="15" t="e">
        <f t="shared" si="304"/>
        <v>#N/A</v>
      </c>
      <c r="AN488" s="15" t="e">
        <f t="shared" si="305"/>
        <v>#N/A</v>
      </c>
      <c r="AO488" s="15" t="e">
        <f t="shared" si="306"/>
        <v>#N/A</v>
      </c>
      <c r="AP488" s="15" t="e">
        <f t="shared" si="307"/>
        <v>#N/A</v>
      </c>
      <c r="AQ488" s="15" t="e">
        <f t="shared" si="308"/>
        <v>#N/A</v>
      </c>
      <c r="AR488" s="15" t="e">
        <f t="shared" si="309"/>
        <v>#N/A</v>
      </c>
      <c r="AS488" s="141" t="e">
        <f t="shared" si="310"/>
        <v>#N/A</v>
      </c>
      <c r="AT488" s="141" t="e">
        <f t="shared" si="311"/>
        <v>#N/A</v>
      </c>
    </row>
    <row r="489" spans="5:46">
      <c r="E489" s="147"/>
      <c r="F489" s="15" t="str">
        <f t="shared" si="273"/>
        <v/>
      </c>
      <c r="G489" s="15" t="str">
        <f t="shared" si="274"/>
        <v/>
      </c>
      <c r="H489" s="15" t="str">
        <f t="shared" si="275"/>
        <v/>
      </c>
      <c r="I489" s="15" t="str">
        <f t="shared" si="276"/>
        <v/>
      </c>
      <c r="J489" s="15" t="str">
        <f t="shared" si="277"/>
        <v/>
      </c>
      <c r="K489" s="15" t="str">
        <f t="shared" si="278"/>
        <v/>
      </c>
      <c r="L489" s="15" t="str">
        <f t="shared" si="279"/>
        <v/>
      </c>
      <c r="M489" s="15" t="str">
        <f t="shared" si="280"/>
        <v/>
      </c>
      <c r="N489" s="15" t="str">
        <f t="shared" si="281"/>
        <v/>
      </c>
      <c r="O489" s="15" t="str">
        <f t="shared" si="282"/>
        <v/>
      </c>
      <c r="P489" s="15" t="str">
        <f t="shared" si="283"/>
        <v/>
      </c>
      <c r="Q489" s="15" t="str">
        <f t="shared" si="284"/>
        <v/>
      </c>
      <c r="R489" s="15" t="str">
        <f t="shared" si="285"/>
        <v/>
      </c>
      <c r="T489" s="15" t="e">
        <f t="shared" si="286"/>
        <v>#N/A</v>
      </c>
      <c r="U489" s="15" t="b">
        <f t="shared" si="287"/>
        <v>0</v>
      </c>
      <c r="V489" s="15" t="e">
        <f t="shared" si="288"/>
        <v>#N/A</v>
      </c>
      <c r="W489" s="15" t="e">
        <f t="shared" si="289"/>
        <v>#N/A</v>
      </c>
      <c r="X489" s="15" t="e">
        <f t="shared" si="290"/>
        <v>#N/A</v>
      </c>
      <c r="Y489" s="15" t="e">
        <f t="shared" si="291"/>
        <v>#N/A</v>
      </c>
      <c r="Z489" s="15" t="e">
        <f t="shared" si="292"/>
        <v>#N/A</v>
      </c>
      <c r="AA489" s="15" t="e">
        <f t="shared" si="293"/>
        <v>#N/A</v>
      </c>
      <c r="AB489" s="15" t="e">
        <f t="shared" si="294"/>
        <v>#N/A</v>
      </c>
      <c r="AC489" s="15" t="e">
        <f t="shared" si="295"/>
        <v>#N/A</v>
      </c>
      <c r="AD489" s="15" t="e">
        <f t="shared" si="296"/>
        <v>#N/A</v>
      </c>
      <c r="AE489" s="141" t="e">
        <f t="shared" si="297"/>
        <v>#N/A</v>
      </c>
      <c r="AG489" s="15" t="e">
        <f t="shared" si="298"/>
        <v>#N/A</v>
      </c>
      <c r="AH489" s="15" t="e">
        <f t="shared" si="299"/>
        <v>#N/A</v>
      </c>
      <c r="AI489" s="15" t="b">
        <f t="shared" si="300"/>
        <v>0</v>
      </c>
      <c r="AJ489" s="15" t="e">
        <f t="shared" si="301"/>
        <v>#N/A</v>
      </c>
      <c r="AK489" s="15" t="e">
        <f t="shared" si="302"/>
        <v>#N/A</v>
      </c>
      <c r="AL489" s="15" t="e">
        <f t="shared" si="303"/>
        <v>#N/A</v>
      </c>
      <c r="AM489" s="15" t="e">
        <f t="shared" si="304"/>
        <v>#N/A</v>
      </c>
      <c r="AN489" s="15" t="e">
        <f t="shared" si="305"/>
        <v>#N/A</v>
      </c>
      <c r="AO489" s="15" t="e">
        <f t="shared" si="306"/>
        <v>#N/A</v>
      </c>
      <c r="AP489" s="15" t="e">
        <f t="shared" si="307"/>
        <v>#N/A</v>
      </c>
      <c r="AQ489" s="15" t="e">
        <f t="shared" si="308"/>
        <v>#N/A</v>
      </c>
      <c r="AR489" s="15" t="e">
        <f t="shared" si="309"/>
        <v>#N/A</v>
      </c>
      <c r="AS489" s="141" t="e">
        <f t="shared" si="310"/>
        <v>#N/A</v>
      </c>
      <c r="AT489" s="141" t="e">
        <f t="shared" si="311"/>
        <v>#N/A</v>
      </c>
    </row>
    <row r="490" spans="5:46">
      <c r="E490" s="147"/>
      <c r="F490" s="15" t="str">
        <f t="shared" si="273"/>
        <v/>
      </c>
      <c r="G490" s="15" t="str">
        <f t="shared" si="274"/>
        <v/>
      </c>
      <c r="H490" s="15" t="str">
        <f t="shared" si="275"/>
        <v/>
      </c>
      <c r="I490" s="15" t="str">
        <f t="shared" si="276"/>
        <v/>
      </c>
      <c r="J490" s="15" t="str">
        <f t="shared" si="277"/>
        <v/>
      </c>
      <c r="K490" s="15" t="str">
        <f t="shared" si="278"/>
        <v/>
      </c>
      <c r="L490" s="15" t="str">
        <f t="shared" si="279"/>
        <v/>
      </c>
      <c r="M490" s="15" t="str">
        <f t="shared" si="280"/>
        <v/>
      </c>
      <c r="N490" s="15" t="str">
        <f t="shared" si="281"/>
        <v/>
      </c>
      <c r="O490" s="15" t="str">
        <f t="shared" si="282"/>
        <v/>
      </c>
      <c r="P490" s="15" t="str">
        <f t="shared" si="283"/>
        <v/>
      </c>
      <c r="Q490" s="15" t="str">
        <f t="shared" si="284"/>
        <v/>
      </c>
      <c r="R490" s="15" t="str">
        <f t="shared" si="285"/>
        <v/>
      </c>
      <c r="T490" s="15" t="e">
        <f t="shared" si="286"/>
        <v>#N/A</v>
      </c>
      <c r="U490" s="15" t="b">
        <f t="shared" si="287"/>
        <v>0</v>
      </c>
      <c r="V490" s="15" t="e">
        <f t="shared" si="288"/>
        <v>#N/A</v>
      </c>
      <c r="W490" s="15" t="e">
        <f t="shared" si="289"/>
        <v>#N/A</v>
      </c>
      <c r="X490" s="15" t="e">
        <f t="shared" si="290"/>
        <v>#N/A</v>
      </c>
      <c r="Y490" s="15" t="e">
        <f t="shared" si="291"/>
        <v>#N/A</v>
      </c>
      <c r="Z490" s="15" t="e">
        <f t="shared" si="292"/>
        <v>#N/A</v>
      </c>
      <c r="AA490" s="15" t="e">
        <f t="shared" si="293"/>
        <v>#N/A</v>
      </c>
      <c r="AB490" s="15" t="e">
        <f t="shared" si="294"/>
        <v>#N/A</v>
      </c>
      <c r="AC490" s="15" t="e">
        <f t="shared" si="295"/>
        <v>#N/A</v>
      </c>
      <c r="AD490" s="15" t="e">
        <f t="shared" si="296"/>
        <v>#N/A</v>
      </c>
      <c r="AE490" s="141" t="e">
        <f t="shared" si="297"/>
        <v>#N/A</v>
      </c>
      <c r="AG490" s="15" t="e">
        <f t="shared" si="298"/>
        <v>#N/A</v>
      </c>
      <c r="AH490" s="15" t="e">
        <f t="shared" si="299"/>
        <v>#N/A</v>
      </c>
      <c r="AI490" s="15" t="b">
        <f t="shared" si="300"/>
        <v>0</v>
      </c>
      <c r="AJ490" s="15" t="e">
        <f t="shared" si="301"/>
        <v>#N/A</v>
      </c>
      <c r="AK490" s="15" t="e">
        <f t="shared" si="302"/>
        <v>#N/A</v>
      </c>
      <c r="AL490" s="15" t="e">
        <f t="shared" si="303"/>
        <v>#N/A</v>
      </c>
      <c r="AM490" s="15" t="e">
        <f t="shared" si="304"/>
        <v>#N/A</v>
      </c>
      <c r="AN490" s="15" t="e">
        <f t="shared" si="305"/>
        <v>#N/A</v>
      </c>
      <c r="AO490" s="15" t="e">
        <f t="shared" si="306"/>
        <v>#N/A</v>
      </c>
      <c r="AP490" s="15" t="e">
        <f t="shared" si="307"/>
        <v>#N/A</v>
      </c>
      <c r="AQ490" s="15" t="e">
        <f t="shared" si="308"/>
        <v>#N/A</v>
      </c>
      <c r="AR490" s="15" t="e">
        <f t="shared" si="309"/>
        <v>#N/A</v>
      </c>
      <c r="AS490" s="141" t="e">
        <f t="shared" si="310"/>
        <v>#N/A</v>
      </c>
      <c r="AT490" s="141" t="e">
        <f t="shared" si="311"/>
        <v>#N/A</v>
      </c>
    </row>
    <row r="491" spans="5:46">
      <c r="E491" s="147"/>
      <c r="F491" s="15" t="str">
        <f t="shared" si="273"/>
        <v/>
      </c>
      <c r="G491" s="15" t="str">
        <f t="shared" si="274"/>
        <v/>
      </c>
      <c r="H491" s="15" t="str">
        <f t="shared" si="275"/>
        <v/>
      </c>
      <c r="I491" s="15" t="str">
        <f t="shared" si="276"/>
        <v/>
      </c>
      <c r="J491" s="15" t="str">
        <f t="shared" si="277"/>
        <v/>
      </c>
      <c r="K491" s="15" t="str">
        <f t="shared" si="278"/>
        <v/>
      </c>
      <c r="L491" s="15" t="str">
        <f t="shared" si="279"/>
        <v/>
      </c>
      <c r="M491" s="15" t="str">
        <f t="shared" si="280"/>
        <v/>
      </c>
      <c r="N491" s="15" t="str">
        <f t="shared" si="281"/>
        <v/>
      </c>
      <c r="O491" s="15" t="str">
        <f t="shared" si="282"/>
        <v/>
      </c>
      <c r="P491" s="15" t="str">
        <f t="shared" si="283"/>
        <v/>
      </c>
      <c r="Q491" s="15" t="str">
        <f t="shared" si="284"/>
        <v/>
      </c>
      <c r="R491" s="15" t="str">
        <f t="shared" si="285"/>
        <v/>
      </c>
      <c r="T491" s="15" t="e">
        <f t="shared" si="286"/>
        <v>#N/A</v>
      </c>
      <c r="U491" s="15" t="b">
        <f t="shared" si="287"/>
        <v>0</v>
      </c>
      <c r="V491" s="15" t="e">
        <f t="shared" si="288"/>
        <v>#N/A</v>
      </c>
      <c r="W491" s="15" t="e">
        <f t="shared" si="289"/>
        <v>#N/A</v>
      </c>
      <c r="X491" s="15" t="e">
        <f t="shared" si="290"/>
        <v>#N/A</v>
      </c>
      <c r="Y491" s="15" t="e">
        <f t="shared" si="291"/>
        <v>#N/A</v>
      </c>
      <c r="Z491" s="15" t="e">
        <f t="shared" si="292"/>
        <v>#N/A</v>
      </c>
      <c r="AA491" s="15" t="e">
        <f t="shared" si="293"/>
        <v>#N/A</v>
      </c>
      <c r="AB491" s="15" t="e">
        <f t="shared" si="294"/>
        <v>#N/A</v>
      </c>
      <c r="AC491" s="15" t="e">
        <f t="shared" si="295"/>
        <v>#N/A</v>
      </c>
      <c r="AD491" s="15" t="e">
        <f t="shared" si="296"/>
        <v>#N/A</v>
      </c>
      <c r="AE491" s="141" t="e">
        <f t="shared" si="297"/>
        <v>#N/A</v>
      </c>
      <c r="AG491" s="15" t="e">
        <f t="shared" si="298"/>
        <v>#N/A</v>
      </c>
      <c r="AH491" s="15" t="e">
        <f t="shared" si="299"/>
        <v>#N/A</v>
      </c>
      <c r="AI491" s="15" t="b">
        <f t="shared" si="300"/>
        <v>0</v>
      </c>
      <c r="AJ491" s="15" t="e">
        <f t="shared" si="301"/>
        <v>#N/A</v>
      </c>
      <c r="AK491" s="15" t="e">
        <f t="shared" si="302"/>
        <v>#N/A</v>
      </c>
      <c r="AL491" s="15" t="e">
        <f t="shared" si="303"/>
        <v>#N/A</v>
      </c>
      <c r="AM491" s="15" t="e">
        <f t="shared" si="304"/>
        <v>#N/A</v>
      </c>
      <c r="AN491" s="15" t="e">
        <f t="shared" si="305"/>
        <v>#N/A</v>
      </c>
      <c r="AO491" s="15" t="e">
        <f t="shared" si="306"/>
        <v>#N/A</v>
      </c>
      <c r="AP491" s="15" t="e">
        <f t="shared" si="307"/>
        <v>#N/A</v>
      </c>
      <c r="AQ491" s="15" t="e">
        <f t="shared" si="308"/>
        <v>#N/A</v>
      </c>
      <c r="AR491" s="15" t="e">
        <f t="shared" si="309"/>
        <v>#N/A</v>
      </c>
      <c r="AS491" s="141" t="e">
        <f t="shared" si="310"/>
        <v>#N/A</v>
      </c>
      <c r="AT491" s="141" t="e">
        <f t="shared" si="311"/>
        <v>#N/A</v>
      </c>
    </row>
    <row r="492" spans="5:46">
      <c r="E492" s="147"/>
      <c r="F492" s="15" t="str">
        <f t="shared" si="273"/>
        <v/>
      </c>
      <c r="G492" s="15" t="str">
        <f t="shared" si="274"/>
        <v/>
      </c>
      <c r="H492" s="15" t="str">
        <f t="shared" si="275"/>
        <v/>
      </c>
      <c r="I492" s="15" t="str">
        <f t="shared" si="276"/>
        <v/>
      </c>
      <c r="J492" s="15" t="str">
        <f t="shared" si="277"/>
        <v/>
      </c>
      <c r="K492" s="15" t="str">
        <f t="shared" si="278"/>
        <v/>
      </c>
      <c r="L492" s="15" t="str">
        <f t="shared" si="279"/>
        <v/>
      </c>
      <c r="M492" s="15" t="str">
        <f t="shared" si="280"/>
        <v/>
      </c>
      <c r="N492" s="15" t="str">
        <f t="shared" si="281"/>
        <v/>
      </c>
      <c r="O492" s="15" t="str">
        <f t="shared" si="282"/>
        <v/>
      </c>
      <c r="P492" s="15" t="str">
        <f t="shared" si="283"/>
        <v/>
      </c>
      <c r="Q492" s="15" t="str">
        <f t="shared" si="284"/>
        <v/>
      </c>
      <c r="R492" s="15" t="str">
        <f t="shared" si="285"/>
        <v/>
      </c>
      <c r="T492" s="15" t="e">
        <f t="shared" si="286"/>
        <v>#N/A</v>
      </c>
      <c r="U492" s="15" t="b">
        <f t="shared" si="287"/>
        <v>0</v>
      </c>
      <c r="V492" s="15" t="e">
        <f t="shared" si="288"/>
        <v>#N/A</v>
      </c>
      <c r="W492" s="15" t="e">
        <f t="shared" si="289"/>
        <v>#N/A</v>
      </c>
      <c r="X492" s="15" t="e">
        <f t="shared" si="290"/>
        <v>#N/A</v>
      </c>
      <c r="Y492" s="15" t="e">
        <f t="shared" si="291"/>
        <v>#N/A</v>
      </c>
      <c r="Z492" s="15" t="e">
        <f t="shared" si="292"/>
        <v>#N/A</v>
      </c>
      <c r="AA492" s="15" t="e">
        <f t="shared" si="293"/>
        <v>#N/A</v>
      </c>
      <c r="AB492" s="15" t="e">
        <f t="shared" si="294"/>
        <v>#N/A</v>
      </c>
      <c r="AC492" s="15" t="e">
        <f t="shared" si="295"/>
        <v>#N/A</v>
      </c>
      <c r="AD492" s="15" t="e">
        <f t="shared" si="296"/>
        <v>#N/A</v>
      </c>
      <c r="AE492" s="141" t="e">
        <f t="shared" si="297"/>
        <v>#N/A</v>
      </c>
      <c r="AG492" s="15" t="e">
        <f t="shared" si="298"/>
        <v>#N/A</v>
      </c>
      <c r="AH492" s="15" t="e">
        <f t="shared" si="299"/>
        <v>#N/A</v>
      </c>
      <c r="AI492" s="15" t="b">
        <f t="shared" si="300"/>
        <v>0</v>
      </c>
      <c r="AJ492" s="15" t="e">
        <f t="shared" si="301"/>
        <v>#N/A</v>
      </c>
      <c r="AK492" s="15" t="e">
        <f t="shared" si="302"/>
        <v>#N/A</v>
      </c>
      <c r="AL492" s="15" t="e">
        <f t="shared" si="303"/>
        <v>#N/A</v>
      </c>
      <c r="AM492" s="15" t="e">
        <f t="shared" si="304"/>
        <v>#N/A</v>
      </c>
      <c r="AN492" s="15" t="e">
        <f t="shared" si="305"/>
        <v>#N/A</v>
      </c>
      <c r="AO492" s="15" t="e">
        <f t="shared" si="306"/>
        <v>#N/A</v>
      </c>
      <c r="AP492" s="15" t="e">
        <f t="shared" si="307"/>
        <v>#N/A</v>
      </c>
      <c r="AQ492" s="15" t="e">
        <f t="shared" si="308"/>
        <v>#N/A</v>
      </c>
      <c r="AR492" s="15" t="e">
        <f t="shared" si="309"/>
        <v>#N/A</v>
      </c>
      <c r="AS492" s="141" t="e">
        <f t="shared" si="310"/>
        <v>#N/A</v>
      </c>
      <c r="AT492" s="141" t="e">
        <f t="shared" si="311"/>
        <v>#N/A</v>
      </c>
    </row>
    <row r="493" spans="5:46">
      <c r="E493" s="147"/>
      <c r="F493" s="15" t="str">
        <f t="shared" si="273"/>
        <v/>
      </c>
      <c r="G493" s="15" t="str">
        <f t="shared" si="274"/>
        <v/>
      </c>
      <c r="H493" s="15" t="str">
        <f t="shared" si="275"/>
        <v/>
      </c>
      <c r="I493" s="15" t="str">
        <f t="shared" si="276"/>
        <v/>
      </c>
      <c r="J493" s="15" t="str">
        <f t="shared" si="277"/>
        <v/>
      </c>
      <c r="K493" s="15" t="str">
        <f t="shared" si="278"/>
        <v/>
      </c>
      <c r="L493" s="15" t="str">
        <f t="shared" si="279"/>
        <v/>
      </c>
      <c r="M493" s="15" t="str">
        <f t="shared" si="280"/>
        <v/>
      </c>
      <c r="N493" s="15" t="str">
        <f t="shared" si="281"/>
        <v/>
      </c>
      <c r="O493" s="15" t="str">
        <f t="shared" si="282"/>
        <v/>
      </c>
      <c r="P493" s="15" t="str">
        <f t="shared" si="283"/>
        <v/>
      </c>
      <c r="Q493" s="15" t="str">
        <f t="shared" si="284"/>
        <v/>
      </c>
      <c r="R493" s="15" t="str">
        <f t="shared" si="285"/>
        <v/>
      </c>
      <c r="T493" s="15" t="e">
        <f t="shared" si="286"/>
        <v>#N/A</v>
      </c>
      <c r="U493" s="15" t="b">
        <f t="shared" si="287"/>
        <v>0</v>
      </c>
      <c r="V493" s="15" t="e">
        <f t="shared" si="288"/>
        <v>#N/A</v>
      </c>
      <c r="W493" s="15" t="e">
        <f t="shared" si="289"/>
        <v>#N/A</v>
      </c>
      <c r="X493" s="15" t="e">
        <f t="shared" si="290"/>
        <v>#N/A</v>
      </c>
      <c r="Y493" s="15" t="e">
        <f t="shared" si="291"/>
        <v>#N/A</v>
      </c>
      <c r="Z493" s="15" t="e">
        <f t="shared" si="292"/>
        <v>#N/A</v>
      </c>
      <c r="AA493" s="15" t="e">
        <f t="shared" si="293"/>
        <v>#N/A</v>
      </c>
      <c r="AB493" s="15" t="e">
        <f t="shared" si="294"/>
        <v>#N/A</v>
      </c>
      <c r="AC493" s="15" t="e">
        <f t="shared" si="295"/>
        <v>#N/A</v>
      </c>
      <c r="AD493" s="15" t="e">
        <f t="shared" si="296"/>
        <v>#N/A</v>
      </c>
      <c r="AE493" s="141" t="e">
        <f t="shared" si="297"/>
        <v>#N/A</v>
      </c>
      <c r="AG493" s="15" t="e">
        <f t="shared" si="298"/>
        <v>#N/A</v>
      </c>
      <c r="AH493" s="15" t="e">
        <f t="shared" si="299"/>
        <v>#N/A</v>
      </c>
      <c r="AI493" s="15" t="b">
        <f t="shared" si="300"/>
        <v>0</v>
      </c>
      <c r="AJ493" s="15" t="e">
        <f t="shared" si="301"/>
        <v>#N/A</v>
      </c>
      <c r="AK493" s="15" t="e">
        <f t="shared" si="302"/>
        <v>#N/A</v>
      </c>
      <c r="AL493" s="15" t="e">
        <f t="shared" si="303"/>
        <v>#N/A</v>
      </c>
      <c r="AM493" s="15" t="e">
        <f t="shared" si="304"/>
        <v>#N/A</v>
      </c>
      <c r="AN493" s="15" t="e">
        <f t="shared" si="305"/>
        <v>#N/A</v>
      </c>
      <c r="AO493" s="15" t="e">
        <f t="shared" si="306"/>
        <v>#N/A</v>
      </c>
      <c r="AP493" s="15" t="e">
        <f t="shared" si="307"/>
        <v>#N/A</v>
      </c>
      <c r="AQ493" s="15" t="e">
        <f t="shared" si="308"/>
        <v>#N/A</v>
      </c>
      <c r="AR493" s="15" t="e">
        <f t="shared" si="309"/>
        <v>#N/A</v>
      </c>
      <c r="AS493" s="141" t="e">
        <f t="shared" si="310"/>
        <v>#N/A</v>
      </c>
      <c r="AT493" s="141" t="e">
        <f t="shared" si="311"/>
        <v>#N/A</v>
      </c>
    </row>
    <row r="494" spans="5:46">
      <c r="E494" s="147"/>
      <c r="F494" s="15" t="str">
        <f t="shared" si="273"/>
        <v/>
      </c>
      <c r="G494" s="15" t="str">
        <f t="shared" si="274"/>
        <v/>
      </c>
      <c r="H494" s="15" t="str">
        <f t="shared" si="275"/>
        <v/>
      </c>
      <c r="I494" s="15" t="str">
        <f t="shared" si="276"/>
        <v/>
      </c>
      <c r="J494" s="15" t="str">
        <f t="shared" si="277"/>
        <v/>
      </c>
      <c r="K494" s="15" t="str">
        <f t="shared" si="278"/>
        <v/>
      </c>
      <c r="L494" s="15" t="str">
        <f t="shared" si="279"/>
        <v/>
      </c>
      <c r="M494" s="15" t="str">
        <f t="shared" si="280"/>
        <v/>
      </c>
      <c r="N494" s="15" t="str">
        <f t="shared" si="281"/>
        <v/>
      </c>
      <c r="O494" s="15" t="str">
        <f t="shared" si="282"/>
        <v/>
      </c>
      <c r="P494" s="15" t="str">
        <f t="shared" si="283"/>
        <v/>
      </c>
      <c r="Q494" s="15" t="str">
        <f t="shared" si="284"/>
        <v/>
      </c>
      <c r="R494" s="15" t="str">
        <f t="shared" si="285"/>
        <v/>
      </c>
      <c r="T494" s="15" t="e">
        <f t="shared" si="286"/>
        <v>#N/A</v>
      </c>
      <c r="U494" s="15" t="b">
        <f t="shared" si="287"/>
        <v>0</v>
      </c>
      <c r="V494" s="15" t="e">
        <f t="shared" si="288"/>
        <v>#N/A</v>
      </c>
      <c r="W494" s="15" t="e">
        <f t="shared" si="289"/>
        <v>#N/A</v>
      </c>
      <c r="X494" s="15" t="e">
        <f t="shared" si="290"/>
        <v>#N/A</v>
      </c>
      <c r="Y494" s="15" t="e">
        <f t="shared" si="291"/>
        <v>#N/A</v>
      </c>
      <c r="Z494" s="15" t="e">
        <f t="shared" si="292"/>
        <v>#N/A</v>
      </c>
      <c r="AA494" s="15" t="e">
        <f t="shared" si="293"/>
        <v>#N/A</v>
      </c>
      <c r="AB494" s="15" t="e">
        <f t="shared" si="294"/>
        <v>#N/A</v>
      </c>
      <c r="AC494" s="15" t="e">
        <f t="shared" si="295"/>
        <v>#N/A</v>
      </c>
      <c r="AD494" s="15" t="e">
        <f t="shared" si="296"/>
        <v>#N/A</v>
      </c>
      <c r="AE494" s="141" t="e">
        <f t="shared" si="297"/>
        <v>#N/A</v>
      </c>
      <c r="AG494" s="15" t="e">
        <f t="shared" si="298"/>
        <v>#N/A</v>
      </c>
      <c r="AH494" s="15" t="e">
        <f t="shared" si="299"/>
        <v>#N/A</v>
      </c>
      <c r="AI494" s="15" t="b">
        <f t="shared" si="300"/>
        <v>0</v>
      </c>
      <c r="AJ494" s="15" t="e">
        <f t="shared" si="301"/>
        <v>#N/A</v>
      </c>
      <c r="AK494" s="15" t="e">
        <f t="shared" si="302"/>
        <v>#N/A</v>
      </c>
      <c r="AL494" s="15" t="e">
        <f t="shared" si="303"/>
        <v>#N/A</v>
      </c>
      <c r="AM494" s="15" t="e">
        <f t="shared" si="304"/>
        <v>#N/A</v>
      </c>
      <c r="AN494" s="15" t="e">
        <f t="shared" si="305"/>
        <v>#N/A</v>
      </c>
      <c r="AO494" s="15" t="e">
        <f t="shared" si="306"/>
        <v>#N/A</v>
      </c>
      <c r="AP494" s="15" t="e">
        <f t="shared" si="307"/>
        <v>#N/A</v>
      </c>
      <c r="AQ494" s="15" t="e">
        <f t="shared" si="308"/>
        <v>#N/A</v>
      </c>
      <c r="AR494" s="15" t="e">
        <f t="shared" si="309"/>
        <v>#N/A</v>
      </c>
      <c r="AS494" s="141" t="e">
        <f t="shared" si="310"/>
        <v>#N/A</v>
      </c>
      <c r="AT494" s="141" t="e">
        <f t="shared" si="311"/>
        <v>#N/A</v>
      </c>
    </row>
    <row r="495" spans="5:46">
      <c r="E495" s="147"/>
      <c r="F495" s="15" t="str">
        <f t="shared" si="273"/>
        <v/>
      </c>
      <c r="G495" s="15" t="str">
        <f t="shared" si="274"/>
        <v/>
      </c>
      <c r="H495" s="15" t="str">
        <f t="shared" si="275"/>
        <v/>
      </c>
      <c r="I495" s="15" t="str">
        <f t="shared" si="276"/>
        <v/>
      </c>
      <c r="J495" s="15" t="str">
        <f t="shared" si="277"/>
        <v/>
      </c>
      <c r="K495" s="15" t="str">
        <f t="shared" si="278"/>
        <v/>
      </c>
      <c r="L495" s="15" t="str">
        <f t="shared" si="279"/>
        <v/>
      </c>
      <c r="M495" s="15" t="str">
        <f t="shared" si="280"/>
        <v/>
      </c>
      <c r="N495" s="15" t="str">
        <f t="shared" si="281"/>
        <v/>
      </c>
      <c r="O495" s="15" t="str">
        <f t="shared" si="282"/>
        <v/>
      </c>
      <c r="P495" s="15" t="str">
        <f t="shared" si="283"/>
        <v/>
      </c>
      <c r="Q495" s="15" t="str">
        <f t="shared" si="284"/>
        <v/>
      </c>
      <c r="R495" s="15" t="str">
        <f t="shared" si="285"/>
        <v/>
      </c>
      <c r="T495" s="15" t="e">
        <f t="shared" si="286"/>
        <v>#N/A</v>
      </c>
      <c r="U495" s="15" t="b">
        <f t="shared" si="287"/>
        <v>0</v>
      </c>
      <c r="V495" s="15" t="e">
        <f t="shared" si="288"/>
        <v>#N/A</v>
      </c>
      <c r="W495" s="15" t="e">
        <f t="shared" si="289"/>
        <v>#N/A</v>
      </c>
      <c r="X495" s="15" t="e">
        <f t="shared" si="290"/>
        <v>#N/A</v>
      </c>
      <c r="Y495" s="15" t="e">
        <f t="shared" si="291"/>
        <v>#N/A</v>
      </c>
      <c r="Z495" s="15" t="e">
        <f t="shared" si="292"/>
        <v>#N/A</v>
      </c>
      <c r="AA495" s="15" t="e">
        <f t="shared" si="293"/>
        <v>#N/A</v>
      </c>
      <c r="AB495" s="15" t="e">
        <f t="shared" si="294"/>
        <v>#N/A</v>
      </c>
      <c r="AC495" s="15" t="e">
        <f t="shared" si="295"/>
        <v>#N/A</v>
      </c>
      <c r="AD495" s="15" t="e">
        <f t="shared" si="296"/>
        <v>#N/A</v>
      </c>
      <c r="AE495" s="141" t="e">
        <f t="shared" si="297"/>
        <v>#N/A</v>
      </c>
      <c r="AG495" s="15" t="e">
        <f t="shared" si="298"/>
        <v>#N/A</v>
      </c>
      <c r="AH495" s="15" t="e">
        <f t="shared" si="299"/>
        <v>#N/A</v>
      </c>
      <c r="AI495" s="15" t="b">
        <f t="shared" si="300"/>
        <v>0</v>
      </c>
      <c r="AJ495" s="15" t="e">
        <f t="shared" si="301"/>
        <v>#N/A</v>
      </c>
      <c r="AK495" s="15" t="e">
        <f t="shared" si="302"/>
        <v>#N/A</v>
      </c>
      <c r="AL495" s="15" t="e">
        <f t="shared" si="303"/>
        <v>#N/A</v>
      </c>
      <c r="AM495" s="15" t="e">
        <f t="shared" si="304"/>
        <v>#N/A</v>
      </c>
      <c r="AN495" s="15" t="e">
        <f t="shared" si="305"/>
        <v>#N/A</v>
      </c>
      <c r="AO495" s="15" t="e">
        <f t="shared" si="306"/>
        <v>#N/A</v>
      </c>
      <c r="AP495" s="15" t="e">
        <f t="shared" si="307"/>
        <v>#N/A</v>
      </c>
      <c r="AQ495" s="15" t="e">
        <f t="shared" si="308"/>
        <v>#N/A</v>
      </c>
      <c r="AR495" s="15" t="e">
        <f t="shared" si="309"/>
        <v>#N/A</v>
      </c>
      <c r="AS495" s="141" t="e">
        <f t="shared" si="310"/>
        <v>#N/A</v>
      </c>
      <c r="AT495" s="141" t="e">
        <f t="shared" si="311"/>
        <v>#N/A</v>
      </c>
    </row>
    <row r="496" spans="5:46">
      <c r="E496" s="147"/>
      <c r="F496" s="15" t="str">
        <f t="shared" si="273"/>
        <v/>
      </c>
      <c r="G496" s="15" t="str">
        <f t="shared" si="274"/>
        <v/>
      </c>
      <c r="H496" s="15" t="str">
        <f t="shared" si="275"/>
        <v/>
      </c>
      <c r="I496" s="15" t="str">
        <f t="shared" si="276"/>
        <v/>
      </c>
      <c r="J496" s="15" t="str">
        <f t="shared" si="277"/>
        <v/>
      </c>
      <c r="K496" s="15" t="str">
        <f t="shared" si="278"/>
        <v/>
      </c>
      <c r="L496" s="15" t="str">
        <f t="shared" si="279"/>
        <v/>
      </c>
      <c r="M496" s="15" t="str">
        <f t="shared" si="280"/>
        <v/>
      </c>
      <c r="N496" s="15" t="str">
        <f t="shared" si="281"/>
        <v/>
      </c>
      <c r="O496" s="15" t="str">
        <f t="shared" si="282"/>
        <v/>
      </c>
      <c r="P496" s="15" t="str">
        <f t="shared" si="283"/>
        <v/>
      </c>
      <c r="Q496" s="15" t="str">
        <f t="shared" si="284"/>
        <v/>
      </c>
      <c r="R496" s="15" t="str">
        <f t="shared" si="285"/>
        <v/>
      </c>
      <c r="T496" s="15" t="e">
        <f t="shared" si="286"/>
        <v>#N/A</v>
      </c>
      <c r="U496" s="15" t="b">
        <f t="shared" si="287"/>
        <v>0</v>
      </c>
      <c r="V496" s="15" t="e">
        <f t="shared" si="288"/>
        <v>#N/A</v>
      </c>
      <c r="W496" s="15" t="e">
        <f t="shared" si="289"/>
        <v>#N/A</v>
      </c>
      <c r="X496" s="15" t="e">
        <f t="shared" si="290"/>
        <v>#N/A</v>
      </c>
      <c r="Y496" s="15" t="e">
        <f t="shared" si="291"/>
        <v>#N/A</v>
      </c>
      <c r="Z496" s="15" t="e">
        <f t="shared" si="292"/>
        <v>#N/A</v>
      </c>
      <c r="AA496" s="15" t="e">
        <f t="shared" si="293"/>
        <v>#N/A</v>
      </c>
      <c r="AB496" s="15" t="e">
        <f t="shared" si="294"/>
        <v>#N/A</v>
      </c>
      <c r="AC496" s="15" t="e">
        <f t="shared" si="295"/>
        <v>#N/A</v>
      </c>
      <c r="AD496" s="15" t="e">
        <f t="shared" si="296"/>
        <v>#N/A</v>
      </c>
      <c r="AE496" s="141" t="e">
        <f t="shared" si="297"/>
        <v>#N/A</v>
      </c>
      <c r="AG496" s="15" t="e">
        <f t="shared" si="298"/>
        <v>#N/A</v>
      </c>
      <c r="AH496" s="15" t="e">
        <f t="shared" si="299"/>
        <v>#N/A</v>
      </c>
      <c r="AI496" s="15" t="b">
        <f t="shared" si="300"/>
        <v>0</v>
      </c>
      <c r="AJ496" s="15" t="e">
        <f t="shared" si="301"/>
        <v>#N/A</v>
      </c>
      <c r="AK496" s="15" t="e">
        <f t="shared" si="302"/>
        <v>#N/A</v>
      </c>
      <c r="AL496" s="15" t="e">
        <f t="shared" si="303"/>
        <v>#N/A</v>
      </c>
      <c r="AM496" s="15" t="e">
        <f t="shared" si="304"/>
        <v>#N/A</v>
      </c>
      <c r="AN496" s="15" t="e">
        <f t="shared" si="305"/>
        <v>#N/A</v>
      </c>
      <c r="AO496" s="15" t="e">
        <f t="shared" si="306"/>
        <v>#N/A</v>
      </c>
      <c r="AP496" s="15" t="e">
        <f t="shared" si="307"/>
        <v>#N/A</v>
      </c>
      <c r="AQ496" s="15" t="e">
        <f t="shared" si="308"/>
        <v>#N/A</v>
      </c>
      <c r="AR496" s="15" t="e">
        <f t="shared" si="309"/>
        <v>#N/A</v>
      </c>
      <c r="AS496" s="141" t="e">
        <f t="shared" si="310"/>
        <v>#N/A</v>
      </c>
      <c r="AT496" s="141" t="e">
        <f t="shared" si="311"/>
        <v>#N/A</v>
      </c>
    </row>
    <row r="497" spans="5:46">
      <c r="E497" s="147"/>
      <c r="F497" s="15" t="str">
        <f t="shared" si="273"/>
        <v/>
      </c>
      <c r="G497" s="15" t="str">
        <f t="shared" si="274"/>
        <v/>
      </c>
      <c r="H497" s="15" t="str">
        <f t="shared" si="275"/>
        <v/>
      </c>
      <c r="I497" s="15" t="str">
        <f t="shared" si="276"/>
        <v/>
      </c>
      <c r="J497" s="15" t="str">
        <f t="shared" si="277"/>
        <v/>
      </c>
      <c r="K497" s="15" t="str">
        <f t="shared" si="278"/>
        <v/>
      </c>
      <c r="L497" s="15" t="str">
        <f t="shared" si="279"/>
        <v/>
      </c>
      <c r="M497" s="15" t="str">
        <f t="shared" si="280"/>
        <v/>
      </c>
      <c r="N497" s="15" t="str">
        <f t="shared" si="281"/>
        <v/>
      </c>
      <c r="O497" s="15" t="str">
        <f t="shared" si="282"/>
        <v/>
      </c>
      <c r="P497" s="15" t="str">
        <f t="shared" si="283"/>
        <v/>
      </c>
      <c r="Q497" s="15" t="str">
        <f t="shared" si="284"/>
        <v/>
      </c>
      <c r="R497" s="15" t="str">
        <f t="shared" si="285"/>
        <v/>
      </c>
      <c r="T497" s="15" t="e">
        <f t="shared" si="286"/>
        <v>#N/A</v>
      </c>
      <c r="U497" s="15" t="b">
        <f t="shared" si="287"/>
        <v>0</v>
      </c>
      <c r="V497" s="15" t="e">
        <f t="shared" si="288"/>
        <v>#N/A</v>
      </c>
      <c r="W497" s="15" t="e">
        <f t="shared" si="289"/>
        <v>#N/A</v>
      </c>
      <c r="X497" s="15" t="e">
        <f t="shared" si="290"/>
        <v>#N/A</v>
      </c>
      <c r="Y497" s="15" t="e">
        <f t="shared" si="291"/>
        <v>#N/A</v>
      </c>
      <c r="Z497" s="15" t="e">
        <f t="shared" si="292"/>
        <v>#N/A</v>
      </c>
      <c r="AA497" s="15" t="e">
        <f t="shared" si="293"/>
        <v>#N/A</v>
      </c>
      <c r="AB497" s="15" t="e">
        <f t="shared" si="294"/>
        <v>#N/A</v>
      </c>
      <c r="AC497" s="15" t="e">
        <f t="shared" si="295"/>
        <v>#N/A</v>
      </c>
      <c r="AD497" s="15" t="e">
        <f t="shared" si="296"/>
        <v>#N/A</v>
      </c>
      <c r="AE497" s="141" t="e">
        <f t="shared" si="297"/>
        <v>#N/A</v>
      </c>
      <c r="AG497" s="15" t="e">
        <f t="shared" si="298"/>
        <v>#N/A</v>
      </c>
      <c r="AH497" s="15" t="e">
        <f t="shared" si="299"/>
        <v>#N/A</v>
      </c>
      <c r="AI497" s="15" t="b">
        <f t="shared" si="300"/>
        <v>0</v>
      </c>
      <c r="AJ497" s="15" t="e">
        <f t="shared" si="301"/>
        <v>#N/A</v>
      </c>
      <c r="AK497" s="15" t="e">
        <f t="shared" si="302"/>
        <v>#N/A</v>
      </c>
      <c r="AL497" s="15" t="e">
        <f t="shared" si="303"/>
        <v>#N/A</v>
      </c>
      <c r="AM497" s="15" t="e">
        <f t="shared" si="304"/>
        <v>#N/A</v>
      </c>
      <c r="AN497" s="15" t="e">
        <f t="shared" si="305"/>
        <v>#N/A</v>
      </c>
      <c r="AO497" s="15" t="e">
        <f t="shared" si="306"/>
        <v>#N/A</v>
      </c>
      <c r="AP497" s="15" t="e">
        <f t="shared" si="307"/>
        <v>#N/A</v>
      </c>
      <c r="AQ497" s="15" t="e">
        <f t="shared" si="308"/>
        <v>#N/A</v>
      </c>
      <c r="AR497" s="15" t="e">
        <f t="shared" si="309"/>
        <v>#N/A</v>
      </c>
      <c r="AS497" s="141" t="e">
        <f t="shared" si="310"/>
        <v>#N/A</v>
      </c>
      <c r="AT497" s="141" t="e">
        <f t="shared" si="311"/>
        <v>#N/A</v>
      </c>
    </row>
    <row r="498" spans="5:46">
      <c r="E498" s="147"/>
      <c r="F498" s="15" t="str">
        <f t="shared" si="273"/>
        <v/>
      </c>
      <c r="G498" s="15" t="str">
        <f t="shared" si="274"/>
        <v/>
      </c>
      <c r="H498" s="15" t="str">
        <f t="shared" si="275"/>
        <v/>
      </c>
      <c r="I498" s="15" t="str">
        <f t="shared" si="276"/>
        <v/>
      </c>
      <c r="J498" s="15" t="str">
        <f t="shared" si="277"/>
        <v/>
      </c>
      <c r="K498" s="15" t="str">
        <f t="shared" si="278"/>
        <v/>
      </c>
      <c r="L498" s="15" t="str">
        <f t="shared" si="279"/>
        <v/>
      </c>
      <c r="M498" s="15" t="str">
        <f t="shared" si="280"/>
        <v/>
      </c>
      <c r="N498" s="15" t="str">
        <f t="shared" si="281"/>
        <v/>
      </c>
      <c r="O498" s="15" t="str">
        <f t="shared" si="282"/>
        <v/>
      </c>
      <c r="P498" s="15" t="str">
        <f t="shared" si="283"/>
        <v/>
      </c>
      <c r="Q498" s="15" t="str">
        <f t="shared" si="284"/>
        <v/>
      </c>
      <c r="R498" s="15" t="str">
        <f t="shared" si="285"/>
        <v/>
      </c>
      <c r="T498" s="15" t="e">
        <f t="shared" si="286"/>
        <v>#N/A</v>
      </c>
      <c r="U498" s="15" t="b">
        <f t="shared" si="287"/>
        <v>0</v>
      </c>
      <c r="V498" s="15" t="e">
        <f t="shared" si="288"/>
        <v>#N/A</v>
      </c>
      <c r="W498" s="15" t="e">
        <f t="shared" si="289"/>
        <v>#N/A</v>
      </c>
      <c r="X498" s="15" t="e">
        <f t="shared" si="290"/>
        <v>#N/A</v>
      </c>
      <c r="Y498" s="15" t="e">
        <f t="shared" si="291"/>
        <v>#N/A</v>
      </c>
      <c r="Z498" s="15" t="e">
        <f t="shared" si="292"/>
        <v>#N/A</v>
      </c>
      <c r="AA498" s="15" t="e">
        <f t="shared" si="293"/>
        <v>#N/A</v>
      </c>
      <c r="AB498" s="15" t="e">
        <f t="shared" si="294"/>
        <v>#N/A</v>
      </c>
      <c r="AC498" s="15" t="e">
        <f t="shared" si="295"/>
        <v>#N/A</v>
      </c>
      <c r="AD498" s="15" t="e">
        <f t="shared" si="296"/>
        <v>#N/A</v>
      </c>
      <c r="AE498" s="141" t="e">
        <f t="shared" si="297"/>
        <v>#N/A</v>
      </c>
      <c r="AG498" s="15" t="e">
        <f t="shared" si="298"/>
        <v>#N/A</v>
      </c>
      <c r="AH498" s="15" t="e">
        <f t="shared" si="299"/>
        <v>#N/A</v>
      </c>
      <c r="AI498" s="15" t="b">
        <f t="shared" si="300"/>
        <v>0</v>
      </c>
      <c r="AJ498" s="15" t="e">
        <f t="shared" si="301"/>
        <v>#N/A</v>
      </c>
      <c r="AK498" s="15" t="e">
        <f t="shared" si="302"/>
        <v>#N/A</v>
      </c>
      <c r="AL498" s="15" t="e">
        <f t="shared" si="303"/>
        <v>#N/A</v>
      </c>
      <c r="AM498" s="15" t="e">
        <f t="shared" si="304"/>
        <v>#N/A</v>
      </c>
      <c r="AN498" s="15" t="e">
        <f t="shared" si="305"/>
        <v>#N/A</v>
      </c>
      <c r="AO498" s="15" t="e">
        <f t="shared" si="306"/>
        <v>#N/A</v>
      </c>
      <c r="AP498" s="15" t="e">
        <f t="shared" si="307"/>
        <v>#N/A</v>
      </c>
      <c r="AQ498" s="15" t="e">
        <f t="shared" si="308"/>
        <v>#N/A</v>
      </c>
      <c r="AR498" s="15" t="e">
        <f t="shared" si="309"/>
        <v>#N/A</v>
      </c>
      <c r="AS498" s="141" t="e">
        <f t="shared" si="310"/>
        <v>#N/A</v>
      </c>
      <c r="AT498" s="141" t="e">
        <f t="shared" si="311"/>
        <v>#N/A</v>
      </c>
    </row>
    <row r="499" spans="5:46">
      <c r="E499" s="147"/>
      <c r="F499" s="15" t="str">
        <f t="shared" si="273"/>
        <v/>
      </c>
      <c r="G499" s="15" t="str">
        <f t="shared" si="274"/>
        <v/>
      </c>
      <c r="H499" s="15" t="str">
        <f t="shared" si="275"/>
        <v/>
      </c>
      <c r="I499" s="15" t="str">
        <f t="shared" si="276"/>
        <v/>
      </c>
      <c r="J499" s="15" t="str">
        <f t="shared" si="277"/>
        <v/>
      </c>
      <c r="K499" s="15" t="str">
        <f t="shared" si="278"/>
        <v/>
      </c>
      <c r="L499" s="15" t="str">
        <f t="shared" si="279"/>
        <v/>
      </c>
      <c r="M499" s="15" t="str">
        <f t="shared" si="280"/>
        <v/>
      </c>
      <c r="N499" s="15" t="str">
        <f t="shared" si="281"/>
        <v/>
      </c>
      <c r="O499" s="15" t="str">
        <f t="shared" si="282"/>
        <v/>
      </c>
      <c r="P499" s="15" t="str">
        <f t="shared" si="283"/>
        <v/>
      </c>
      <c r="Q499" s="15" t="str">
        <f t="shared" si="284"/>
        <v/>
      </c>
      <c r="R499" s="15" t="str">
        <f t="shared" si="285"/>
        <v/>
      </c>
      <c r="T499" s="15" t="e">
        <f t="shared" si="286"/>
        <v>#N/A</v>
      </c>
      <c r="U499" s="15" t="b">
        <f t="shared" si="287"/>
        <v>0</v>
      </c>
      <c r="V499" s="15" t="e">
        <f t="shared" si="288"/>
        <v>#N/A</v>
      </c>
      <c r="W499" s="15" t="e">
        <f t="shared" si="289"/>
        <v>#N/A</v>
      </c>
      <c r="X499" s="15" t="e">
        <f t="shared" si="290"/>
        <v>#N/A</v>
      </c>
      <c r="Y499" s="15" t="e">
        <f t="shared" si="291"/>
        <v>#N/A</v>
      </c>
      <c r="Z499" s="15" t="e">
        <f t="shared" si="292"/>
        <v>#N/A</v>
      </c>
      <c r="AA499" s="15" t="e">
        <f t="shared" si="293"/>
        <v>#N/A</v>
      </c>
      <c r="AB499" s="15" t="e">
        <f t="shared" si="294"/>
        <v>#N/A</v>
      </c>
      <c r="AC499" s="15" t="e">
        <f t="shared" si="295"/>
        <v>#N/A</v>
      </c>
      <c r="AD499" s="15" t="e">
        <f t="shared" si="296"/>
        <v>#N/A</v>
      </c>
      <c r="AE499" s="141" t="e">
        <f t="shared" si="297"/>
        <v>#N/A</v>
      </c>
      <c r="AG499" s="15" t="e">
        <f t="shared" si="298"/>
        <v>#N/A</v>
      </c>
      <c r="AH499" s="15" t="e">
        <f t="shared" si="299"/>
        <v>#N/A</v>
      </c>
      <c r="AI499" s="15" t="b">
        <f t="shared" si="300"/>
        <v>0</v>
      </c>
      <c r="AJ499" s="15" t="e">
        <f t="shared" si="301"/>
        <v>#N/A</v>
      </c>
      <c r="AK499" s="15" t="e">
        <f t="shared" si="302"/>
        <v>#N/A</v>
      </c>
      <c r="AL499" s="15" t="e">
        <f t="shared" si="303"/>
        <v>#N/A</v>
      </c>
      <c r="AM499" s="15" t="e">
        <f t="shared" si="304"/>
        <v>#N/A</v>
      </c>
      <c r="AN499" s="15" t="e">
        <f t="shared" si="305"/>
        <v>#N/A</v>
      </c>
      <c r="AO499" s="15" t="e">
        <f t="shared" si="306"/>
        <v>#N/A</v>
      </c>
      <c r="AP499" s="15" t="e">
        <f t="shared" si="307"/>
        <v>#N/A</v>
      </c>
      <c r="AQ499" s="15" t="e">
        <f t="shared" si="308"/>
        <v>#N/A</v>
      </c>
      <c r="AR499" s="15" t="e">
        <f t="shared" si="309"/>
        <v>#N/A</v>
      </c>
      <c r="AS499" s="141" t="e">
        <f t="shared" si="310"/>
        <v>#N/A</v>
      </c>
      <c r="AT499" s="141" t="e">
        <f t="shared" si="311"/>
        <v>#N/A</v>
      </c>
    </row>
    <row r="500" spans="5:46">
      <c r="E500" s="147"/>
      <c r="F500" s="15" t="str">
        <f t="shared" si="273"/>
        <v/>
      </c>
      <c r="G500" s="15" t="str">
        <f t="shared" si="274"/>
        <v/>
      </c>
      <c r="H500" s="15" t="str">
        <f t="shared" si="275"/>
        <v/>
      </c>
      <c r="I500" s="15" t="str">
        <f t="shared" si="276"/>
        <v/>
      </c>
      <c r="J500" s="15" t="str">
        <f t="shared" si="277"/>
        <v/>
      </c>
      <c r="K500" s="15" t="str">
        <f t="shared" si="278"/>
        <v/>
      </c>
      <c r="L500" s="15" t="str">
        <f t="shared" si="279"/>
        <v/>
      </c>
      <c r="M500" s="15" t="str">
        <f t="shared" si="280"/>
        <v/>
      </c>
      <c r="N500" s="15" t="str">
        <f t="shared" si="281"/>
        <v/>
      </c>
      <c r="O500" s="15" t="str">
        <f t="shared" si="282"/>
        <v/>
      </c>
      <c r="P500" s="15" t="str">
        <f t="shared" si="283"/>
        <v/>
      </c>
      <c r="Q500" s="15" t="str">
        <f t="shared" si="284"/>
        <v/>
      </c>
      <c r="R500" s="15" t="str">
        <f t="shared" si="285"/>
        <v/>
      </c>
      <c r="T500" s="15" t="e">
        <f t="shared" si="286"/>
        <v>#N/A</v>
      </c>
      <c r="U500" s="15" t="b">
        <f t="shared" si="287"/>
        <v>0</v>
      </c>
      <c r="V500" s="15" t="e">
        <f t="shared" si="288"/>
        <v>#N/A</v>
      </c>
      <c r="W500" s="15" t="e">
        <f t="shared" si="289"/>
        <v>#N/A</v>
      </c>
      <c r="X500" s="15" t="e">
        <f t="shared" si="290"/>
        <v>#N/A</v>
      </c>
      <c r="Y500" s="15" t="e">
        <f t="shared" si="291"/>
        <v>#N/A</v>
      </c>
      <c r="Z500" s="15" t="e">
        <f t="shared" si="292"/>
        <v>#N/A</v>
      </c>
      <c r="AA500" s="15" t="e">
        <f t="shared" si="293"/>
        <v>#N/A</v>
      </c>
      <c r="AB500" s="15" t="e">
        <f t="shared" si="294"/>
        <v>#N/A</v>
      </c>
      <c r="AC500" s="15" t="e">
        <f t="shared" si="295"/>
        <v>#N/A</v>
      </c>
      <c r="AD500" s="15" t="e">
        <f t="shared" si="296"/>
        <v>#N/A</v>
      </c>
      <c r="AE500" s="141" t="e">
        <f t="shared" si="297"/>
        <v>#N/A</v>
      </c>
      <c r="AG500" s="15" t="e">
        <f t="shared" si="298"/>
        <v>#N/A</v>
      </c>
      <c r="AH500" s="15" t="e">
        <f t="shared" si="299"/>
        <v>#N/A</v>
      </c>
      <c r="AI500" s="15" t="b">
        <f t="shared" si="300"/>
        <v>0</v>
      </c>
      <c r="AJ500" s="15" t="e">
        <f t="shared" si="301"/>
        <v>#N/A</v>
      </c>
      <c r="AK500" s="15" t="e">
        <f t="shared" si="302"/>
        <v>#N/A</v>
      </c>
      <c r="AL500" s="15" t="e">
        <f t="shared" si="303"/>
        <v>#N/A</v>
      </c>
      <c r="AM500" s="15" t="e">
        <f t="shared" si="304"/>
        <v>#N/A</v>
      </c>
      <c r="AN500" s="15" t="e">
        <f t="shared" si="305"/>
        <v>#N/A</v>
      </c>
      <c r="AO500" s="15" t="e">
        <f t="shared" si="306"/>
        <v>#N/A</v>
      </c>
      <c r="AP500" s="15" t="e">
        <f t="shared" si="307"/>
        <v>#N/A</v>
      </c>
      <c r="AQ500" s="15" t="e">
        <f t="shared" si="308"/>
        <v>#N/A</v>
      </c>
      <c r="AR500" s="15" t="e">
        <f t="shared" si="309"/>
        <v>#N/A</v>
      </c>
      <c r="AS500" s="141" t="e">
        <f t="shared" si="310"/>
        <v>#N/A</v>
      </c>
      <c r="AT500" s="141" t="e">
        <f t="shared" si="311"/>
        <v>#N/A</v>
      </c>
    </row>
    <row r="501" spans="5:46">
      <c r="E501" s="147"/>
      <c r="F501" s="15" t="str">
        <f t="shared" si="273"/>
        <v/>
      </c>
      <c r="G501" s="15" t="str">
        <f t="shared" si="274"/>
        <v/>
      </c>
      <c r="H501" s="15" t="str">
        <f t="shared" si="275"/>
        <v/>
      </c>
      <c r="I501" s="15" t="str">
        <f t="shared" si="276"/>
        <v/>
      </c>
      <c r="J501" s="15" t="str">
        <f t="shared" si="277"/>
        <v/>
      </c>
      <c r="K501" s="15" t="str">
        <f t="shared" si="278"/>
        <v/>
      </c>
      <c r="L501" s="15" t="str">
        <f t="shared" si="279"/>
        <v/>
      </c>
      <c r="M501" s="15" t="str">
        <f t="shared" si="280"/>
        <v/>
      </c>
      <c r="N501" s="15" t="str">
        <f t="shared" si="281"/>
        <v/>
      </c>
      <c r="O501" s="15" t="str">
        <f t="shared" si="282"/>
        <v/>
      </c>
      <c r="P501" s="15" t="str">
        <f t="shared" si="283"/>
        <v/>
      </c>
      <c r="Q501" s="15" t="str">
        <f t="shared" si="284"/>
        <v/>
      </c>
      <c r="R501" s="15" t="str">
        <f t="shared" si="285"/>
        <v/>
      </c>
      <c r="T501" s="15" t="e">
        <f t="shared" si="286"/>
        <v>#N/A</v>
      </c>
      <c r="U501" s="15" t="b">
        <f t="shared" si="287"/>
        <v>0</v>
      </c>
      <c r="V501" s="15" t="e">
        <f t="shared" si="288"/>
        <v>#N/A</v>
      </c>
      <c r="W501" s="15" t="e">
        <f t="shared" si="289"/>
        <v>#N/A</v>
      </c>
      <c r="X501" s="15" t="e">
        <f t="shared" si="290"/>
        <v>#N/A</v>
      </c>
      <c r="Y501" s="15" t="e">
        <f t="shared" si="291"/>
        <v>#N/A</v>
      </c>
      <c r="Z501" s="15" t="e">
        <f t="shared" si="292"/>
        <v>#N/A</v>
      </c>
      <c r="AA501" s="15" t="e">
        <f t="shared" si="293"/>
        <v>#N/A</v>
      </c>
      <c r="AB501" s="15" t="e">
        <f t="shared" si="294"/>
        <v>#N/A</v>
      </c>
      <c r="AC501" s="15" t="e">
        <f t="shared" si="295"/>
        <v>#N/A</v>
      </c>
      <c r="AD501" s="15" t="e">
        <f t="shared" si="296"/>
        <v>#N/A</v>
      </c>
      <c r="AE501" s="141" t="e">
        <f t="shared" si="297"/>
        <v>#N/A</v>
      </c>
      <c r="AG501" s="15" t="e">
        <f t="shared" si="298"/>
        <v>#N/A</v>
      </c>
      <c r="AH501" s="15" t="e">
        <f t="shared" si="299"/>
        <v>#N/A</v>
      </c>
      <c r="AI501" s="15" t="b">
        <f t="shared" si="300"/>
        <v>0</v>
      </c>
      <c r="AJ501" s="15" t="e">
        <f t="shared" si="301"/>
        <v>#N/A</v>
      </c>
      <c r="AK501" s="15" t="e">
        <f t="shared" si="302"/>
        <v>#N/A</v>
      </c>
      <c r="AL501" s="15" t="e">
        <f t="shared" si="303"/>
        <v>#N/A</v>
      </c>
      <c r="AM501" s="15" t="e">
        <f t="shared" si="304"/>
        <v>#N/A</v>
      </c>
      <c r="AN501" s="15" t="e">
        <f t="shared" si="305"/>
        <v>#N/A</v>
      </c>
      <c r="AO501" s="15" t="e">
        <f t="shared" si="306"/>
        <v>#N/A</v>
      </c>
      <c r="AP501" s="15" t="e">
        <f t="shared" si="307"/>
        <v>#N/A</v>
      </c>
      <c r="AQ501" s="15" t="e">
        <f t="shared" si="308"/>
        <v>#N/A</v>
      </c>
      <c r="AR501" s="15" t="e">
        <f t="shared" si="309"/>
        <v>#N/A</v>
      </c>
      <c r="AS501" s="141" t="e">
        <f t="shared" si="310"/>
        <v>#N/A</v>
      </c>
      <c r="AT501" s="141" t="e">
        <f t="shared" si="311"/>
        <v>#N/A</v>
      </c>
    </row>
    <row r="502" spans="5:46">
      <c r="E502" s="147"/>
      <c r="F502" s="15" t="str">
        <f t="shared" si="273"/>
        <v/>
      </c>
      <c r="G502" s="15" t="str">
        <f t="shared" si="274"/>
        <v/>
      </c>
      <c r="H502" s="15" t="str">
        <f t="shared" si="275"/>
        <v/>
      </c>
      <c r="I502" s="15" t="str">
        <f t="shared" si="276"/>
        <v/>
      </c>
      <c r="J502" s="15" t="str">
        <f t="shared" si="277"/>
        <v/>
      </c>
      <c r="K502" s="15" t="str">
        <f t="shared" si="278"/>
        <v/>
      </c>
      <c r="L502" s="15" t="str">
        <f t="shared" si="279"/>
        <v/>
      </c>
      <c r="M502" s="15" t="str">
        <f t="shared" si="280"/>
        <v/>
      </c>
      <c r="N502" s="15" t="str">
        <f t="shared" si="281"/>
        <v/>
      </c>
      <c r="O502" s="15" t="str">
        <f t="shared" si="282"/>
        <v/>
      </c>
      <c r="P502" s="15" t="str">
        <f t="shared" si="283"/>
        <v/>
      </c>
      <c r="Q502" s="15" t="str">
        <f t="shared" si="284"/>
        <v/>
      </c>
      <c r="R502" s="15" t="str">
        <f t="shared" si="285"/>
        <v/>
      </c>
      <c r="T502" s="15" t="e">
        <f t="shared" si="286"/>
        <v>#N/A</v>
      </c>
      <c r="U502" s="15" t="b">
        <f t="shared" si="287"/>
        <v>0</v>
      </c>
      <c r="V502" s="15" t="e">
        <f t="shared" si="288"/>
        <v>#N/A</v>
      </c>
      <c r="W502" s="15" t="e">
        <f t="shared" si="289"/>
        <v>#N/A</v>
      </c>
      <c r="X502" s="15" t="e">
        <f t="shared" si="290"/>
        <v>#N/A</v>
      </c>
      <c r="Y502" s="15" t="e">
        <f t="shared" si="291"/>
        <v>#N/A</v>
      </c>
      <c r="Z502" s="15" t="e">
        <f t="shared" si="292"/>
        <v>#N/A</v>
      </c>
      <c r="AA502" s="15" t="e">
        <f t="shared" si="293"/>
        <v>#N/A</v>
      </c>
      <c r="AB502" s="15" t="e">
        <f t="shared" si="294"/>
        <v>#N/A</v>
      </c>
      <c r="AC502" s="15" t="e">
        <f t="shared" si="295"/>
        <v>#N/A</v>
      </c>
      <c r="AD502" s="15" t="e">
        <f t="shared" si="296"/>
        <v>#N/A</v>
      </c>
      <c r="AE502" s="141" t="e">
        <f t="shared" si="297"/>
        <v>#N/A</v>
      </c>
      <c r="AG502" s="15" t="e">
        <f t="shared" si="298"/>
        <v>#N/A</v>
      </c>
      <c r="AH502" s="15" t="e">
        <f t="shared" si="299"/>
        <v>#N/A</v>
      </c>
      <c r="AI502" s="15" t="b">
        <f t="shared" si="300"/>
        <v>0</v>
      </c>
      <c r="AJ502" s="15" t="e">
        <f t="shared" si="301"/>
        <v>#N/A</v>
      </c>
      <c r="AK502" s="15" t="e">
        <f t="shared" si="302"/>
        <v>#N/A</v>
      </c>
      <c r="AL502" s="15" t="e">
        <f t="shared" si="303"/>
        <v>#N/A</v>
      </c>
      <c r="AM502" s="15" t="e">
        <f t="shared" si="304"/>
        <v>#N/A</v>
      </c>
      <c r="AN502" s="15" t="e">
        <f t="shared" si="305"/>
        <v>#N/A</v>
      </c>
      <c r="AO502" s="15" t="e">
        <f t="shared" si="306"/>
        <v>#N/A</v>
      </c>
      <c r="AP502" s="15" t="e">
        <f t="shared" si="307"/>
        <v>#N/A</v>
      </c>
      <c r="AQ502" s="15" t="e">
        <f t="shared" si="308"/>
        <v>#N/A</v>
      </c>
      <c r="AR502" s="15" t="e">
        <f t="shared" si="309"/>
        <v>#N/A</v>
      </c>
      <c r="AS502" s="141" t="e">
        <f t="shared" si="310"/>
        <v>#N/A</v>
      </c>
      <c r="AT502" s="141" t="e">
        <f t="shared" si="311"/>
        <v>#N/A</v>
      </c>
    </row>
    <row r="503" spans="5:46">
      <c r="E503" s="147"/>
      <c r="F503" s="15" t="str">
        <f t="shared" si="273"/>
        <v/>
      </c>
      <c r="G503" s="15" t="str">
        <f t="shared" si="274"/>
        <v/>
      </c>
      <c r="H503" s="15" t="str">
        <f t="shared" si="275"/>
        <v/>
      </c>
      <c r="I503" s="15" t="str">
        <f t="shared" si="276"/>
        <v/>
      </c>
      <c r="J503" s="15" t="str">
        <f t="shared" si="277"/>
        <v/>
      </c>
      <c r="K503" s="15" t="str">
        <f t="shared" si="278"/>
        <v/>
      </c>
      <c r="L503" s="15" t="str">
        <f t="shared" si="279"/>
        <v/>
      </c>
      <c r="M503" s="15" t="str">
        <f t="shared" si="280"/>
        <v/>
      </c>
      <c r="N503" s="15" t="str">
        <f t="shared" si="281"/>
        <v/>
      </c>
      <c r="O503" s="15" t="str">
        <f t="shared" si="282"/>
        <v/>
      </c>
      <c r="P503" s="15" t="str">
        <f t="shared" si="283"/>
        <v/>
      </c>
      <c r="Q503" s="15" t="str">
        <f t="shared" si="284"/>
        <v/>
      </c>
      <c r="R503" s="15" t="str">
        <f t="shared" si="285"/>
        <v/>
      </c>
      <c r="T503" s="15" t="e">
        <f t="shared" si="286"/>
        <v>#N/A</v>
      </c>
      <c r="U503" s="15" t="b">
        <f t="shared" si="287"/>
        <v>0</v>
      </c>
      <c r="V503" s="15" t="e">
        <f t="shared" si="288"/>
        <v>#N/A</v>
      </c>
      <c r="W503" s="15" t="e">
        <f t="shared" si="289"/>
        <v>#N/A</v>
      </c>
      <c r="X503" s="15" t="e">
        <f t="shared" si="290"/>
        <v>#N/A</v>
      </c>
      <c r="Y503" s="15" t="e">
        <f t="shared" si="291"/>
        <v>#N/A</v>
      </c>
      <c r="Z503" s="15" t="e">
        <f t="shared" si="292"/>
        <v>#N/A</v>
      </c>
      <c r="AA503" s="15" t="e">
        <f t="shared" si="293"/>
        <v>#N/A</v>
      </c>
      <c r="AB503" s="15" t="e">
        <f t="shared" si="294"/>
        <v>#N/A</v>
      </c>
      <c r="AC503" s="15" t="e">
        <f t="shared" si="295"/>
        <v>#N/A</v>
      </c>
      <c r="AD503" s="15" t="e">
        <f t="shared" si="296"/>
        <v>#N/A</v>
      </c>
      <c r="AE503" s="141" t="e">
        <f t="shared" si="297"/>
        <v>#N/A</v>
      </c>
      <c r="AG503" s="15" t="e">
        <f t="shared" si="298"/>
        <v>#N/A</v>
      </c>
      <c r="AH503" s="15" t="e">
        <f t="shared" si="299"/>
        <v>#N/A</v>
      </c>
      <c r="AI503" s="15" t="b">
        <f t="shared" si="300"/>
        <v>0</v>
      </c>
      <c r="AJ503" s="15" t="e">
        <f t="shared" si="301"/>
        <v>#N/A</v>
      </c>
      <c r="AK503" s="15" t="e">
        <f t="shared" si="302"/>
        <v>#N/A</v>
      </c>
      <c r="AL503" s="15" t="e">
        <f t="shared" si="303"/>
        <v>#N/A</v>
      </c>
      <c r="AM503" s="15" t="e">
        <f t="shared" si="304"/>
        <v>#N/A</v>
      </c>
      <c r="AN503" s="15" t="e">
        <f t="shared" si="305"/>
        <v>#N/A</v>
      </c>
      <c r="AO503" s="15" t="e">
        <f t="shared" si="306"/>
        <v>#N/A</v>
      </c>
      <c r="AP503" s="15" t="e">
        <f t="shared" si="307"/>
        <v>#N/A</v>
      </c>
      <c r="AQ503" s="15" t="e">
        <f t="shared" si="308"/>
        <v>#N/A</v>
      </c>
      <c r="AR503" s="15" t="e">
        <f t="shared" si="309"/>
        <v>#N/A</v>
      </c>
      <c r="AS503" s="141" t="e">
        <f t="shared" si="310"/>
        <v>#N/A</v>
      </c>
      <c r="AT503" s="141" t="e">
        <f t="shared" si="311"/>
        <v>#N/A</v>
      </c>
    </row>
    <row r="504" spans="5:46">
      <c r="E504" s="147"/>
      <c r="F504" s="15" t="str">
        <f t="shared" ref="F504" si="312">MID($E504,5,4)</f>
        <v/>
      </c>
      <c r="G504" s="15" t="str">
        <f t="shared" ref="G504" si="313">MID($E504,10,1)</f>
        <v/>
      </c>
      <c r="H504" s="15" t="str">
        <f t="shared" ref="H504" si="314">MID($E504,11,1)</f>
        <v/>
      </c>
      <c r="I504" s="15" t="str">
        <f t="shared" ref="I504" si="315">MID($E504,12,3)</f>
        <v/>
      </c>
      <c r="J504" s="15" t="str">
        <f t="shared" ref="J504" si="316">MID($E504,16,1)</f>
        <v/>
      </c>
      <c r="K504" s="15" t="str">
        <f t="shared" ref="K504" si="317">MID($E504,17,1)</f>
        <v/>
      </c>
      <c r="L504" s="15" t="str">
        <f t="shared" ref="L504" si="318">MID($E504,18,1)</f>
        <v/>
      </c>
      <c r="M504" s="15" t="str">
        <f t="shared" ref="M504" si="319">MID($E504,19,1)</f>
        <v/>
      </c>
      <c r="N504" s="15" t="str">
        <f t="shared" ref="N504" si="320">MID($E504,20,1)</f>
        <v/>
      </c>
      <c r="O504" s="15" t="str">
        <f t="shared" ref="O504" si="321">MID($E504,21,1)</f>
        <v/>
      </c>
      <c r="P504" s="15" t="str">
        <f t="shared" ref="P504" si="322">MID($E504,22,1)</f>
        <v/>
      </c>
      <c r="Q504" s="15" t="str">
        <f t="shared" ref="Q504" si="323">MID($E504,24,2)</f>
        <v/>
      </c>
      <c r="R504" s="15" t="str">
        <f t="shared" ref="R504" si="324">MID($E504,27,1)</f>
        <v/>
      </c>
    </row>
    <row r="505" spans="5:46">
      <c r="E505" s="147"/>
      <c r="F505" s="15" t="str">
        <f t="shared" ref="F505:F513" si="325">MID($E505,5,4)</f>
        <v/>
      </c>
      <c r="G505" s="15" t="str">
        <f t="shared" ref="G505:G513" si="326">MID($E505,10,1)</f>
        <v/>
      </c>
      <c r="H505" s="15" t="str">
        <f t="shared" ref="H505:H513" si="327">MID($E505,11,1)</f>
        <v/>
      </c>
      <c r="I505" s="15" t="str">
        <f t="shared" ref="I505:I513" si="328">MID($E505,12,3)</f>
        <v/>
      </c>
      <c r="J505" s="15" t="str">
        <f t="shared" ref="J505:J513" si="329">MID($E505,16,1)</f>
        <v/>
      </c>
      <c r="K505" s="15" t="str">
        <f t="shared" ref="K505:K513" si="330">MID($E505,17,1)</f>
        <v/>
      </c>
      <c r="L505" s="15" t="str">
        <f t="shared" ref="L505:L513" si="331">MID($E505,18,1)</f>
        <v/>
      </c>
      <c r="M505" s="15" t="str">
        <f t="shared" ref="M505:M513" si="332">MID($E505,19,1)</f>
        <v/>
      </c>
      <c r="N505" s="15" t="str">
        <f t="shared" ref="N505:N513" si="333">MID($E505,20,1)</f>
        <v/>
      </c>
      <c r="O505" s="15" t="str">
        <f t="shared" ref="O505:O513" si="334">MID($E505,21,1)</f>
        <v/>
      </c>
      <c r="P505" s="15" t="str">
        <f t="shared" ref="P505:P513" si="335">MID($E505,22,1)</f>
        <v/>
      </c>
      <c r="Q505" s="15" t="str">
        <f t="shared" ref="Q505:Q513" si="336">MID($E505,24,2)</f>
        <v/>
      </c>
      <c r="R505" s="15" t="str">
        <f t="shared" ref="R505:R513" si="337">MID($E505,27,1)</f>
        <v/>
      </c>
    </row>
    <row r="506" spans="5:46">
      <c r="E506" s="147"/>
      <c r="F506" s="15" t="str">
        <f t="shared" si="325"/>
        <v/>
      </c>
      <c r="G506" s="15" t="str">
        <f t="shared" si="326"/>
        <v/>
      </c>
      <c r="H506" s="15" t="str">
        <f t="shared" si="327"/>
        <v/>
      </c>
      <c r="I506" s="15" t="str">
        <f t="shared" si="328"/>
        <v/>
      </c>
      <c r="J506" s="15" t="str">
        <f t="shared" si="329"/>
        <v/>
      </c>
      <c r="K506" s="15" t="str">
        <f t="shared" si="330"/>
        <v/>
      </c>
      <c r="L506" s="15" t="str">
        <f t="shared" si="331"/>
        <v/>
      </c>
      <c r="M506" s="15" t="str">
        <f t="shared" si="332"/>
        <v/>
      </c>
      <c r="N506" s="15" t="str">
        <f t="shared" si="333"/>
        <v/>
      </c>
      <c r="O506" s="15" t="str">
        <f t="shared" si="334"/>
        <v/>
      </c>
      <c r="P506" s="15" t="str">
        <f t="shared" si="335"/>
        <v/>
      </c>
      <c r="Q506" s="15" t="str">
        <f t="shared" si="336"/>
        <v/>
      </c>
      <c r="R506" s="15" t="str">
        <f t="shared" si="337"/>
        <v/>
      </c>
    </row>
    <row r="507" spans="5:46">
      <c r="E507" s="147"/>
      <c r="F507" s="15" t="str">
        <f t="shared" si="325"/>
        <v/>
      </c>
      <c r="G507" s="15" t="str">
        <f t="shared" si="326"/>
        <v/>
      </c>
      <c r="H507" s="15" t="str">
        <f t="shared" si="327"/>
        <v/>
      </c>
      <c r="I507" s="15" t="str">
        <f t="shared" si="328"/>
        <v/>
      </c>
      <c r="J507" s="15" t="str">
        <f t="shared" si="329"/>
        <v/>
      </c>
      <c r="K507" s="15" t="str">
        <f t="shared" si="330"/>
        <v/>
      </c>
      <c r="L507" s="15" t="str">
        <f t="shared" si="331"/>
        <v/>
      </c>
      <c r="M507" s="15" t="str">
        <f t="shared" si="332"/>
        <v/>
      </c>
      <c r="N507" s="15" t="str">
        <f t="shared" si="333"/>
        <v/>
      </c>
      <c r="O507" s="15" t="str">
        <f t="shared" si="334"/>
        <v/>
      </c>
      <c r="P507" s="15" t="str">
        <f t="shared" si="335"/>
        <v/>
      </c>
      <c r="Q507" s="15" t="str">
        <f t="shared" si="336"/>
        <v/>
      </c>
      <c r="R507" s="15" t="str">
        <f t="shared" si="337"/>
        <v/>
      </c>
    </row>
    <row r="508" spans="5:46">
      <c r="E508" s="147"/>
      <c r="F508" s="15" t="str">
        <f t="shared" si="325"/>
        <v/>
      </c>
      <c r="G508" s="15" t="str">
        <f t="shared" si="326"/>
        <v/>
      </c>
      <c r="H508" s="15" t="str">
        <f t="shared" si="327"/>
        <v/>
      </c>
      <c r="I508" s="15" t="str">
        <f t="shared" si="328"/>
        <v/>
      </c>
      <c r="J508" s="15" t="str">
        <f t="shared" si="329"/>
        <v/>
      </c>
      <c r="K508" s="15" t="str">
        <f t="shared" si="330"/>
        <v/>
      </c>
      <c r="L508" s="15" t="str">
        <f t="shared" si="331"/>
        <v/>
      </c>
      <c r="M508" s="15" t="str">
        <f t="shared" si="332"/>
        <v/>
      </c>
      <c r="N508" s="15" t="str">
        <f t="shared" si="333"/>
        <v/>
      </c>
      <c r="O508" s="15" t="str">
        <f t="shared" si="334"/>
        <v/>
      </c>
      <c r="P508" s="15" t="str">
        <f t="shared" si="335"/>
        <v/>
      </c>
      <c r="Q508" s="15" t="str">
        <f t="shared" si="336"/>
        <v/>
      </c>
      <c r="R508" s="15" t="str">
        <f t="shared" si="337"/>
        <v/>
      </c>
    </row>
    <row r="509" spans="5:46">
      <c r="E509" s="147"/>
      <c r="F509" s="15" t="str">
        <f t="shared" si="325"/>
        <v/>
      </c>
      <c r="G509" s="15" t="str">
        <f t="shared" si="326"/>
        <v/>
      </c>
      <c r="H509" s="15" t="str">
        <f t="shared" si="327"/>
        <v/>
      </c>
      <c r="I509" s="15" t="str">
        <f t="shared" si="328"/>
        <v/>
      </c>
      <c r="J509" s="15" t="str">
        <f t="shared" si="329"/>
        <v/>
      </c>
      <c r="K509" s="15" t="str">
        <f t="shared" si="330"/>
        <v/>
      </c>
      <c r="L509" s="15" t="str">
        <f t="shared" si="331"/>
        <v/>
      </c>
      <c r="M509" s="15" t="str">
        <f t="shared" si="332"/>
        <v/>
      </c>
      <c r="N509" s="15" t="str">
        <f t="shared" si="333"/>
        <v/>
      </c>
      <c r="O509" s="15" t="str">
        <f t="shared" si="334"/>
        <v/>
      </c>
      <c r="P509" s="15" t="str">
        <f t="shared" si="335"/>
        <v/>
      </c>
      <c r="Q509" s="15" t="str">
        <f t="shared" si="336"/>
        <v/>
      </c>
      <c r="R509" s="15" t="str">
        <f t="shared" si="337"/>
        <v/>
      </c>
    </row>
    <row r="510" spans="5:46">
      <c r="E510" s="147"/>
      <c r="F510" s="15" t="str">
        <f t="shared" si="325"/>
        <v/>
      </c>
      <c r="G510" s="15" t="str">
        <f t="shared" si="326"/>
        <v/>
      </c>
      <c r="H510" s="15" t="str">
        <f t="shared" si="327"/>
        <v/>
      </c>
      <c r="I510" s="15" t="str">
        <f t="shared" si="328"/>
        <v/>
      </c>
      <c r="J510" s="15" t="str">
        <f t="shared" si="329"/>
        <v/>
      </c>
      <c r="K510" s="15" t="str">
        <f t="shared" si="330"/>
        <v/>
      </c>
      <c r="L510" s="15" t="str">
        <f t="shared" si="331"/>
        <v/>
      </c>
      <c r="M510" s="15" t="str">
        <f t="shared" si="332"/>
        <v/>
      </c>
      <c r="N510" s="15" t="str">
        <f t="shared" si="333"/>
        <v/>
      </c>
      <c r="O510" s="15" t="str">
        <f t="shared" si="334"/>
        <v/>
      </c>
      <c r="P510" s="15" t="str">
        <f t="shared" si="335"/>
        <v/>
      </c>
      <c r="Q510" s="15" t="str">
        <f t="shared" si="336"/>
        <v/>
      </c>
      <c r="R510" s="15" t="str">
        <f t="shared" si="337"/>
        <v/>
      </c>
    </row>
    <row r="511" spans="5:46">
      <c r="E511" s="147"/>
      <c r="F511" s="15" t="str">
        <f t="shared" si="325"/>
        <v/>
      </c>
      <c r="G511" s="15" t="str">
        <f t="shared" si="326"/>
        <v/>
      </c>
      <c r="H511" s="15" t="str">
        <f t="shared" si="327"/>
        <v/>
      </c>
      <c r="I511" s="15" t="str">
        <f t="shared" si="328"/>
        <v/>
      </c>
      <c r="J511" s="15" t="str">
        <f t="shared" si="329"/>
        <v/>
      </c>
      <c r="K511" s="15" t="str">
        <f t="shared" si="330"/>
        <v/>
      </c>
      <c r="L511" s="15" t="str">
        <f t="shared" si="331"/>
        <v/>
      </c>
      <c r="M511" s="15" t="str">
        <f t="shared" si="332"/>
        <v/>
      </c>
      <c r="N511" s="15" t="str">
        <f t="shared" si="333"/>
        <v/>
      </c>
      <c r="O511" s="15" t="str">
        <f t="shared" si="334"/>
        <v/>
      </c>
      <c r="P511" s="15" t="str">
        <f t="shared" si="335"/>
        <v/>
      </c>
      <c r="Q511" s="15" t="str">
        <f t="shared" si="336"/>
        <v/>
      </c>
      <c r="R511" s="15" t="str">
        <f t="shared" si="337"/>
        <v/>
      </c>
    </row>
    <row r="512" spans="5:46">
      <c r="E512" s="147"/>
      <c r="F512" s="15" t="str">
        <f t="shared" si="325"/>
        <v/>
      </c>
      <c r="G512" s="15" t="str">
        <f t="shared" si="326"/>
        <v/>
      </c>
      <c r="H512" s="15" t="str">
        <f t="shared" si="327"/>
        <v/>
      </c>
      <c r="I512" s="15" t="str">
        <f t="shared" si="328"/>
        <v/>
      </c>
      <c r="J512" s="15" t="str">
        <f t="shared" si="329"/>
        <v/>
      </c>
      <c r="K512" s="15" t="str">
        <f t="shared" si="330"/>
        <v/>
      </c>
      <c r="L512" s="15" t="str">
        <f t="shared" si="331"/>
        <v/>
      </c>
      <c r="M512" s="15" t="str">
        <f t="shared" si="332"/>
        <v/>
      </c>
      <c r="N512" s="15" t="str">
        <f t="shared" si="333"/>
        <v/>
      </c>
      <c r="O512" s="15" t="str">
        <f t="shared" si="334"/>
        <v/>
      </c>
      <c r="P512" s="15" t="str">
        <f t="shared" si="335"/>
        <v/>
      </c>
      <c r="Q512" s="15" t="str">
        <f t="shared" si="336"/>
        <v/>
      </c>
      <c r="R512" s="15" t="str">
        <f t="shared" si="337"/>
        <v/>
      </c>
    </row>
    <row r="513" spans="5:18">
      <c r="E513" s="147"/>
      <c r="F513" s="15" t="str">
        <f t="shared" si="325"/>
        <v/>
      </c>
      <c r="G513" s="15" t="str">
        <f t="shared" si="326"/>
        <v/>
      </c>
      <c r="H513" s="15" t="str">
        <f t="shared" si="327"/>
        <v/>
      </c>
      <c r="I513" s="15" t="str">
        <f t="shared" si="328"/>
        <v/>
      </c>
      <c r="J513" s="15" t="str">
        <f t="shared" si="329"/>
        <v/>
      </c>
      <c r="K513" s="15" t="str">
        <f t="shared" si="330"/>
        <v/>
      </c>
      <c r="L513" s="15" t="str">
        <f t="shared" si="331"/>
        <v/>
      </c>
      <c r="M513" s="15" t="str">
        <f t="shared" si="332"/>
        <v/>
      </c>
      <c r="N513" s="15" t="str">
        <f t="shared" si="333"/>
        <v/>
      </c>
      <c r="O513" s="15" t="str">
        <f t="shared" si="334"/>
        <v/>
      </c>
      <c r="P513" s="15" t="str">
        <f t="shared" si="335"/>
        <v/>
      </c>
      <c r="Q513" s="15" t="str">
        <f t="shared" si="336"/>
        <v/>
      </c>
      <c r="R513" s="15" t="str">
        <f t="shared" si="337"/>
        <v/>
      </c>
    </row>
  </sheetData>
  <sheetProtection algorithmName="SHA-512" hashValue="S3Pa3XdEQipimk1A8ptlUtCj0yOhs+hrTLIj1IEXqbQkjxiBLVFJ7tzai5HWnJykrVThIfVnYwswSxR2mgPoNg==" saltValue="0wcf/YszlGYFxkvPBX8m5Q==" spinCount="100000" sheet="1" objects="1" scenarios="1"/>
  <autoFilter ref="A1:AU513" xr:uid="{CD2175A5-97B0-46E7-AB42-21E4C41E910F}"/>
  <conditionalFormatting sqref="AG2:AG503">
    <cfRule type="cellIs" dxfId="0" priority="1" operator="between">
      <formula>-1</formula>
      <formula>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C8930-92CB-4E9A-AD4E-716E4853CB8C}">
  <sheetPr codeName="Sheet2"/>
  <dimension ref="A1:O673"/>
  <sheetViews>
    <sheetView zoomScale="120" zoomScaleNormal="120" workbookViewId="0">
      <pane ySplit="1" topLeftCell="A2" activePane="bottomLeft" state="frozen"/>
      <selection activeCell="D2" sqref="D2"/>
      <selection pane="bottomLeft" activeCell="H14" sqref="H14"/>
    </sheetView>
  </sheetViews>
  <sheetFormatPr baseColWidth="10" defaultColWidth="9.1640625" defaultRowHeight="15"/>
  <cols>
    <col min="1" max="1" width="30.6640625" style="17" customWidth="1"/>
    <col min="2" max="2" width="85.6640625" style="17" customWidth="1"/>
    <col min="3" max="3" width="14.33203125" style="24" hidden="1" customWidth="1"/>
    <col min="4" max="4" width="20.6640625" hidden="1" customWidth="1"/>
    <col min="5" max="5" width="8.5" style="21" customWidth="1"/>
    <col min="6" max="6" width="28.1640625" style="24" customWidth="1"/>
    <col min="7" max="7" width="8.5" style="17" customWidth="1"/>
    <col min="8" max="15" width="9.1640625" style="21"/>
    <col min="16" max="16384" width="9.1640625" style="17"/>
  </cols>
  <sheetData>
    <row r="1" spans="1:7" ht="66.75" customHeight="1">
      <c r="A1" s="238" t="s">
        <v>30</v>
      </c>
      <c r="B1" s="238" t="s">
        <v>31</v>
      </c>
      <c r="C1" s="239" t="s">
        <v>32</v>
      </c>
      <c r="F1" s="136"/>
      <c r="G1" s="45" t="s">
        <v>36</v>
      </c>
    </row>
    <row r="2" spans="1:7" ht="103.5" customHeight="1">
      <c r="A2" s="14" t="s">
        <v>37</v>
      </c>
      <c r="B2" s="14" t="s">
        <v>38</v>
      </c>
      <c r="C2" s="29" t="s">
        <v>39</v>
      </c>
      <c r="D2" s="114"/>
      <c r="E2" s="122"/>
      <c r="F2" s="461"/>
      <c r="G2" s="24">
        <f>F2*0.5</f>
        <v>0</v>
      </c>
    </row>
    <row r="3" spans="1:7" ht="48">
      <c r="A3" s="140"/>
      <c r="B3" s="116" t="s">
        <v>41</v>
      </c>
      <c r="C3" s="54"/>
      <c r="G3" s="24"/>
    </row>
    <row r="4" spans="1:7" ht="16">
      <c r="A4" s="140"/>
      <c r="B4" s="116" t="s">
        <v>42</v>
      </c>
      <c r="C4" s="54"/>
      <c r="G4" s="24"/>
    </row>
    <row r="5" spans="1:7" ht="112">
      <c r="A5" s="14" t="s">
        <v>43</v>
      </c>
      <c r="B5" s="14" t="s">
        <v>44</v>
      </c>
      <c r="C5" s="29" t="s">
        <v>39</v>
      </c>
      <c r="E5" s="122"/>
      <c r="F5" s="459"/>
      <c r="G5" s="24">
        <f t="shared" ref="G5:G24" si="0">F5*0.5</f>
        <v>0</v>
      </c>
    </row>
    <row r="6" spans="1:7" ht="96" hidden="1">
      <c r="A6" s="14" t="s">
        <v>45</v>
      </c>
      <c r="B6" s="14" t="s">
        <v>46</v>
      </c>
      <c r="C6" s="29" t="s">
        <v>39</v>
      </c>
      <c r="F6" s="460"/>
      <c r="G6" s="24">
        <f t="shared" si="0"/>
        <v>0</v>
      </c>
    </row>
    <row r="7" spans="1:7" ht="112" hidden="1">
      <c r="A7" s="14" t="s">
        <v>47</v>
      </c>
      <c r="B7" s="14" t="s">
        <v>48</v>
      </c>
      <c r="C7" s="29" t="s">
        <v>39</v>
      </c>
      <c r="F7" s="460"/>
      <c r="G7" s="24">
        <f t="shared" si="0"/>
        <v>0</v>
      </c>
    </row>
    <row r="8" spans="1:7" ht="16" hidden="1">
      <c r="A8" s="425" t="s">
        <v>49</v>
      </c>
      <c r="B8" s="425" t="s">
        <v>50</v>
      </c>
      <c r="C8" s="426" t="s">
        <v>39</v>
      </c>
      <c r="G8" s="24"/>
    </row>
    <row r="9" spans="1:7" ht="16" hidden="1">
      <c r="A9" s="425" t="s">
        <v>51</v>
      </c>
      <c r="B9" s="425" t="s">
        <v>52</v>
      </c>
      <c r="C9" s="426" t="s">
        <v>39</v>
      </c>
      <c r="G9" s="24"/>
    </row>
    <row r="10" spans="1:7" ht="16" hidden="1">
      <c r="A10" s="425" t="s">
        <v>53</v>
      </c>
      <c r="B10" s="425" t="s">
        <v>54</v>
      </c>
      <c r="C10" s="426" t="s">
        <v>39</v>
      </c>
      <c r="G10" s="24"/>
    </row>
    <row r="11" spans="1:7" ht="32" hidden="1">
      <c r="A11" s="425" t="s">
        <v>55</v>
      </c>
      <c r="B11" s="425" t="s">
        <v>56</v>
      </c>
      <c r="C11" s="426" t="s">
        <v>39</v>
      </c>
      <c r="G11" s="24"/>
    </row>
    <row r="12" spans="1:7" ht="32" hidden="1">
      <c r="A12" s="425" t="s">
        <v>57</v>
      </c>
      <c r="B12" s="425" t="s">
        <v>58</v>
      </c>
      <c r="C12" s="426" t="s">
        <v>39</v>
      </c>
      <c r="G12" s="24"/>
    </row>
    <row r="13" spans="1:7" ht="32.25" customHeight="1">
      <c r="A13" s="240"/>
      <c r="B13" s="241" t="s">
        <v>59</v>
      </c>
      <c r="C13" s="242"/>
      <c r="G13" s="24"/>
    </row>
    <row r="14" spans="1:7" ht="64">
      <c r="A14" s="14" t="str">
        <f>Parts!A71</f>
        <v>CAT-OXY-SEN-GF-UNIVERSAL</v>
      </c>
      <c r="B14" s="14" t="str">
        <f>Parts!B71</f>
        <v>SENSOR HOUSING FOR OXY-SEN-2SN KIT with (2) ¼” straight quick connect fittings and (2) ¼” Swagelok compatible compression fittings.
New Part Number: CAT-OXYSEN-GF-UNIVERSAL (Replaces [3] exisiting p/n: OXY-SEN-GF-05, OXY-SEN-GFC, OXY-SEN-GF) REQUIRES ASSEMBLY</v>
      </c>
      <c r="C14" s="29" t="str">
        <f>Parts!C71</f>
        <v>7-14 Days</v>
      </c>
      <c r="E14" s="122"/>
      <c r="G14" s="24">
        <f t="shared" si="0"/>
        <v>0</v>
      </c>
    </row>
    <row r="15" spans="1:7" ht="16">
      <c r="A15" s="14" t="str">
        <f>Parts!A4</f>
        <v>CAT-OXY-SEN-CCBL</v>
      </c>
      <c r="B15" s="14" t="str">
        <f>Parts!B4</f>
        <v>Coiled sensor able for use with the OXY-SEN Oxygen Monitor 10 feet (`3 meters) maximum.</v>
      </c>
      <c r="C15" s="29" t="str">
        <f>Parts!C4</f>
        <v>7-14 Days</v>
      </c>
      <c r="E15" s="122"/>
      <c r="G15" s="24">
        <f t="shared" si="0"/>
        <v>0</v>
      </c>
    </row>
    <row r="16" spans="1:7" ht="16">
      <c r="A16" s="14" t="str">
        <f>Parts!A5</f>
        <v>CAT-OXY-SEN-SCBL</v>
      </c>
      <c r="B16" s="14" t="str">
        <f>Parts!B5</f>
        <v>Straight sensor cable for use with the OXY-SEN Oxygen Monitor 10 feet (~3 meters).</v>
      </c>
      <c r="C16" s="29" t="str">
        <f>Parts!C5</f>
        <v>7-14 Days</v>
      </c>
      <c r="E16" s="122"/>
      <c r="G16" s="24">
        <f t="shared" si="0"/>
        <v>0</v>
      </c>
    </row>
    <row r="17" spans="1:7" ht="16">
      <c r="A17" s="14" t="str">
        <f>Parts!A6</f>
        <v>CAT-OXY-SEN-SCBL-3</v>
      </c>
      <c r="B17" s="14" t="str">
        <f>Parts!B6</f>
        <v>Straight sensor cable for use with the OXY-SEN Oxygen Monitor 3 feet (~1 meters).</v>
      </c>
      <c r="C17" s="29" t="str">
        <f>Parts!C6</f>
        <v>7-14 Days</v>
      </c>
      <c r="E17" s="122"/>
      <c r="G17" s="24">
        <f t="shared" si="0"/>
        <v>0</v>
      </c>
    </row>
    <row r="18" spans="1:7" ht="16">
      <c r="A18" s="14" t="str">
        <f>Parts!A7</f>
        <v>CAT-OXY-SEN-SCBL-6</v>
      </c>
      <c r="B18" s="14" t="str">
        <f>Parts!B7</f>
        <v>Straight sensor cable for use with the OXY-SEN Oxygen Monitor 6 feet (~2 meters).</v>
      </c>
      <c r="C18" s="29" t="str">
        <f>Parts!C7</f>
        <v>7-14 Days</v>
      </c>
      <c r="E18" s="122"/>
      <c r="G18" s="24">
        <f t="shared" si="0"/>
        <v>0</v>
      </c>
    </row>
    <row r="19" spans="1:7" ht="16">
      <c r="A19" s="14" t="str">
        <f>Parts!A8</f>
        <v>CAT-OXY-SEN-SCBL-24</v>
      </c>
      <c r="B19" s="14" t="str">
        <f>Parts!B8</f>
        <v>Straight sensor cable for use with the OXY-SEN Oxygen Monitor 24 feet (~8 meters).</v>
      </c>
      <c r="C19" s="29" t="str">
        <f>Parts!C8</f>
        <v>7-14 Days</v>
      </c>
      <c r="E19" s="122"/>
      <c r="G19" s="24">
        <f t="shared" si="0"/>
        <v>0</v>
      </c>
    </row>
    <row r="20" spans="1:7" ht="16">
      <c r="A20" s="14" t="str">
        <f>Parts!A9</f>
        <v>CAT-OXY-SEN-SCBL-30</v>
      </c>
      <c r="B20" s="14" t="str">
        <f>Parts!B9</f>
        <v>Straight sensor cable for use with the OXY-SEN Oxygen Monitor 30 feet (~9 meters).</v>
      </c>
      <c r="C20" s="29" t="str">
        <f>Parts!C9</f>
        <v>7-14 Days</v>
      </c>
      <c r="G20" s="24">
        <f t="shared" si="0"/>
        <v>0</v>
      </c>
    </row>
    <row r="21" spans="1:7" ht="32">
      <c r="A21" s="14" t="str">
        <f>Parts!A10</f>
        <v>CAT-OXY-SEN-OCBL</v>
      </c>
      <c r="B21" s="14" t="str">
        <f>Parts!B10</f>
        <v>Ten feet (3 meters) of output cable with mating connector for the OXY-SEN. Connects to the 4-20 mADC output connector(s).</v>
      </c>
      <c r="C21" s="29" t="str">
        <f>Parts!C10</f>
        <v>7-14 Days</v>
      </c>
      <c r="E21" s="122"/>
      <c r="G21" s="24">
        <f t="shared" si="0"/>
        <v>0</v>
      </c>
    </row>
    <row r="22" spans="1:7" ht="32">
      <c r="A22" s="14" t="str">
        <f>Parts!A11</f>
        <v>CAT-OXY-SEN-OCBL-30</v>
      </c>
      <c r="B22" s="14" t="str">
        <f>Parts!B11</f>
        <v>Thirty feet (~9 meters) of output cable with mating connector for the OXY-SEN. Connects to the 4-20 mADC output connector(s).</v>
      </c>
      <c r="C22" s="29" t="str">
        <f>Parts!C11</f>
        <v>7-14 Days</v>
      </c>
      <c r="E22" s="122"/>
      <c r="G22" s="24">
        <f t="shared" si="0"/>
        <v>0</v>
      </c>
    </row>
    <row r="23" spans="1:7" ht="16">
      <c r="A23" s="14" t="str">
        <f>Parts!A64</f>
        <v>CAT-OXY-SEN-2SN</v>
      </c>
      <c r="B23" s="14" t="str">
        <f>Parts!B64</f>
        <v>Replacement sensor for the OXY-SEN Percent Oxygen Monitor. Warranty: One year from purchase date.</v>
      </c>
      <c r="C23" s="29" t="str">
        <f>Parts!C64</f>
        <v>3-5 Days</v>
      </c>
      <c r="E23" s="122"/>
      <c r="G23" s="24">
        <f t="shared" si="0"/>
        <v>0</v>
      </c>
    </row>
    <row r="24" spans="1:7" ht="16">
      <c r="A24" s="14" t="str">
        <f>Parts!A45</f>
        <v>CAT-PS-24-OXY</v>
      </c>
      <c r="B24" s="14" t="str">
        <f>Parts!B45</f>
        <v>UL/ETL rated 24VDC AC/DC external power supply for OXY-SEN</v>
      </c>
      <c r="C24" s="29" t="str">
        <f>Parts!C45</f>
        <v>Call factory</v>
      </c>
      <c r="E24" s="122"/>
      <c r="G24" s="24">
        <f t="shared" si="0"/>
        <v>0</v>
      </c>
    </row>
    <row r="25" spans="1:7" ht="126" hidden="1" customHeight="1">
      <c r="A25" s="14" t="s">
        <v>61</v>
      </c>
      <c r="B25" s="14" t="s">
        <v>62</v>
      </c>
      <c r="C25" s="29" t="s">
        <v>39</v>
      </c>
      <c r="E25" s="122"/>
      <c r="G25" s="24"/>
    </row>
    <row r="26" spans="1:7" ht="117" hidden="1" customHeight="1">
      <c r="A26" s="14" t="s">
        <v>63</v>
      </c>
      <c r="B26" s="14" t="s">
        <v>64</v>
      </c>
      <c r="C26" s="29" t="s">
        <v>39</v>
      </c>
      <c r="E26" s="122"/>
      <c r="G26" s="24"/>
    </row>
    <row r="27" spans="1:7">
      <c r="A27" s="21"/>
      <c r="B27" s="35"/>
    </row>
    <row r="28" spans="1:7">
      <c r="A28" s="21"/>
      <c r="B28" s="235" t="s">
        <v>1123</v>
      </c>
    </row>
    <row r="29" spans="1:7">
      <c r="A29" s="21"/>
      <c r="B29" s="234" t="str">
        <f>Contents!B1</f>
        <v>Effective Date: 11/07/2025 All Prices and Lead Times Subject to Change Without Notice - Revision 5.4</v>
      </c>
    </row>
    <row r="30" spans="1:7">
      <c r="A30" s="21"/>
      <c r="B30" s="21"/>
    </row>
    <row r="31" spans="1:7">
      <c r="A31" s="21"/>
      <c r="B31" s="21"/>
    </row>
    <row r="32" spans="1:7">
      <c r="A32" s="21"/>
      <c r="B32" s="21"/>
    </row>
    <row r="33" spans="1:2">
      <c r="A33" s="21"/>
      <c r="B33" s="21"/>
    </row>
    <row r="34" spans="1:2">
      <c r="A34" s="21"/>
      <c r="B34" s="21"/>
    </row>
    <row r="35" spans="1:2">
      <c r="A35" s="21"/>
      <c r="B35" s="21"/>
    </row>
    <row r="36" spans="1:2">
      <c r="A36" s="21"/>
      <c r="B36" s="21"/>
    </row>
    <row r="37" spans="1:2">
      <c r="A37" s="21"/>
      <c r="B37" s="21"/>
    </row>
    <row r="38" spans="1:2">
      <c r="A38" s="21"/>
      <c r="B38" s="21"/>
    </row>
    <row r="39" spans="1:2">
      <c r="A39" s="21"/>
      <c r="B39" s="21"/>
    </row>
    <row r="40" spans="1:2">
      <c r="A40" s="21"/>
      <c r="B40" s="21"/>
    </row>
    <row r="41" spans="1:2">
      <c r="A41" s="21"/>
      <c r="B41" s="21"/>
    </row>
    <row r="42" spans="1:2">
      <c r="A42" s="21"/>
      <c r="B42" s="21"/>
    </row>
    <row r="43" spans="1:2">
      <c r="A43" s="21"/>
      <c r="B43" s="21"/>
    </row>
    <row r="44" spans="1:2">
      <c r="A44" s="21"/>
      <c r="B44" s="21"/>
    </row>
    <row r="45" spans="1:2">
      <c r="A45" s="21"/>
      <c r="B45" s="21"/>
    </row>
    <row r="46" spans="1:2">
      <c r="A46" s="21"/>
      <c r="B46" s="21"/>
    </row>
    <row r="47" spans="1:2">
      <c r="A47" s="21"/>
      <c r="B47" s="21"/>
    </row>
    <row r="48" spans="1:2">
      <c r="A48" s="21"/>
      <c r="B48" s="21"/>
    </row>
    <row r="49" spans="1:2">
      <c r="A49" s="21"/>
      <c r="B49" s="21"/>
    </row>
    <row r="50" spans="1:2">
      <c r="A50" s="21"/>
      <c r="B50" s="21"/>
    </row>
    <row r="51" spans="1:2">
      <c r="A51" s="21"/>
      <c r="B51" s="21"/>
    </row>
    <row r="52" spans="1:2">
      <c r="A52" s="21"/>
      <c r="B52" s="21"/>
    </row>
    <row r="53" spans="1:2">
      <c r="A53" s="21"/>
      <c r="B53" s="21"/>
    </row>
    <row r="54" spans="1:2">
      <c r="A54" s="21"/>
      <c r="B54" s="21"/>
    </row>
    <row r="55" spans="1:2">
      <c r="A55" s="21"/>
      <c r="B55" s="21"/>
    </row>
    <row r="56" spans="1:2">
      <c r="A56" s="21"/>
      <c r="B56" s="21"/>
    </row>
    <row r="57" spans="1:2">
      <c r="A57" s="21"/>
      <c r="B57" s="21"/>
    </row>
    <row r="58" spans="1:2">
      <c r="A58" s="21"/>
      <c r="B58" s="21"/>
    </row>
    <row r="59" spans="1:2">
      <c r="A59" s="21"/>
      <c r="B59" s="21"/>
    </row>
    <row r="60" spans="1:2">
      <c r="A60" s="21"/>
      <c r="B60" s="21"/>
    </row>
    <row r="61" spans="1:2">
      <c r="A61" s="21"/>
      <c r="B61" s="21"/>
    </row>
    <row r="62" spans="1:2">
      <c r="A62" s="21"/>
      <c r="B62" s="21"/>
    </row>
    <row r="63" spans="1:2">
      <c r="A63" s="21"/>
      <c r="B63" s="21"/>
    </row>
    <row r="64" spans="1:2">
      <c r="A64" s="21"/>
      <c r="B64" s="21"/>
    </row>
    <row r="65" spans="1:2">
      <c r="A65" s="21"/>
      <c r="B65" s="21"/>
    </row>
    <row r="66" spans="1:2">
      <c r="A66" s="21"/>
      <c r="B66" s="21"/>
    </row>
    <row r="67" spans="1:2">
      <c r="A67" s="21"/>
      <c r="B67" s="21"/>
    </row>
    <row r="68" spans="1:2">
      <c r="A68" s="21"/>
      <c r="B68" s="21"/>
    </row>
    <row r="69" spans="1:2">
      <c r="A69" s="21"/>
      <c r="B69" s="21"/>
    </row>
    <row r="70" spans="1:2">
      <c r="A70" s="21"/>
      <c r="B70" s="21"/>
    </row>
    <row r="71" spans="1:2">
      <c r="A71" s="21"/>
      <c r="B71" s="21"/>
    </row>
    <row r="72" spans="1:2">
      <c r="A72" s="21"/>
      <c r="B72" s="21"/>
    </row>
    <row r="73" spans="1:2">
      <c r="A73" s="21"/>
      <c r="B73" s="21"/>
    </row>
    <row r="74" spans="1:2">
      <c r="A74" s="21"/>
      <c r="B74" s="21"/>
    </row>
    <row r="75" spans="1:2">
      <c r="A75" s="21"/>
      <c r="B75" s="21"/>
    </row>
    <row r="76" spans="1:2">
      <c r="A76" s="21"/>
      <c r="B76" s="21"/>
    </row>
    <row r="77" spans="1:2">
      <c r="A77" s="21"/>
      <c r="B77" s="21"/>
    </row>
    <row r="78" spans="1:2">
      <c r="A78" s="21"/>
      <c r="B78" s="21"/>
    </row>
    <row r="79" spans="1:2">
      <c r="A79" s="21"/>
      <c r="B79" s="21"/>
    </row>
    <row r="80" spans="1:2">
      <c r="A80" s="21"/>
      <c r="B80" s="21"/>
    </row>
    <row r="81" spans="1:2">
      <c r="A81" s="21"/>
      <c r="B81" s="21"/>
    </row>
    <row r="82" spans="1:2">
      <c r="A82" s="21"/>
      <c r="B82" s="21"/>
    </row>
    <row r="83" spans="1:2">
      <c r="A83" s="21"/>
      <c r="B83" s="21"/>
    </row>
    <row r="84" spans="1:2">
      <c r="A84" s="21"/>
      <c r="B84" s="21"/>
    </row>
    <row r="85" spans="1:2">
      <c r="A85" s="21"/>
      <c r="B85" s="21"/>
    </row>
    <row r="86" spans="1:2">
      <c r="A86" s="21"/>
      <c r="B86" s="21"/>
    </row>
    <row r="87" spans="1:2">
      <c r="A87" s="21"/>
      <c r="B87" s="21"/>
    </row>
    <row r="88" spans="1:2">
      <c r="A88" s="21"/>
      <c r="B88" s="21"/>
    </row>
    <row r="89" spans="1:2">
      <c r="A89" s="21"/>
      <c r="B89" s="21"/>
    </row>
    <row r="90" spans="1:2">
      <c r="A90" s="21"/>
      <c r="B90" s="21"/>
    </row>
    <row r="91" spans="1:2">
      <c r="A91" s="21"/>
      <c r="B91" s="21"/>
    </row>
    <row r="92" spans="1:2">
      <c r="A92" s="21"/>
      <c r="B92" s="21"/>
    </row>
    <row r="93" spans="1:2">
      <c r="A93" s="21"/>
      <c r="B93" s="21"/>
    </row>
    <row r="94" spans="1:2">
      <c r="A94" s="21"/>
      <c r="B94" s="21"/>
    </row>
    <row r="95" spans="1:2">
      <c r="A95" s="21"/>
      <c r="B95" s="21"/>
    </row>
    <row r="96" spans="1:2">
      <c r="A96" s="21"/>
      <c r="B96" s="21"/>
    </row>
    <row r="97" spans="1:2">
      <c r="A97" s="21"/>
      <c r="B97" s="21"/>
    </row>
    <row r="98" spans="1:2">
      <c r="A98" s="21"/>
      <c r="B98" s="21"/>
    </row>
    <row r="99" spans="1:2">
      <c r="A99" s="21"/>
      <c r="B99" s="21"/>
    </row>
    <row r="100" spans="1:2">
      <c r="A100" s="21"/>
      <c r="B100" s="21"/>
    </row>
    <row r="101" spans="1:2">
      <c r="A101" s="21"/>
      <c r="B101" s="21"/>
    </row>
    <row r="102" spans="1:2">
      <c r="A102" s="21"/>
      <c r="B102" s="21"/>
    </row>
    <row r="103" spans="1:2">
      <c r="A103" s="21"/>
      <c r="B103" s="21"/>
    </row>
    <row r="104" spans="1:2">
      <c r="A104" s="21"/>
      <c r="B104" s="21"/>
    </row>
    <row r="105" spans="1:2">
      <c r="A105" s="21"/>
      <c r="B105" s="21"/>
    </row>
    <row r="106" spans="1:2">
      <c r="A106" s="21"/>
      <c r="B106" s="21"/>
    </row>
    <row r="107" spans="1:2">
      <c r="A107" s="21"/>
      <c r="B107" s="21"/>
    </row>
    <row r="108" spans="1:2">
      <c r="A108" s="21"/>
      <c r="B108" s="21"/>
    </row>
    <row r="109" spans="1:2">
      <c r="A109" s="21"/>
      <c r="B109" s="21"/>
    </row>
    <row r="110" spans="1:2">
      <c r="A110" s="21"/>
      <c r="B110" s="21"/>
    </row>
    <row r="111" spans="1:2">
      <c r="A111" s="21"/>
      <c r="B111" s="21"/>
    </row>
    <row r="112" spans="1:2">
      <c r="A112" s="21"/>
      <c r="B112" s="21"/>
    </row>
    <row r="113" spans="1:2">
      <c r="A113" s="21"/>
      <c r="B113" s="21"/>
    </row>
    <row r="114" spans="1:2">
      <c r="A114" s="21"/>
      <c r="B114" s="21"/>
    </row>
    <row r="115" spans="1:2">
      <c r="A115" s="21"/>
      <c r="B115" s="21"/>
    </row>
    <row r="116" spans="1:2">
      <c r="A116" s="21"/>
      <c r="B116" s="21"/>
    </row>
    <row r="117" spans="1:2">
      <c r="A117" s="21"/>
      <c r="B117" s="21"/>
    </row>
    <row r="118" spans="1:2">
      <c r="A118" s="21"/>
      <c r="B118" s="21"/>
    </row>
    <row r="119" spans="1:2">
      <c r="A119" s="21"/>
      <c r="B119" s="21"/>
    </row>
    <row r="120" spans="1:2">
      <c r="A120" s="21"/>
      <c r="B120" s="21"/>
    </row>
    <row r="121" spans="1:2">
      <c r="A121" s="21"/>
      <c r="B121" s="21"/>
    </row>
    <row r="122" spans="1:2">
      <c r="A122" s="21"/>
      <c r="B122" s="21"/>
    </row>
    <row r="123" spans="1:2">
      <c r="A123" s="21"/>
      <c r="B123" s="21"/>
    </row>
    <row r="124" spans="1:2">
      <c r="A124" s="21"/>
      <c r="B124" s="21"/>
    </row>
    <row r="125" spans="1:2">
      <c r="A125" s="21"/>
      <c r="B125" s="21"/>
    </row>
    <row r="126" spans="1:2">
      <c r="A126" s="21"/>
      <c r="B126" s="21"/>
    </row>
    <row r="127" spans="1:2">
      <c r="A127" s="21"/>
      <c r="B127" s="21"/>
    </row>
    <row r="128" spans="1:2">
      <c r="A128" s="21"/>
      <c r="B128" s="21"/>
    </row>
    <row r="129" spans="1:2">
      <c r="A129" s="21"/>
      <c r="B129" s="21"/>
    </row>
    <row r="130" spans="1:2">
      <c r="A130" s="21"/>
      <c r="B130" s="21"/>
    </row>
    <row r="131" spans="1:2">
      <c r="A131" s="21"/>
      <c r="B131" s="21"/>
    </row>
    <row r="132" spans="1:2">
      <c r="A132" s="21"/>
      <c r="B132" s="21"/>
    </row>
    <row r="133" spans="1:2">
      <c r="A133" s="21"/>
      <c r="B133" s="21"/>
    </row>
    <row r="134" spans="1:2">
      <c r="A134" s="21"/>
      <c r="B134" s="21"/>
    </row>
    <row r="135" spans="1:2">
      <c r="A135" s="21"/>
      <c r="B135" s="21"/>
    </row>
    <row r="136" spans="1:2">
      <c r="A136" s="21"/>
      <c r="B136" s="21"/>
    </row>
    <row r="137" spans="1:2">
      <c r="A137" s="21"/>
      <c r="B137" s="21"/>
    </row>
    <row r="138" spans="1:2">
      <c r="A138" s="21"/>
      <c r="B138" s="21"/>
    </row>
    <row r="139" spans="1:2">
      <c r="A139" s="21"/>
      <c r="B139" s="21"/>
    </row>
    <row r="140" spans="1:2">
      <c r="A140" s="21"/>
      <c r="B140" s="21"/>
    </row>
    <row r="141" spans="1:2">
      <c r="A141" s="21"/>
      <c r="B141" s="21"/>
    </row>
    <row r="142" spans="1:2">
      <c r="A142" s="21"/>
      <c r="B142" s="21"/>
    </row>
    <row r="143" spans="1:2">
      <c r="A143" s="21"/>
      <c r="B143" s="21"/>
    </row>
    <row r="144" spans="1:2">
      <c r="A144" s="21"/>
      <c r="B144" s="21"/>
    </row>
    <row r="145" spans="1:2">
      <c r="A145" s="21"/>
      <c r="B145" s="21"/>
    </row>
    <row r="146" spans="1:2">
      <c r="A146" s="21"/>
      <c r="B146" s="21"/>
    </row>
    <row r="147" spans="1:2">
      <c r="A147" s="21"/>
      <c r="B147" s="21"/>
    </row>
    <row r="148" spans="1:2">
      <c r="A148" s="21"/>
      <c r="B148" s="21"/>
    </row>
    <row r="149" spans="1:2">
      <c r="A149" s="21"/>
      <c r="B149" s="21"/>
    </row>
    <row r="150" spans="1:2">
      <c r="A150" s="21"/>
      <c r="B150" s="21"/>
    </row>
    <row r="151" spans="1:2">
      <c r="A151" s="21"/>
      <c r="B151" s="21"/>
    </row>
    <row r="152" spans="1:2">
      <c r="A152" s="21"/>
      <c r="B152" s="21"/>
    </row>
    <row r="153" spans="1:2">
      <c r="A153" s="21"/>
      <c r="B153" s="21"/>
    </row>
    <row r="154" spans="1:2">
      <c r="A154" s="21"/>
      <c r="B154" s="21"/>
    </row>
    <row r="155" spans="1:2">
      <c r="A155" s="21"/>
      <c r="B155" s="21"/>
    </row>
    <row r="156" spans="1:2">
      <c r="A156" s="21"/>
      <c r="B156" s="21"/>
    </row>
    <row r="157" spans="1:2">
      <c r="A157" s="21"/>
      <c r="B157" s="21"/>
    </row>
    <row r="158" spans="1:2">
      <c r="A158" s="21"/>
      <c r="B158" s="21"/>
    </row>
    <row r="159" spans="1:2">
      <c r="A159" s="21"/>
      <c r="B159" s="21"/>
    </row>
    <row r="160" spans="1:2">
      <c r="A160" s="21"/>
      <c r="B160" s="21"/>
    </row>
    <row r="161" spans="1:2">
      <c r="A161" s="21"/>
      <c r="B161" s="21"/>
    </row>
    <row r="162" spans="1:2">
      <c r="A162" s="21"/>
      <c r="B162" s="21"/>
    </row>
    <row r="163" spans="1:2">
      <c r="A163" s="21"/>
      <c r="B163" s="21"/>
    </row>
    <row r="164" spans="1:2">
      <c r="A164" s="21"/>
      <c r="B164" s="21"/>
    </row>
    <row r="165" spans="1:2">
      <c r="A165" s="21"/>
      <c r="B165" s="21"/>
    </row>
    <row r="166" spans="1:2">
      <c r="A166" s="21"/>
      <c r="B166" s="21"/>
    </row>
    <row r="167" spans="1:2">
      <c r="A167" s="21"/>
      <c r="B167" s="21"/>
    </row>
    <row r="168" spans="1:2">
      <c r="A168" s="21"/>
      <c r="B168" s="21"/>
    </row>
    <row r="169" spans="1:2">
      <c r="A169" s="21"/>
      <c r="B169" s="21"/>
    </row>
    <row r="170" spans="1:2">
      <c r="A170" s="21"/>
      <c r="B170" s="21"/>
    </row>
    <row r="171" spans="1:2">
      <c r="A171" s="21"/>
      <c r="B171" s="21"/>
    </row>
    <row r="172" spans="1:2">
      <c r="A172" s="21"/>
      <c r="B172" s="21"/>
    </row>
    <row r="173" spans="1:2">
      <c r="A173" s="21"/>
      <c r="B173" s="21"/>
    </row>
    <row r="174" spans="1:2">
      <c r="A174" s="21"/>
      <c r="B174" s="21"/>
    </row>
    <row r="175" spans="1:2">
      <c r="A175" s="21"/>
      <c r="B175" s="21"/>
    </row>
    <row r="176" spans="1:2">
      <c r="A176" s="21"/>
      <c r="B176" s="21"/>
    </row>
    <row r="177" spans="1:2">
      <c r="A177" s="21"/>
      <c r="B177" s="21"/>
    </row>
    <row r="178" spans="1:2">
      <c r="A178" s="21"/>
      <c r="B178" s="21"/>
    </row>
    <row r="179" spans="1:2">
      <c r="A179" s="21"/>
      <c r="B179" s="21"/>
    </row>
    <row r="180" spans="1:2">
      <c r="A180" s="21"/>
      <c r="B180" s="21"/>
    </row>
    <row r="181" spans="1:2">
      <c r="A181" s="21"/>
      <c r="B181" s="21"/>
    </row>
    <row r="182" spans="1:2">
      <c r="A182" s="21"/>
      <c r="B182" s="21"/>
    </row>
    <row r="183" spans="1:2">
      <c r="A183" s="21"/>
      <c r="B183" s="21"/>
    </row>
    <row r="184" spans="1:2">
      <c r="A184" s="21"/>
      <c r="B184" s="21"/>
    </row>
    <row r="185" spans="1:2">
      <c r="A185" s="21"/>
      <c r="B185" s="21"/>
    </row>
    <row r="186" spans="1:2">
      <c r="A186" s="21"/>
      <c r="B186" s="21"/>
    </row>
    <row r="187" spans="1:2">
      <c r="A187" s="21"/>
      <c r="B187" s="21"/>
    </row>
    <row r="188" spans="1:2">
      <c r="A188" s="21"/>
      <c r="B188" s="21"/>
    </row>
    <row r="189" spans="1:2">
      <c r="A189" s="21"/>
      <c r="B189" s="21"/>
    </row>
    <row r="190" spans="1:2">
      <c r="A190" s="21"/>
      <c r="B190" s="21"/>
    </row>
    <row r="191" spans="1:2">
      <c r="A191" s="21"/>
      <c r="B191" s="21"/>
    </row>
    <row r="192" spans="1:2">
      <c r="A192" s="21"/>
      <c r="B192" s="21"/>
    </row>
    <row r="193" spans="1:2">
      <c r="A193" s="21"/>
      <c r="B193" s="21"/>
    </row>
    <row r="194" spans="1:2">
      <c r="A194" s="21"/>
      <c r="B194" s="21"/>
    </row>
    <row r="195" spans="1:2">
      <c r="A195" s="21"/>
      <c r="B195" s="21"/>
    </row>
    <row r="196" spans="1:2">
      <c r="A196" s="21"/>
      <c r="B196" s="21"/>
    </row>
    <row r="197" spans="1:2">
      <c r="A197" s="21"/>
      <c r="B197" s="21"/>
    </row>
    <row r="198" spans="1:2">
      <c r="A198" s="21"/>
      <c r="B198" s="21"/>
    </row>
    <row r="199" spans="1:2">
      <c r="A199" s="21"/>
      <c r="B199" s="21"/>
    </row>
    <row r="200" spans="1:2">
      <c r="A200" s="21"/>
      <c r="B200" s="21"/>
    </row>
    <row r="201" spans="1:2">
      <c r="A201" s="21"/>
      <c r="B201" s="21"/>
    </row>
    <row r="202" spans="1:2">
      <c r="A202" s="21"/>
      <c r="B202" s="21"/>
    </row>
    <row r="203" spans="1:2">
      <c r="A203" s="21"/>
      <c r="B203" s="21"/>
    </row>
    <row r="204" spans="1:2">
      <c r="A204" s="21"/>
      <c r="B204" s="21"/>
    </row>
    <row r="205" spans="1:2">
      <c r="A205" s="21"/>
      <c r="B205" s="21"/>
    </row>
    <row r="206" spans="1:2">
      <c r="A206" s="21"/>
      <c r="B206" s="21"/>
    </row>
    <row r="207" spans="1:2">
      <c r="A207" s="21"/>
      <c r="B207" s="21"/>
    </row>
    <row r="208" spans="1:2">
      <c r="A208" s="21"/>
      <c r="B208" s="21"/>
    </row>
    <row r="209" spans="1:2">
      <c r="A209" s="21"/>
      <c r="B209" s="21"/>
    </row>
    <row r="210" spans="1:2">
      <c r="A210" s="21"/>
      <c r="B210" s="21"/>
    </row>
    <row r="211" spans="1:2">
      <c r="A211" s="21"/>
      <c r="B211" s="21"/>
    </row>
    <row r="212" spans="1:2">
      <c r="A212" s="21"/>
      <c r="B212" s="21"/>
    </row>
    <row r="213" spans="1:2">
      <c r="A213" s="21"/>
      <c r="B213" s="21"/>
    </row>
    <row r="214" spans="1:2">
      <c r="A214" s="21"/>
      <c r="B214" s="21"/>
    </row>
    <row r="215" spans="1:2">
      <c r="A215" s="21"/>
      <c r="B215" s="21"/>
    </row>
    <row r="216" spans="1:2">
      <c r="A216" s="21"/>
      <c r="B216" s="21"/>
    </row>
    <row r="217" spans="1:2">
      <c r="A217" s="21"/>
      <c r="B217" s="21"/>
    </row>
    <row r="218" spans="1:2">
      <c r="A218" s="21"/>
      <c r="B218" s="21"/>
    </row>
    <row r="219" spans="1:2">
      <c r="A219" s="21"/>
      <c r="B219" s="21"/>
    </row>
    <row r="220" spans="1:2">
      <c r="A220" s="21"/>
      <c r="B220" s="21"/>
    </row>
    <row r="221" spans="1:2">
      <c r="A221" s="21"/>
      <c r="B221" s="21"/>
    </row>
    <row r="222" spans="1:2">
      <c r="A222" s="21"/>
      <c r="B222" s="21"/>
    </row>
    <row r="223" spans="1:2">
      <c r="A223" s="21"/>
      <c r="B223" s="21"/>
    </row>
    <row r="224" spans="1:2">
      <c r="A224" s="21"/>
      <c r="B224" s="21"/>
    </row>
    <row r="225" spans="1:2">
      <c r="A225" s="21"/>
      <c r="B225" s="21"/>
    </row>
    <row r="226" spans="1:2">
      <c r="A226" s="21"/>
      <c r="B226" s="21"/>
    </row>
    <row r="227" spans="1:2">
      <c r="A227" s="21"/>
      <c r="B227" s="21"/>
    </row>
    <row r="228" spans="1:2">
      <c r="A228" s="21"/>
      <c r="B228" s="21"/>
    </row>
    <row r="229" spans="1:2">
      <c r="A229" s="21"/>
      <c r="B229" s="21"/>
    </row>
    <row r="230" spans="1:2">
      <c r="A230" s="21"/>
      <c r="B230" s="21"/>
    </row>
    <row r="231" spans="1:2">
      <c r="A231" s="21"/>
      <c r="B231" s="21"/>
    </row>
    <row r="232" spans="1:2">
      <c r="A232" s="21"/>
      <c r="B232" s="21"/>
    </row>
    <row r="233" spans="1:2">
      <c r="A233" s="21"/>
      <c r="B233" s="21"/>
    </row>
    <row r="234" spans="1:2">
      <c r="A234" s="21"/>
      <c r="B234" s="21"/>
    </row>
    <row r="235" spans="1:2">
      <c r="A235" s="21"/>
      <c r="B235" s="21"/>
    </row>
    <row r="236" spans="1:2">
      <c r="A236" s="21"/>
      <c r="B236" s="21"/>
    </row>
    <row r="237" spans="1:2">
      <c r="A237" s="21"/>
      <c r="B237" s="21"/>
    </row>
    <row r="238" spans="1:2">
      <c r="A238" s="21"/>
      <c r="B238" s="21"/>
    </row>
    <row r="239" spans="1:2">
      <c r="A239" s="21"/>
      <c r="B239" s="21"/>
    </row>
    <row r="240" spans="1:2">
      <c r="A240" s="21"/>
      <c r="B240" s="21"/>
    </row>
    <row r="241" spans="1:2">
      <c r="A241" s="21"/>
      <c r="B241" s="21"/>
    </row>
    <row r="242" spans="1:2">
      <c r="A242" s="21"/>
      <c r="B242" s="21"/>
    </row>
    <row r="243" spans="1:2">
      <c r="A243" s="21"/>
      <c r="B243" s="21"/>
    </row>
    <row r="244" spans="1:2">
      <c r="A244" s="21"/>
      <c r="B244" s="21"/>
    </row>
    <row r="245" spans="1:2">
      <c r="A245" s="21"/>
      <c r="B245" s="21"/>
    </row>
    <row r="246" spans="1:2">
      <c r="A246" s="21"/>
      <c r="B246" s="21"/>
    </row>
    <row r="247" spans="1:2">
      <c r="A247" s="21"/>
      <c r="B247" s="21"/>
    </row>
    <row r="248" spans="1:2">
      <c r="A248" s="21"/>
      <c r="B248" s="21"/>
    </row>
    <row r="249" spans="1:2">
      <c r="A249" s="21"/>
      <c r="B249" s="21"/>
    </row>
    <row r="250" spans="1:2">
      <c r="A250" s="21"/>
      <c r="B250" s="21"/>
    </row>
    <row r="251" spans="1:2">
      <c r="A251" s="21"/>
      <c r="B251" s="21"/>
    </row>
    <row r="252" spans="1:2">
      <c r="A252" s="21"/>
      <c r="B252" s="21"/>
    </row>
    <row r="253" spans="1:2">
      <c r="A253" s="21"/>
      <c r="B253" s="21"/>
    </row>
    <row r="254" spans="1:2">
      <c r="A254" s="21"/>
      <c r="B254" s="21"/>
    </row>
    <row r="255" spans="1:2">
      <c r="A255" s="21"/>
      <c r="B255" s="21"/>
    </row>
    <row r="256" spans="1:2">
      <c r="A256" s="21"/>
      <c r="B256" s="21"/>
    </row>
    <row r="257" spans="1:2">
      <c r="A257" s="21"/>
      <c r="B257" s="21"/>
    </row>
    <row r="258" spans="1:2">
      <c r="A258" s="21"/>
      <c r="B258" s="21"/>
    </row>
    <row r="259" spans="1:2">
      <c r="A259" s="21"/>
      <c r="B259" s="21"/>
    </row>
    <row r="260" spans="1:2">
      <c r="A260" s="21"/>
      <c r="B260" s="21"/>
    </row>
    <row r="261" spans="1:2">
      <c r="A261" s="21"/>
      <c r="B261" s="21"/>
    </row>
    <row r="262" spans="1:2">
      <c r="A262" s="21"/>
      <c r="B262" s="21"/>
    </row>
    <row r="263" spans="1:2">
      <c r="A263" s="21"/>
      <c r="B263" s="21"/>
    </row>
    <row r="264" spans="1:2">
      <c r="A264" s="21"/>
      <c r="B264" s="21"/>
    </row>
    <row r="265" spans="1:2">
      <c r="A265" s="21"/>
      <c r="B265" s="21"/>
    </row>
    <row r="266" spans="1:2">
      <c r="A266" s="21"/>
      <c r="B266" s="21"/>
    </row>
    <row r="267" spans="1:2">
      <c r="A267" s="21"/>
      <c r="B267" s="21"/>
    </row>
    <row r="268" spans="1:2">
      <c r="A268" s="21"/>
      <c r="B268" s="21"/>
    </row>
    <row r="269" spans="1:2">
      <c r="A269" s="21"/>
      <c r="B269" s="21"/>
    </row>
    <row r="270" spans="1:2">
      <c r="A270" s="21"/>
      <c r="B270" s="21"/>
    </row>
    <row r="271" spans="1:2">
      <c r="A271" s="21"/>
      <c r="B271" s="21"/>
    </row>
    <row r="272" spans="1:2">
      <c r="A272" s="21"/>
      <c r="B272" s="21"/>
    </row>
    <row r="273" spans="1:2">
      <c r="A273" s="21"/>
      <c r="B273" s="21"/>
    </row>
    <row r="274" spans="1:2">
      <c r="A274" s="21"/>
      <c r="B274" s="21"/>
    </row>
    <row r="275" spans="1:2">
      <c r="A275" s="21"/>
      <c r="B275" s="21"/>
    </row>
    <row r="276" spans="1:2">
      <c r="A276" s="21"/>
      <c r="B276" s="21"/>
    </row>
    <row r="277" spans="1:2">
      <c r="A277" s="21"/>
      <c r="B277" s="21"/>
    </row>
    <row r="278" spans="1:2">
      <c r="A278" s="21"/>
      <c r="B278" s="21"/>
    </row>
    <row r="279" spans="1:2">
      <c r="A279" s="21"/>
      <c r="B279" s="21"/>
    </row>
    <row r="280" spans="1:2">
      <c r="A280" s="21"/>
      <c r="B280" s="21"/>
    </row>
    <row r="281" spans="1:2">
      <c r="A281" s="21"/>
      <c r="B281" s="21"/>
    </row>
    <row r="282" spans="1:2">
      <c r="A282" s="21"/>
      <c r="B282" s="21"/>
    </row>
    <row r="283" spans="1:2">
      <c r="A283" s="21"/>
      <c r="B283" s="21"/>
    </row>
    <row r="284" spans="1:2">
      <c r="A284" s="21"/>
      <c r="B284" s="21"/>
    </row>
    <row r="285" spans="1:2">
      <c r="A285" s="21"/>
      <c r="B285" s="21"/>
    </row>
    <row r="286" spans="1:2">
      <c r="A286" s="21"/>
      <c r="B286" s="21"/>
    </row>
    <row r="287" spans="1:2">
      <c r="A287" s="21"/>
      <c r="B287" s="21"/>
    </row>
    <row r="288" spans="1:2">
      <c r="A288" s="21"/>
      <c r="B288" s="21"/>
    </row>
    <row r="289" spans="1:2">
      <c r="A289" s="21"/>
      <c r="B289" s="21"/>
    </row>
    <row r="290" spans="1:2">
      <c r="A290" s="21"/>
      <c r="B290" s="21"/>
    </row>
    <row r="291" spans="1:2">
      <c r="A291" s="21"/>
      <c r="B291" s="21"/>
    </row>
    <row r="292" spans="1:2">
      <c r="A292" s="21"/>
      <c r="B292" s="21"/>
    </row>
    <row r="293" spans="1:2">
      <c r="A293" s="21"/>
      <c r="B293" s="21"/>
    </row>
    <row r="294" spans="1:2">
      <c r="A294" s="21"/>
      <c r="B294" s="21"/>
    </row>
    <row r="295" spans="1:2">
      <c r="A295" s="21"/>
      <c r="B295" s="21"/>
    </row>
    <row r="296" spans="1:2">
      <c r="A296" s="21"/>
      <c r="B296" s="21"/>
    </row>
    <row r="297" spans="1:2">
      <c r="A297" s="21"/>
      <c r="B297" s="21"/>
    </row>
    <row r="298" spans="1:2">
      <c r="A298" s="21"/>
      <c r="B298" s="21"/>
    </row>
    <row r="299" spans="1:2">
      <c r="A299" s="21"/>
      <c r="B299" s="21"/>
    </row>
    <row r="300" spans="1:2">
      <c r="A300" s="21"/>
      <c r="B300" s="21"/>
    </row>
    <row r="301" spans="1:2">
      <c r="A301" s="21"/>
      <c r="B301" s="21"/>
    </row>
    <row r="302" spans="1:2">
      <c r="A302" s="21"/>
      <c r="B302" s="21"/>
    </row>
    <row r="303" spans="1:2">
      <c r="A303" s="21"/>
      <c r="B303" s="21"/>
    </row>
    <row r="304" spans="1:2">
      <c r="A304" s="21"/>
      <c r="B304" s="21"/>
    </row>
    <row r="305" spans="1:2">
      <c r="A305" s="21"/>
      <c r="B305" s="21"/>
    </row>
    <row r="306" spans="1:2">
      <c r="A306" s="21"/>
      <c r="B306" s="21"/>
    </row>
    <row r="307" spans="1:2">
      <c r="A307" s="21"/>
      <c r="B307" s="21"/>
    </row>
    <row r="308" spans="1:2">
      <c r="A308" s="21"/>
      <c r="B308" s="21"/>
    </row>
    <row r="309" spans="1:2">
      <c r="A309" s="21"/>
      <c r="B309" s="21"/>
    </row>
    <row r="310" spans="1:2">
      <c r="A310" s="21"/>
      <c r="B310" s="21"/>
    </row>
    <row r="311" spans="1:2">
      <c r="A311" s="21"/>
      <c r="B311" s="21"/>
    </row>
    <row r="312" spans="1:2">
      <c r="A312" s="21"/>
      <c r="B312" s="21"/>
    </row>
    <row r="313" spans="1:2">
      <c r="A313" s="21"/>
      <c r="B313" s="21"/>
    </row>
    <row r="314" spans="1:2">
      <c r="A314" s="21"/>
      <c r="B314" s="21"/>
    </row>
    <row r="315" spans="1:2">
      <c r="A315" s="21"/>
      <c r="B315" s="21"/>
    </row>
    <row r="316" spans="1:2">
      <c r="A316" s="21"/>
      <c r="B316" s="21"/>
    </row>
    <row r="317" spans="1:2">
      <c r="A317" s="21"/>
      <c r="B317" s="21"/>
    </row>
    <row r="318" spans="1:2">
      <c r="A318" s="21"/>
      <c r="B318" s="21"/>
    </row>
    <row r="319" spans="1:2">
      <c r="A319" s="21"/>
      <c r="B319" s="21"/>
    </row>
    <row r="320" spans="1:2">
      <c r="A320" s="21"/>
      <c r="B320" s="21"/>
    </row>
    <row r="321" spans="1:2">
      <c r="A321" s="21"/>
      <c r="B321" s="21"/>
    </row>
    <row r="322" spans="1:2">
      <c r="A322" s="21"/>
      <c r="B322" s="21"/>
    </row>
    <row r="323" spans="1:2">
      <c r="A323" s="21"/>
      <c r="B323" s="21"/>
    </row>
    <row r="324" spans="1:2">
      <c r="A324" s="21"/>
      <c r="B324" s="21"/>
    </row>
    <row r="325" spans="1:2">
      <c r="A325" s="21"/>
      <c r="B325" s="21"/>
    </row>
    <row r="326" spans="1:2">
      <c r="A326" s="21"/>
      <c r="B326" s="21"/>
    </row>
    <row r="327" spans="1:2">
      <c r="A327" s="21"/>
      <c r="B327" s="21"/>
    </row>
    <row r="328" spans="1:2">
      <c r="A328" s="21"/>
      <c r="B328" s="21"/>
    </row>
    <row r="329" spans="1:2">
      <c r="A329" s="21"/>
      <c r="B329" s="21"/>
    </row>
    <row r="330" spans="1:2">
      <c r="A330" s="21"/>
      <c r="B330" s="21"/>
    </row>
    <row r="331" spans="1:2">
      <c r="A331" s="21"/>
      <c r="B331" s="21"/>
    </row>
    <row r="332" spans="1:2">
      <c r="A332" s="21"/>
      <c r="B332" s="21"/>
    </row>
    <row r="333" spans="1:2">
      <c r="A333" s="21"/>
      <c r="B333" s="21"/>
    </row>
    <row r="334" spans="1:2">
      <c r="A334" s="21"/>
      <c r="B334" s="21"/>
    </row>
    <row r="335" spans="1:2">
      <c r="A335" s="21"/>
      <c r="B335" s="21"/>
    </row>
    <row r="336" spans="1:2">
      <c r="A336" s="21"/>
      <c r="B336" s="21"/>
    </row>
    <row r="337" spans="1:2">
      <c r="A337" s="21"/>
      <c r="B337" s="21"/>
    </row>
    <row r="338" spans="1:2">
      <c r="A338" s="21"/>
      <c r="B338" s="21"/>
    </row>
    <row r="339" spans="1:2">
      <c r="A339" s="21"/>
      <c r="B339" s="21"/>
    </row>
    <row r="340" spans="1:2">
      <c r="A340" s="21"/>
      <c r="B340" s="21"/>
    </row>
    <row r="341" spans="1:2">
      <c r="A341" s="21"/>
      <c r="B341" s="21"/>
    </row>
    <row r="342" spans="1:2">
      <c r="A342" s="21"/>
      <c r="B342" s="21"/>
    </row>
    <row r="343" spans="1:2">
      <c r="A343" s="21"/>
      <c r="B343" s="21"/>
    </row>
    <row r="344" spans="1:2">
      <c r="A344" s="21"/>
      <c r="B344" s="21"/>
    </row>
    <row r="345" spans="1:2">
      <c r="A345" s="21"/>
      <c r="B345" s="21"/>
    </row>
    <row r="346" spans="1:2">
      <c r="A346" s="21"/>
      <c r="B346" s="21"/>
    </row>
    <row r="347" spans="1:2">
      <c r="A347" s="21"/>
      <c r="B347" s="21"/>
    </row>
    <row r="348" spans="1:2">
      <c r="A348" s="21"/>
      <c r="B348" s="21"/>
    </row>
    <row r="349" spans="1:2">
      <c r="A349" s="21"/>
      <c r="B349" s="21"/>
    </row>
    <row r="350" spans="1:2">
      <c r="A350" s="21"/>
      <c r="B350" s="21"/>
    </row>
    <row r="351" spans="1:2">
      <c r="A351" s="21"/>
      <c r="B351" s="21"/>
    </row>
    <row r="352" spans="1:2">
      <c r="A352" s="21"/>
      <c r="B352" s="21"/>
    </row>
    <row r="353" spans="1:2">
      <c r="A353" s="21"/>
      <c r="B353" s="21"/>
    </row>
    <row r="354" spans="1:2">
      <c r="A354" s="21"/>
      <c r="B354" s="21"/>
    </row>
    <row r="355" spans="1:2">
      <c r="A355" s="21"/>
      <c r="B355" s="21"/>
    </row>
    <row r="356" spans="1:2">
      <c r="A356" s="21"/>
      <c r="B356" s="21"/>
    </row>
    <row r="357" spans="1:2">
      <c r="A357" s="21"/>
      <c r="B357" s="21"/>
    </row>
    <row r="358" spans="1:2">
      <c r="A358" s="21"/>
      <c r="B358" s="21"/>
    </row>
    <row r="359" spans="1:2">
      <c r="A359" s="21"/>
      <c r="B359" s="21"/>
    </row>
    <row r="360" spans="1:2">
      <c r="A360" s="21"/>
      <c r="B360" s="21"/>
    </row>
    <row r="361" spans="1:2">
      <c r="A361" s="21"/>
      <c r="B361" s="21"/>
    </row>
    <row r="362" spans="1:2">
      <c r="A362" s="21"/>
      <c r="B362" s="21"/>
    </row>
    <row r="363" spans="1:2">
      <c r="A363" s="21"/>
      <c r="B363" s="21"/>
    </row>
    <row r="364" spans="1:2">
      <c r="A364" s="21"/>
      <c r="B364" s="21"/>
    </row>
    <row r="365" spans="1:2">
      <c r="A365" s="21"/>
      <c r="B365" s="21"/>
    </row>
    <row r="366" spans="1:2">
      <c r="A366" s="21"/>
      <c r="B366" s="21"/>
    </row>
    <row r="367" spans="1:2">
      <c r="A367" s="21"/>
      <c r="B367" s="21"/>
    </row>
    <row r="368" spans="1:2">
      <c r="A368" s="21"/>
      <c r="B368" s="21"/>
    </row>
    <row r="369" spans="1:2">
      <c r="A369" s="21"/>
      <c r="B369" s="21"/>
    </row>
    <row r="370" spans="1:2">
      <c r="A370" s="21"/>
      <c r="B370" s="21"/>
    </row>
    <row r="371" spans="1:2">
      <c r="A371" s="21"/>
      <c r="B371" s="21"/>
    </row>
    <row r="372" spans="1:2">
      <c r="A372" s="21"/>
      <c r="B372" s="21"/>
    </row>
    <row r="373" spans="1:2">
      <c r="A373" s="21"/>
      <c r="B373" s="21"/>
    </row>
    <row r="374" spans="1:2">
      <c r="A374" s="21"/>
      <c r="B374" s="21"/>
    </row>
    <row r="375" spans="1:2">
      <c r="A375" s="21"/>
      <c r="B375" s="21"/>
    </row>
    <row r="376" spans="1:2">
      <c r="A376" s="21"/>
      <c r="B376" s="21"/>
    </row>
    <row r="377" spans="1:2">
      <c r="A377" s="21"/>
      <c r="B377" s="21"/>
    </row>
    <row r="378" spans="1:2">
      <c r="A378" s="21"/>
      <c r="B378" s="21"/>
    </row>
    <row r="379" spans="1:2">
      <c r="A379" s="21"/>
      <c r="B379" s="21"/>
    </row>
    <row r="380" spans="1:2">
      <c r="A380" s="21"/>
      <c r="B380" s="21"/>
    </row>
    <row r="381" spans="1:2">
      <c r="A381" s="21"/>
      <c r="B381" s="21"/>
    </row>
    <row r="382" spans="1:2">
      <c r="A382" s="21"/>
      <c r="B382" s="21"/>
    </row>
    <row r="383" spans="1:2">
      <c r="A383" s="21"/>
      <c r="B383" s="21"/>
    </row>
    <row r="384" spans="1:2">
      <c r="A384" s="21"/>
      <c r="B384" s="21"/>
    </row>
    <row r="385" spans="1:2">
      <c r="A385" s="21"/>
      <c r="B385" s="21"/>
    </row>
    <row r="386" spans="1:2">
      <c r="A386" s="21"/>
      <c r="B386" s="21"/>
    </row>
    <row r="387" spans="1:2">
      <c r="A387" s="21"/>
      <c r="B387" s="21"/>
    </row>
    <row r="388" spans="1:2">
      <c r="A388" s="21"/>
      <c r="B388" s="21"/>
    </row>
    <row r="389" spans="1:2">
      <c r="A389" s="21"/>
      <c r="B389" s="21"/>
    </row>
    <row r="390" spans="1:2">
      <c r="A390" s="21"/>
      <c r="B390" s="21"/>
    </row>
    <row r="391" spans="1:2">
      <c r="A391" s="21"/>
      <c r="B391" s="21"/>
    </row>
    <row r="392" spans="1:2">
      <c r="A392" s="21"/>
      <c r="B392" s="21"/>
    </row>
    <row r="393" spans="1:2">
      <c r="A393" s="21"/>
      <c r="B393" s="21"/>
    </row>
    <row r="394" spans="1:2">
      <c r="A394" s="21"/>
      <c r="B394" s="21"/>
    </row>
    <row r="395" spans="1:2">
      <c r="A395" s="21"/>
      <c r="B395" s="21"/>
    </row>
    <row r="396" spans="1:2">
      <c r="A396" s="21"/>
      <c r="B396" s="21"/>
    </row>
    <row r="397" spans="1:2">
      <c r="A397" s="21"/>
      <c r="B397" s="21"/>
    </row>
    <row r="398" spans="1:2">
      <c r="A398" s="21"/>
      <c r="B398" s="21"/>
    </row>
    <row r="399" spans="1:2">
      <c r="A399" s="21"/>
      <c r="B399" s="21"/>
    </row>
    <row r="400" spans="1:2">
      <c r="A400" s="21"/>
      <c r="B400" s="21"/>
    </row>
    <row r="401" spans="1:2">
      <c r="A401" s="21"/>
      <c r="B401" s="21"/>
    </row>
    <row r="402" spans="1:2">
      <c r="A402" s="21"/>
      <c r="B402" s="21"/>
    </row>
    <row r="403" spans="1:2">
      <c r="A403" s="21"/>
      <c r="B403" s="21"/>
    </row>
    <row r="404" spans="1:2">
      <c r="A404" s="21"/>
      <c r="B404" s="21"/>
    </row>
    <row r="405" spans="1:2">
      <c r="A405" s="21"/>
      <c r="B405" s="21"/>
    </row>
    <row r="406" spans="1:2">
      <c r="A406" s="21"/>
      <c r="B406" s="21"/>
    </row>
    <row r="407" spans="1:2">
      <c r="A407" s="21"/>
      <c r="B407" s="21"/>
    </row>
    <row r="408" spans="1:2">
      <c r="A408" s="21"/>
      <c r="B408" s="21"/>
    </row>
    <row r="409" spans="1:2">
      <c r="A409" s="21"/>
      <c r="B409" s="21"/>
    </row>
    <row r="410" spans="1:2">
      <c r="A410" s="21"/>
      <c r="B410" s="21"/>
    </row>
    <row r="411" spans="1:2">
      <c r="A411" s="21"/>
      <c r="B411" s="21"/>
    </row>
    <row r="412" spans="1:2">
      <c r="A412" s="21"/>
      <c r="B412" s="21"/>
    </row>
    <row r="413" spans="1:2">
      <c r="A413" s="21"/>
      <c r="B413" s="21"/>
    </row>
    <row r="414" spans="1:2">
      <c r="A414" s="21"/>
      <c r="B414" s="21"/>
    </row>
    <row r="415" spans="1:2">
      <c r="A415" s="21"/>
      <c r="B415" s="21"/>
    </row>
    <row r="416" spans="1:2">
      <c r="A416" s="21"/>
      <c r="B416" s="21"/>
    </row>
    <row r="417" spans="1:2">
      <c r="A417" s="21"/>
      <c r="B417" s="21"/>
    </row>
    <row r="418" spans="1:2">
      <c r="A418" s="21"/>
      <c r="B418" s="21"/>
    </row>
    <row r="419" spans="1:2">
      <c r="A419" s="21"/>
      <c r="B419" s="21"/>
    </row>
    <row r="420" spans="1:2">
      <c r="A420" s="21"/>
      <c r="B420" s="21"/>
    </row>
    <row r="421" spans="1:2">
      <c r="A421" s="21"/>
      <c r="B421" s="21"/>
    </row>
    <row r="422" spans="1:2">
      <c r="A422" s="21"/>
      <c r="B422" s="21"/>
    </row>
    <row r="423" spans="1:2">
      <c r="A423" s="21"/>
      <c r="B423" s="21"/>
    </row>
    <row r="424" spans="1:2">
      <c r="A424" s="21"/>
      <c r="B424" s="21"/>
    </row>
    <row r="425" spans="1:2">
      <c r="A425" s="21"/>
      <c r="B425" s="21"/>
    </row>
    <row r="426" spans="1:2">
      <c r="A426" s="21"/>
      <c r="B426" s="21"/>
    </row>
    <row r="427" spans="1:2">
      <c r="A427" s="21"/>
      <c r="B427" s="21"/>
    </row>
    <row r="428" spans="1:2">
      <c r="A428" s="21"/>
      <c r="B428" s="21"/>
    </row>
    <row r="429" spans="1:2">
      <c r="A429" s="21"/>
      <c r="B429" s="21"/>
    </row>
    <row r="430" spans="1:2">
      <c r="A430" s="21"/>
      <c r="B430" s="21"/>
    </row>
    <row r="431" spans="1:2">
      <c r="A431" s="21"/>
      <c r="B431" s="21"/>
    </row>
    <row r="432" spans="1:2">
      <c r="A432" s="21"/>
      <c r="B432" s="21"/>
    </row>
    <row r="433" spans="1:2">
      <c r="A433" s="21"/>
      <c r="B433" s="21"/>
    </row>
    <row r="434" spans="1:2">
      <c r="A434" s="21"/>
      <c r="B434" s="21"/>
    </row>
    <row r="435" spans="1:2">
      <c r="A435" s="21"/>
      <c r="B435" s="21"/>
    </row>
    <row r="436" spans="1:2">
      <c r="A436" s="21"/>
      <c r="B436" s="21"/>
    </row>
    <row r="437" spans="1:2">
      <c r="A437" s="21"/>
      <c r="B437" s="21"/>
    </row>
    <row r="438" spans="1:2">
      <c r="A438" s="21"/>
      <c r="B438" s="21"/>
    </row>
    <row r="439" spans="1:2">
      <c r="A439" s="21"/>
      <c r="B439" s="21"/>
    </row>
    <row r="440" spans="1:2">
      <c r="A440" s="21"/>
      <c r="B440" s="21"/>
    </row>
    <row r="441" spans="1:2">
      <c r="A441" s="21"/>
      <c r="B441" s="21"/>
    </row>
    <row r="442" spans="1:2">
      <c r="A442" s="21"/>
      <c r="B442" s="21"/>
    </row>
    <row r="443" spans="1:2">
      <c r="A443" s="21"/>
      <c r="B443" s="21"/>
    </row>
    <row r="444" spans="1:2">
      <c r="A444" s="21"/>
      <c r="B444" s="21"/>
    </row>
    <row r="445" spans="1:2">
      <c r="A445" s="21"/>
      <c r="B445" s="21"/>
    </row>
    <row r="446" spans="1:2">
      <c r="A446" s="21"/>
      <c r="B446" s="21"/>
    </row>
    <row r="447" spans="1:2">
      <c r="A447" s="21"/>
      <c r="B447" s="21"/>
    </row>
    <row r="448" spans="1:2">
      <c r="A448" s="21"/>
      <c r="B448" s="21"/>
    </row>
    <row r="449" spans="1:2">
      <c r="A449" s="21"/>
      <c r="B449" s="21"/>
    </row>
    <row r="450" spans="1:2">
      <c r="A450" s="21"/>
      <c r="B450" s="21"/>
    </row>
    <row r="451" spans="1:2">
      <c r="A451" s="21"/>
      <c r="B451" s="21"/>
    </row>
    <row r="452" spans="1:2">
      <c r="A452" s="21"/>
      <c r="B452" s="21"/>
    </row>
    <row r="453" spans="1:2">
      <c r="A453" s="21"/>
      <c r="B453" s="21"/>
    </row>
    <row r="454" spans="1:2">
      <c r="A454" s="21"/>
      <c r="B454" s="21"/>
    </row>
    <row r="455" spans="1:2">
      <c r="A455" s="21"/>
      <c r="B455" s="21"/>
    </row>
    <row r="456" spans="1:2">
      <c r="A456" s="21"/>
      <c r="B456" s="21"/>
    </row>
    <row r="457" spans="1:2">
      <c r="A457" s="21"/>
      <c r="B457" s="21"/>
    </row>
    <row r="458" spans="1:2">
      <c r="A458" s="21"/>
      <c r="B458" s="21"/>
    </row>
    <row r="459" spans="1:2">
      <c r="A459" s="21"/>
      <c r="B459" s="21"/>
    </row>
    <row r="460" spans="1:2">
      <c r="A460" s="21"/>
      <c r="B460" s="21"/>
    </row>
    <row r="461" spans="1:2">
      <c r="A461" s="21"/>
      <c r="B461" s="21"/>
    </row>
    <row r="462" spans="1:2">
      <c r="A462" s="21"/>
      <c r="B462" s="21"/>
    </row>
    <row r="463" spans="1:2">
      <c r="A463" s="21"/>
      <c r="B463" s="21"/>
    </row>
    <row r="464" spans="1:2">
      <c r="A464" s="21"/>
      <c r="B464" s="21"/>
    </row>
    <row r="465" spans="1:2">
      <c r="A465" s="21"/>
      <c r="B465" s="21"/>
    </row>
    <row r="466" spans="1:2">
      <c r="A466" s="21"/>
      <c r="B466" s="21"/>
    </row>
    <row r="467" spans="1:2">
      <c r="A467" s="21"/>
      <c r="B467" s="21"/>
    </row>
    <row r="468" spans="1:2">
      <c r="A468" s="21"/>
      <c r="B468" s="21"/>
    </row>
    <row r="469" spans="1:2">
      <c r="A469" s="21"/>
      <c r="B469" s="21"/>
    </row>
    <row r="470" spans="1:2">
      <c r="A470" s="21"/>
      <c r="B470" s="21"/>
    </row>
    <row r="471" spans="1:2">
      <c r="A471" s="21"/>
      <c r="B471" s="21"/>
    </row>
    <row r="472" spans="1:2">
      <c r="A472" s="21"/>
      <c r="B472" s="21"/>
    </row>
    <row r="473" spans="1:2">
      <c r="A473" s="21"/>
      <c r="B473" s="21"/>
    </row>
    <row r="474" spans="1:2">
      <c r="A474" s="21"/>
      <c r="B474" s="21"/>
    </row>
    <row r="475" spans="1:2">
      <c r="A475" s="21"/>
      <c r="B475" s="21"/>
    </row>
    <row r="476" spans="1:2">
      <c r="A476" s="21"/>
      <c r="B476" s="21"/>
    </row>
    <row r="477" spans="1:2">
      <c r="A477" s="21"/>
      <c r="B477" s="21"/>
    </row>
    <row r="478" spans="1:2">
      <c r="A478" s="21"/>
      <c r="B478" s="21"/>
    </row>
    <row r="479" spans="1:2">
      <c r="A479" s="21"/>
      <c r="B479" s="21"/>
    </row>
    <row r="480" spans="1:2">
      <c r="A480" s="21"/>
      <c r="B480" s="21"/>
    </row>
    <row r="481" spans="1:2">
      <c r="A481" s="21"/>
      <c r="B481" s="21"/>
    </row>
    <row r="482" spans="1:2">
      <c r="A482" s="21"/>
      <c r="B482" s="21"/>
    </row>
    <row r="483" spans="1:2">
      <c r="A483" s="21"/>
      <c r="B483" s="21"/>
    </row>
    <row r="484" spans="1:2">
      <c r="A484" s="21"/>
      <c r="B484" s="21"/>
    </row>
    <row r="485" spans="1:2">
      <c r="A485" s="21"/>
      <c r="B485" s="21"/>
    </row>
    <row r="486" spans="1:2">
      <c r="A486" s="21"/>
      <c r="B486" s="21"/>
    </row>
    <row r="487" spans="1:2">
      <c r="A487" s="21"/>
      <c r="B487" s="21"/>
    </row>
    <row r="488" spans="1:2">
      <c r="A488" s="21"/>
      <c r="B488" s="21"/>
    </row>
    <row r="489" spans="1:2">
      <c r="A489" s="21"/>
      <c r="B489" s="21"/>
    </row>
    <row r="490" spans="1:2">
      <c r="A490" s="21"/>
      <c r="B490" s="21"/>
    </row>
    <row r="491" spans="1:2">
      <c r="A491" s="21"/>
      <c r="B491" s="21"/>
    </row>
    <row r="492" spans="1:2">
      <c r="A492" s="21"/>
      <c r="B492" s="21"/>
    </row>
    <row r="493" spans="1:2">
      <c r="A493" s="21"/>
      <c r="B493" s="21"/>
    </row>
    <row r="494" spans="1:2">
      <c r="A494" s="21"/>
      <c r="B494" s="21"/>
    </row>
    <row r="495" spans="1:2">
      <c r="A495" s="21"/>
      <c r="B495" s="21"/>
    </row>
    <row r="496" spans="1:2">
      <c r="A496" s="21"/>
      <c r="B496" s="21"/>
    </row>
    <row r="497" spans="1:2">
      <c r="A497" s="21"/>
      <c r="B497" s="21"/>
    </row>
    <row r="498" spans="1:2">
      <c r="A498" s="21"/>
      <c r="B498" s="21"/>
    </row>
    <row r="499" spans="1:2">
      <c r="A499" s="21"/>
      <c r="B499" s="21"/>
    </row>
    <row r="500" spans="1:2">
      <c r="A500" s="21"/>
      <c r="B500" s="21"/>
    </row>
    <row r="501" spans="1:2">
      <c r="A501" s="21"/>
      <c r="B501" s="21"/>
    </row>
    <row r="502" spans="1:2">
      <c r="A502" s="21"/>
      <c r="B502" s="21"/>
    </row>
    <row r="503" spans="1:2">
      <c r="A503" s="21"/>
      <c r="B503" s="21"/>
    </row>
    <row r="504" spans="1:2">
      <c r="A504" s="21"/>
      <c r="B504" s="21"/>
    </row>
    <row r="505" spans="1:2">
      <c r="A505" s="21"/>
      <c r="B505" s="21"/>
    </row>
    <row r="506" spans="1:2">
      <c r="A506" s="21"/>
      <c r="B506" s="21"/>
    </row>
    <row r="507" spans="1:2">
      <c r="A507" s="21"/>
      <c r="B507" s="21"/>
    </row>
    <row r="508" spans="1:2">
      <c r="A508" s="21"/>
      <c r="B508" s="21"/>
    </row>
    <row r="509" spans="1:2">
      <c r="A509" s="21"/>
      <c r="B509" s="21"/>
    </row>
    <row r="510" spans="1:2">
      <c r="A510" s="21"/>
      <c r="B510" s="21"/>
    </row>
    <row r="511" spans="1:2">
      <c r="A511" s="21"/>
      <c r="B511" s="21"/>
    </row>
    <row r="512" spans="1:2">
      <c r="A512" s="21"/>
      <c r="B512" s="21"/>
    </row>
    <row r="513" spans="1:2">
      <c r="A513" s="21"/>
      <c r="B513" s="21"/>
    </row>
    <row r="514" spans="1:2">
      <c r="A514" s="21"/>
      <c r="B514" s="21"/>
    </row>
    <row r="515" spans="1:2">
      <c r="A515" s="21"/>
      <c r="B515" s="21"/>
    </row>
    <row r="516" spans="1:2">
      <c r="A516" s="21"/>
      <c r="B516" s="21"/>
    </row>
    <row r="517" spans="1:2">
      <c r="A517" s="21"/>
      <c r="B517" s="21"/>
    </row>
    <row r="518" spans="1:2">
      <c r="A518" s="21"/>
      <c r="B518" s="21"/>
    </row>
    <row r="519" spans="1:2">
      <c r="A519" s="21"/>
      <c r="B519" s="21"/>
    </row>
    <row r="520" spans="1:2">
      <c r="A520" s="21"/>
      <c r="B520" s="21"/>
    </row>
    <row r="521" spans="1:2">
      <c r="A521" s="21"/>
      <c r="B521" s="21"/>
    </row>
    <row r="522" spans="1:2">
      <c r="A522" s="21"/>
      <c r="B522" s="21"/>
    </row>
    <row r="523" spans="1:2">
      <c r="A523" s="21"/>
      <c r="B523" s="21"/>
    </row>
    <row r="524" spans="1:2">
      <c r="A524" s="21"/>
      <c r="B524" s="21"/>
    </row>
    <row r="525" spans="1:2">
      <c r="A525" s="21"/>
      <c r="B525" s="21"/>
    </row>
    <row r="526" spans="1:2">
      <c r="A526" s="21"/>
      <c r="B526" s="21"/>
    </row>
    <row r="527" spans="1:2">
      <c r="A527" s="21"/>
      <c r="B527" s="21"/>
    </row>
    <row r="528" spans="1:2">
      <c r="A528" s="21"/>
      <c r="B528" s="21"/>
    </row>
    <row r="529" spans="1:2">
      <c r="A529" s="21"/>
      <c r="B529" s="21"/>
    </row>
    <row r="530" spans="1:2">
      <c r="A530" s="21"/>
      <c r="B530" s="21"/>
    </row>
    <row r="531" spans="1:2">
      <c r="A531" s="21"/>
      <c r="B531" s="21"/>
    </row>
    <row r="532" spans="1:2">
      <c r="A532" s="21"/>
      <c r="B532" s="21"/>
    </row>
    <row r="533" spans="1:2">
      <c r="A533" s="21"/>
      <c r="B533" s="21"/>
    </row>
    <row r="534" spans="1:2">
      <c r="A534" s="21"/>
      <c r="B534" s="21"/>
    </row>
    <row r="535" spans="1:2">
      <c r="A535" s="21"/>
      <c r="B535" s="21"/>
    </row>
    <row r="536" spans="1:2">
      <c r="A536" s="21"/>
      <c r="B536" s="21"/>
    </row>
    <row r="537" spans="1:2">
      <c r="A537" s="21"/>
      <c r="B537" s="21"/>
    </row>
    <row r="538" spans="1:2">
      <c r="A538" s="21"/>
      <c r="B538" s="21"/>
    </row>
    <row r="539" spans="1:2">
      <c r="A539" s="21"/>
      <c r="B539" s="21"/>
    </row>
    <row r="540" spans="1:2">
      <c r="A540" s="21"/>
      <c r="B540" s="21"/>
    </row>
    <row r="541" spans="1:2">
      <c r="A541" s="21"/>
      <c r="B541" s="21"/>
    </row>
    <row r="542" spans="1:2">
      <c r="A542" s="21"/>
      <c r="B542" s="21"/>
    </row>
    <row r="543" spans="1:2">
      <c r="A543" s="21"/>
      <c r="B543" s="21"/>
    </row>
    <row r="544" spans="1:2">
      <c r="A544" s="21"/>
      <c r="B544" s="21"/>
    </row>
    <row r="545" spans="1:2">
      <c r="A545" s="21"/>
      <c r="B545" s="21"/>
    </row>
    <row r="546" spans="1:2">
      <c r="A546" s="21"/>
      <c r="B546" s="21"/>
    </row>
    <row r="547" spans="1:2">
      <c r="A547" s="21"/>
      <c r="B547" s="21"/>
    </row>
    <row r="548" spans="1:2">
      <c r="A548" s="21"/>
      <c r="B548" s="21"/>
    </row>
    <row r="549" spans="1:2">
      <c r="A549" s="21"/>
      <c r="B549" s="21"/>
    </row>
    <row r="550" spans="1:2">
      <c r="A550" s="21"/>
      <c r="B550" s="21"/>
    </row>
    <row r="551" spans="1:2">
      <c r="A551" s="21"/>
      <c r="B551" s="21"/>
    </row>
    <row r="552" spans="1:2">
      <c r="A552" s="21"/>
      <c r="B552" s="21"/>
    </row>
    <row r="553" spans="1:2">
      <c r="A553" s="21"/>
      <c r="B553" s="21"/>
    </row>
    <row r="554" spans="1:2">
      <c r="A554" s="21"/>
      <c r="B554" s="21"/>
    </row>
    <row r="555" spans="1:2">
      <c r="A555" s="21"/>
      <c r="B555" s="21"/>
    </row>
    <row r="556" spans="1:2">
      <c r="A556" s="21"/>
      <c r="B556" s="21"/>
    </row>
    <row r="557" spans="1:2">
      <c r="A557" s="21"/>
      <c r="B557" s="21"/>
    </row>
    <row r="558" spans="1:2">
      <c r="A558" s="21"/>
      <c r="B558" s="21"/>
    </row>
    <row r="559" spans="1:2">
      <c r="A559" s="21"/>
      <c r="B559" s="21"/>
    </row>
    <row r="560" spans="1:2">
      <c r="A560" s="21"/>
      <c r="B560" s="21"/>
    </row>
    <row r="561" spans="1:2">
      <c r="A561" s="21"/>
      <c r="B561" s="21"/>
    </row>
    <row r="562" spans="1:2">
      <c r="A562" s="21"/>
      <c r="B562" s="21"/>
    </row>
    <row r="563" spans="1:2">
      <c r="A563" s="21"/>
      <c r="B563" s="21"/>
    </row>
    <row r="564" spans="1:2">
      <c r="A564" s="21"/>
      <c r="B564" s="21"/>
    </row>
    <row r="565" spans="1:2">
      <c r="A565" s="21"/>
      <c r="B565" s="21"/>
    </row>
    <row r="566" spans="1:2">
      <c r="A566" s="21"/>
      <c r="B566" s="21"/>
    </row>
    <row r="567" spans="1:2">
      <c r="A567" s="21"/>
      <c r="B567" s="21"/>
    </row>
    <row r="568" spans="1:2">
      <c r="A568" s="21"/>
      <c r="B568" s="21"/>
    </row>
    <row r="569" spans="1:2">
      <c r="A569" s="21"/>
      <c r="B569" s="21"/>
    </row>
    <row r="570" spans="1:2">
      <c r="A570" s="21"/>
      <c r="B570" s="21"/>
    </row>
    <row r="571" spans="1:2">
      <c r="A571" s="21"/>
      <c r="B571" s="21"/>
    </row>
    <row r="572" spans="1:2">
      <c r="A572" s="21"/>
      <c r="B572" s="21"/>
    </row>
    <row r="573" spans="1:2">
      <c r="A573" s="21"/>
      <c r="B573" s="21"/>
    </row>
    <row r="574" spans="1:2">
      <c r="A574" s="21"/>
      <c r="B574" s="21"/>
    </row>
    <row r="575" spans="1:2">
      <c r="A575" s="21"/>
      <c r="B575" s="21"/>
    </row>
    <row r="576" spans="1:2">
      <c r="A576" s="21"/>
      <c r="B576" s="21"/>
    </row>
    <row r="577" spans="1:2">
      <c r="A577" s="21"/>
      <c r="B577" s="21"/>
    </row>
    <row r="578" spans="1:2">
      <c r="A578" s="21"/>
      <c r="B578" s="21"/>
    </row>
    <row r="579" spans="1:2">
      <c r="A579" s="21"/>
      <c r="B579" s="21"/>
    </row>
    <row r="580" spans="1:2">
      <c r="A580" s="21"/>
      <c r="B580" s="21"/>
    </row>
    <row r="581" spans="1:2">
      <c r="A581" s="21"/>
      <c r="B581" s="21"/>
    </row>
    <row r="582" spans="1:2">
      <c r="A582" s="21"/>
      <c r="B582" s="21"/>
    </row>
    <row r="583" spans="1:2">
      <c r="A583" s="21"/>
      <c r="B583" s="21"/>
    </row>
    <row r="584" spans="1:2">
      <c r="A584" s="21"/>
      <c r="B584" s="21"/>
    </row>
    <row r="585" spans="1:2">
      <c r="A585" s="21"/>
      <c r="B585" s="21"/>
    </row>
    <row r="586" spans="1:2">
      <c r="A586" s="21"/>
      <c r="B586" s="21"/>
    </row>
    <row r="587" spans="1:2">
      <c r="A587" s="21"/>
      <c r="B587" s="21"/>
    </row>
    <row r="588" spans="1:2">
      <c r="A588" s="21"/>
      <c r="B588" s="21"/>
    </row>
    <row r="589" spans="1:2">
      <c r="A589" s="21"/>
      <c r="B589" s="21"/>
    </row>
    <row r="590" spans="1:2">
      <c r="A590" s="21"/>
      <c r="B590" s="21"/>
    </row>
    <row r="591" spans="1:2">
      <c r="A591" s="21"/>
      <c r="B591" s="21"/>
    </row>
    <row r="592" spans="1:2">
      <c r="A592" s="21"/>
      <c r="B592" s="21"/>
    </row>
    <row r="593" spans="1:2">
      <c r="A593" s="21"/>
      <c r="B593" s="21"/>
    </row>
    <row r="594" spans="1:2">
      <c r="A594" s="21"/>
      <c r="B594" s="21"/>
    </row>
    <row r="595" spans="1:2">
      <c r="A595" s="21"/>
      <c r="B595" s="21"/>
    </row>
    <row r="596" spans="1:2">
      <c r="A596" s="21"/>
      <c r="B596" s="21"/>
    </row>
    <row r="597" spans="1:2">
      <c r="A597" s="21"/>
      <c r="B597" s="21"/>
    </row>
    <row r="598" spans="1:2">
      <c r="A598" s="21"/>
      <c r="B598" s="21"/>
    </row>
    <row r="599" spans="1:2">
      <c r="A599" s="21"/>
      <c r="B599" s="21"/>
    </row>
    <row r="600" spans="1:2">
      <c r="A600" s="21"/>
      <c r="B600" s="21"/>
    </row>
    <row r="601" spans="1:2">
      <c r="A601" s="21"/>
      <c r="B601" s="21"/>
    </row>
    <row r="602" spans="1:2">
      <c r="A602" s="21"/>
      <c r="B602" s="21"/>
    </row>
    <row r="603" spans="1:2">
      <c r="A603" s="21"/>
      <c r="B603" s="21"/>
    </row>
    <row r="604" spans="1:2">
      <c r="A604" s="21"/>
      <c r="B604" s="21"/>
    </row>
    <row r="605" spans="1:2">
      <c r="A605" s="21"/>
      <c r="B605" s="21"/>
    </row>
    <row r="606" spans="1:2">
      <c r="A606" s="21"/>
      <c r="B606" s="21"/>
    </row>
    <row r="607" spans="1:2">
      <c r="A607" s="21"/>
      <c r="B607" s="21"/>
    </row>
    <row r="608" spans="1:2">
      <c r="A608" s="21"/>
      <c r="B608" s="21"/>
    </row>
    <row r="609" spans="1:2">
      <c r="A609" s="21"/>
      <c r="B609" s="21"/>
    </row>
    <row r="610" spans="1:2">
      <c r="A610" s="21"/>
      <c r="B610" s="21"/>
    </row>
    <row r="611" spans="1:2">
      <c r="A611" s="21"/>
      <c r="B611" s="21"/>
    </row>
    <row r="612" spans="1:2">
      <c r="A612" s="21"/>
      <c r="B612" s="21"/>
    </row>
    <row r="613" spans="1:2">
      <c r="A613" s="21"/>
      <c r="B613" s="21"/>
    </row>
    <row r="614" spans="1:2">
      <c r="A614" s="21"/>
      <c r="B614" s="21"/>
    </row>
    <row r="615" spans="1:2">
      <c r="A615" s="21"/>
      <c r="B615" s="21"/>
    </row>
    <row r="616" spans="1:2">
      <c r="A616" s="21"/>
      <c r="B616" s="21"/>
    </row>
    <row r="617" spans="1:2">
      <c r="A617" s="21"/>
      <c r="B617" s="21"/>
    </row>
    <row r="618" spans="1:2">
      <c r="A618" s="21"/>
      <c r="B618" s="21"/>
    </row>
    <row r="619" spans="1:2">
      <c r="A619" s="21"/>
      <c r="B619" s="21"/>
    </row>
    <row r="620" spans="1:2">
      <c r="A620" s="21"/>
      <c r="B620" s="21"/>
    </row>
    <row r="621" spans="1:2">
      <c r="A621" s="21"/>
      <c r="B621" s="21"/>
    </row>
    <row r="622" spans="1:2">
      <c r="A622" s="21"/>
      <c r="B622" s="21"/>
    </row>
    <row r="623" spans="1:2">
      <c r="A623" s="21"/>
      <c r="B623" s="21"/>
    </row>
    <row r="624" spans="1:2">
      <c r="A624" s="21"/>
      <c r="B624" s="21"/>
    </row>
    <row r="625" spans="1:2">
      <c r="A625" s="21"/>
      <c r="B625" s="21"/>
    </row>
    <row r="626" spans="1:2">
      <c r="A626" s="21"/>
      <c r="B626" s="21"/>
    </row>
    <row r="627" spans="1:2">
      <c r="A627" s="21"/>
      <c r="B627" s="21"/>
    </row>
    <row r="628" spans="1:2">
      <c r="A628" s="21"/>
      <c r="B628" s="21"/>
    </row>
    <row r="629" spans="1:2">
      <c r="A629" s="21"/>
      <c r="B629" s="21"/>
    </row>
    <row r="630" spans="1:2">
      <c r="A630" s="21"/>
      <c r="B630" s="21"/>
    </row>
    <row r="631" spans="1:2">
      <c r="A631" s="21"/>
      <c r="B631" s="21"/>
    </row>
    <row r="632" spans="1:2">
      <c r="A632" s="21"/>
      <c r="B632" s="21"/>
    </row>
    <row r="633" spans="1:2">
      <c r="A633" s="21"/>
      <c r="B633" s="21"/>
    </row>
    <row r="634" spans="1:2">
      <c r="A634" s="21"/>
      <c r="B634" s="21"/>
    </row>
    <row r="635" spans="1:2">
      <c r="A635" s="21"/>
      <c r="B635" s="21"/>
    </row>
    <row r="636" spans="1:2">
      <c r="A636" s="21"/>
      <c r="B636" s="21"/>
    </row>
    <row r="637" spans="1:2">
      <c r="A637" s="21"/>
      <c r="B637" s="21"/>
    </row>
    <row r="638" spans="1:2">
      <c r="A638" s="21"/>
      <c r="B638" s="21"/>
    </row>
    <row r="639" spans="1:2">
      <c r="A639" s="21"/>
      <c r="B639" s="21"/>
    </row>
    <row r="640" spans="1:2">
      <c r="A640" s="21"/>
      <c r="B640" s="21"/>
    </row>
    <row r="641" spans="1:2">
      <c r="A641" s="21"/>
      <c r="B641" s="21"/>
    </row>
    <row r="642" spans="1:2">
      <c r="A642" s="21"/>
      <c r="B642" s="21"/>
    </row>
    <row r="643" spans="1:2">
      <c r="A643" s="21"/>
      <c r="B643" s="21"/>
    </row>
    <row r="644" spans="1:2">
      <c r="A644" s="21"/>
      <c r="B644" s="21"/>
    </row>
    <row r="645" spans="1:2">
      <c r="A645" s="21"/>
      <c r="B645" s="21"/>
    </row>
    <row r="646" spans="1:2">
      <c r="A646" s="21"/>
      <c r="B646" s="21"/>
    </row>
    <row r="647" spans="1:2">
      <c r="A647" s="21"/>
      <c r="B647" s="21"/>
    </row>
    <row r="648" spans="1:2">
      <c r="A648" s="21"/>
      <c r="B648" s="21"/>
    </row>
    <row r="649" spans="1:2">
      <c r="A649" s="21"/>
      <c r="B649" s="21"/>
    </row>
    <row r="650" spans="1:2">
      <c r="A650" s="21"/>
      <c r="B650" s="21"/>
    </row>
    <row r="651" spans="1:2">
      <c r="A651" s="21"/>
      <c r="B651" s="21"/>
    </row>
    <row r="652" spans="1:2">
      <c r="A652" s="21"/>
      <c r="B652" s="21"/>
    </row>
    <row r="653" spans="1:2">
      <c r="A653" s="21"/>
      <c r="B653" s="21"/>
    </row>
    <row r="654" spans="1:2">
      <c r="A654" s="21"/>
      <c r="B654" s="21"/>
    </row>
    <row r="655" spans="1:2">
      <c r="A655" s="21"/>
      <c r="B655" s="21"/>
    </row>
    <row r="656" spans="1:2">
      <c r="A656" s="21"/>
      <c r="B656" s="21"/>
    </row>
    <row r="657" spans="1:2">
      <c r="A657" s="21"/>
      <c r="B657" s="21"/>
    </row>
    <row r="658" spans="1:2">
      <c r="A658" s="21"/>
      <c r="B658" s="21"/>
    </row>
    <row r="659" spans="1:2">
      <c r="A659" s="21"/>
      <c r="B659" s="21"/>
    </row>
    <row r="660" spans="1:2">
      <c r="A660" s="21"/>
      <c r="B660" s="21"/>
    </row>
    <row r="661" spans="1:2">
      <c r="A661" s="21"/>
      <c r="B661" s="21"/>
    </row>
    <row r="662" spans="1:2">
      <c r="A662" s="21"/>
      <c r="B662" s="21"/>
    </row>
    <row r="663" spans="1:2">
      <c r="A663" s="21"/>
      <c r="B663" s="21"/>
    </row>
    <row r="664" spans="1:2">
      <c r="A664" s="21"/>
      <c r="B664" s="21"/>
    </row>
    <row r="665" spans="1:2">
      <c r="A665" s="21"/>
      <c r="B665" s="21"/>
    </row>
    <row r="666" spans="1:2">
      <c r="A666" s="21"/>
      <c r="B666" s="21"/>
    </row>
    <row r="667" spans="1:2">
      <c r="A667" s="21"/>
      <c r="B667" s="21"/>
    </row>
    <row r="668" spans="1:2">
      <c r="A668" s="21"/>
      <c r="B668" s="21"/>
    </row>
    <row r="669" spans="1:2">
      <c r="A669" s="21"/>
      <c r="B669" s="21"/>
    </row>
    <row r="670" spans="1:2">
      <c r="A670" s="21"/>
      <c r="B670" s="21"/>
    </row>
    <row r="671" spans="1:2">
      <c r="A671" s="21"/>
      <c r="B671" s="21"/>
    </row>
    <row r="672" spans="1:2">
      <c r="A672" s="21"/>
      <c r="B672" s="21"/>
    </row>
    <row r="673" spans="1:2">
      <c r="A673" s="21"/>
      <c r="B673" s="21"/>
    </row>
  </sheetData>
  <sheetProtection algorithmName="SHA-512" hashValue="i/OsjMpdBzpe6SgjpjnJVn0ei0/iFUQmvqHUR9JpcYQZtkMAPobdfqEdlERLyHKisa8+jTDaQc5/wNzqkzVR1g==" saltValue="AlZ6Enr6i0ja3XjtJL1wVQ==" spinCount="100000" sheet="1" objects="1" scenarios="1"/>
  <conditionalFormatting sqref="C1">
    <cfRule type="cellIs" dxfId="631" priority="4" operator="equal">
      <formula>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FE9184E6-0052-4D35-87B3-07714B85AECA}">
            <xm:f>Contents!$G$1=FALSE</xm:f>
            <x14:dxf>
              <font>
                <strike val="0"/>
                <color theme="0"/>
              </font>
            </x14:dxf>
          </x14:cfRule>
          <xm:sqref>F1:G1 G2 F3:G4 G5:G7 F8:G1048576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C19E3-D905-4928-9620-6B8E54B767F9}">
  <sheetPr codeName="Sheet3"/>
  <dimension ref="A1:DF58"/>
  <sheetViews>
    <sheetView zoomScaleNormal="100" workbookViewId="0">
      <pane ySplit="1" topLeftCell="A2" activePane="bottomLeft" state="frozen"/>
      <selection activeCell="D2" sqref="D2"/>
      <selection pane="bottomLeft" activeCell="C1" sqref="C1:C1048576"/>
    </sheetView>
  </sheetViews>
  <sheetFormatPr baseColWidth="10" defaultColWidth="9.1640625" defaultRowHeight="15"/>
  <cols>
    <col min="1" max="1" width="30.6640625" style="16" customWidth="1"/>
    <col min="2" max="2" width="85.6640625" style="16" customWidth="1"/>
    <col min="3" max="3" width="14.33203125" style="16" hidden="1" customWidth="1"/>
    <col min="4" max="4" width="20.6640625" hidden="1" customWidth="1"/>
    <col min="5" max="5" width="10.6640625" style="17" customWidth="1"/>
    <col min="6" max="6" width="39.1640625" style="24" customWidth="1"/>
    <col min="7" max="7" width="9.83203125" style="24" customWidth="1"/>
    <col min="8" max="8" width="8" style="24" customWidth="1"/>
    <col min="9" max="16384" width="9.1640625" style="16"/>
  </cols>
  <sheetData>
    <row r="1" spans="1:110" ht="59.25" customHeight="1">
      <c r="A1" s="238" t="s">
        <v>30</v>
      </c>
      <c r="B1" s="238" t="s">
        <v>31</v>
      </c>
      <c r="C1" s="243" t="s">
        <v>32</v>
      </c>
      <c r="E1" s="15"/>
      <c r="F1" s="137"/>
      <c r="G1" s="137" t="s">
        <v>36</v>
      </c>
      <c r="H1" s="350"/>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row>
    <row r="2" spans="1:110" s="28" customFormat="1" ht="61.5" customHeight="1">
      <c r="A2" s="46"/>
      <c r="B2" s="47" t="s">
        <v>65</v>
      </c>
      <c r="C2" s="64"/>
      <c r="E2" s="21"/>
      <c r="F2" s="462"/>
      <c r="G2" s="24"/>
      <c r="H2" s="350"/>
    </row>
    <row r="3" spans="1:110" s="28" customFormat="1" ht="81" customHeight="1">
      <c r="A3" s="14" t="s">
        <v>66</v>
      </c>
      <c r="B3" s="14" t="s">
        <v>67</v>
      </c>
      <c r="C3" s="64" t="s">
        <v>39</v>
      </c>
      <c r="D3" s="114"/>
      <c r="E3" s="21"/>
      <c r="F3" s="21"/>
      <c r="G3" s="24">
        <f>F3*0.5</f>
        <v>0</v>
      </c>
      <c r="H3" s="27"/>
      <c r="I3" s="55"/>
    </row>
    <row r="4" spans="1:110" s="28" customFormat="1" ht="80" hidden="1">
      <c r="A4" s="425" t="s">
        <v>68</v>
      </c>
      <c r="B4" s="425" t="s">
        <v>69</v>
      </c>
      <c r="C4" s="427" t="s">
        <v>39</v>
      </c>
      <c r="E4" s="21"/>
      <c r="F4" s="24"/>
      <c r="G4" s="24">
        <f t="shared" ref="G4:G19" si="0">F4*0.5</f>
        <v>0</v>
      </c>
      <c r="H4" s="27"/>
    </row>
    <row r="5" spans="1:110" s="28" customFormat="1" ht="32">
      <c r="A5" s="22"/>
      <c r="B5" s="116" t="s">
        <v>70</v>
      </c>
      <c r="C5" s="65"/>
      <c r="E5" s="21"/>
      <c r="F5" s="24"/>
      <c r="G5" s="24"/>
      <c r="H5" s="27"/>
    </row>
    <row r="6" spans="1:110" s="28" customFormat="1" ht="16">
      <c r="A6" s="22"/>
      <c r="B6" s="116" t="s">
        <v>71</v>
      </c>
      <c r="C6" s="30"/>
      <c r="E6" s="21"/>
      <c r="F6" s="24"/>
      <c r="G6" s="24"/>
      <c r="H6" s="27"/>
    </row>
    <row r="7" spans="1:110" s="28" customFormat="1" ht="29.25" customHeight="1">
      <c r="A7" s="240"/>
      <c r="B7" s="244" t="s">
        <v>72</v>
      </c>
      <c r="C7" s="237"/>
      <c r="E7" s="21"/>
      <c r="F7" s="24"/>
      <c r="G7" s="24"/>
      <c r="H7" s="27"/>
    </row>
    <row r="8" spans="1:110" s="28" customFormat="1" ht="16">
      <c r="A8" s="14" t="str">
        <f>Parts!A103</f>
        <v>CAT-1-H&amp;S</v>
      </c>
      <c r="B8" s="14" t="str">
        <f>Parts!B103</f>
        <v>Horn &amp; Strobe with 10 feet of Cable for Series 1000, 2000, 3000</v>
      </c>
      <c r="C8" s="64" t="str">
        <f>Parts!C103</f>
        <v>7-14 Days</v>
      </c>
      <c r="E8" s="122"/>
      <c r="F8" s="24"/>
      <c r="G8" s="24">
        <f t="shared" si="0"/>
        <v>0</v>
      </c>
      <c r="H8" s="27"/>
      <c r="I8" s="55"/>
    </row>
    <row r="9" spans="1:110" s="28" customFormat="1" ht="32">
      <c r="A9" s="14" t="str">
        <f>Parts!A16</f>
        <v>CAT-1-HSCBL-ADD</v>
      </c>
      <c r="B9" s="14" t="str">
        <f>Parts!B16</f>
        <v>Additional interconnecting cable for use between the horn &amp; strobe and the Series 1000 electronics enclosures per foot</v>
      </c>
      <c r="C9" s="64" t="str">
        <f>Parts!C16</f>
        <v>-</v>
      </c>
      <c r="E9" s="21"/>
      <c r="F9" s="24"/>
      <c r="G9" s="24">
        <f t="shared" si="0"/>
        <v>0</v>
      </c>
      <c r="H9" s="27"/>
    </row>
    <row r="10" spans="1:110" s="431" customFormat="1" ht="21.75" hidden="1" customHeight="1">
      <c r="A10" s="428"/>
      <c r="B10" s="429" t="s">
        <v>73</v>
      </c>
      <c r="C10" s="430"/>
      <c r="E10" s="432"/>
      <c r="F10" s="433"/>
      <c r="G10" s="433">
        <f t="shared" si="0"/>
        <v>0</v>
      </c>
      <c r="H10" s="434"/>
    </row>
    <row r="11" spans="1:110" s="431" customFormat="1" ht="21.75" hidden="1" customHeight="1">
      <c r="A11" s="425" t="s">
        <v>74</v>
      </c>
      <c r="B11" s="425" t="s">
        <v>75</v>
      </c>
      <c r="C11" s="435" t="s">
        <v>76</v>
      </c>
      <c r="E11" s="432"/>
      <c r="F11" s="433"/>
      <c r="G11" s="433">
        <f t="shared" si="0"/>
        <v>0</v>
      </c>
      <c r="H11" s="434"/>
    </row>
    <row r="12" spans="1:110" s="431" customFormat="1" ht="34.5" hidden="1" customHeight="1">
      <c r="A12" s="425" t="s">
        <v>77</v>
      </c>
      <c r="B12" s="425" t="s">
        <v>78</v>
      </c>
      <c r="C12" s="435" t="s">
        <v>76</v>
      </c>
      <c r="E12" s="432"/>
      <c r="F12" s="433"/>
      <c r="G12" s="433">
        <f t="shared" si="0"/>
        <v>0</v>
      </c>
      <c r="H12" s="434"/>
    </row>
    <row r="13" spans="1:110" s="28" customFormat="1" ht="23" customHeight="1">
      <c r="A13" s="240"/>
      <c r="B13" s="244" t="s">
        <v>59</v>
      </c>
      <c r="C13" s="238"/>
      <c r="E13" s="21"/>
      <c r="F13" s="24"/>
      <c r="G13" s="24"/>
      <c r="H13" s="27"/>
    </row>
    <row r="14" spans="1:110" s="28" customFormat="1" ht="16">
      <c r="A14" s="14" t="str">
        <f>Parts!A28</f>
        <v>CAT-CFN</v>
      </c>
      <c r="B14" s="14" t="str">
        <f>Parts!B28</f>
        <v>Calibration Fixture includes 5 feet of tubing (Part 3 of 3 to replace CAT-ZEROAIRCAL kit.)</v>
      </c>
      <c r="C14" s="63" t="str">
        <f>Parts!C28</f>
        <v>7-14 Days</v>
      </c>
      <c r="E14" s="122"/>
      <c r="F14" s="24"/>
      <c r="G14" s="24">
        <f t="shared" si="0"/>
        <v>0</v>
      </c>
      <c r="H14" s="27"/>
    </row>
    <row r="15" spans="1:110" s="28" customFormat="1" ht="48">
      <c r="A15" s="14" t="str">
        <f>Parts!A26</f>
        <v>106-0014928</v>
      </c>
      <c r="B15" s="14" t="str">
        <f>Parts!B26</f>
        <v>Regulator, Pressure | 0.2 LPM High Pressure Regulator for 17 &amp; 34 Liter Steel Cylinders. For USA ONLY - (Part 1 of 3 to replace CAT-ZEROAIRCAL kit.) NOTE: Regulations require that this item be drop shipped to the customer.</v>
      </c>
      <c r="C15" s="63" t="str">
        <f>Parts!C26</f>
        <v>7-14 days</v>
      </c>
      <c r="E15" s="122"/>
      <c r="F15" s="24"/>
      <c r="G15" s="24" t="s">
        <v>79</v>
      </c>
      <c r="H15" s="27"/>
    </row>
    <row r="16" spans="1:110" s="28" customFormat="1" ht="48">
      <c r="A16" s="14" t="str">
        <f>Parts!A27</f>
        <v>GAS-0018765</v>
      </c>
      <c r="B16" s="14" t="str">
        <f>Parts!B27</f>
        <v>17 liter cylinder of gas with concentration of 20.9% oxygen and balance of Nitrogen. NOTE: Regulations require that the cylinder of gas be drop shipped to the customer. For USA ONLY (Part 2 of 3 to replace CAT-ZEROAIRCAL kit.) NOTE: Regulations require that this item be drop shipped to the customer.</v>
      </c>
      <c r="C16" s="63" t="str">
        <f>Parts!D27</f>
        <v>1000, 1300</v>
      </c>
      <c r="E16" s="122"/>
      <c r="F16" s="24"/>
      <c r="G16" s="24" t="s">
        <v>79</v>
      </c>
      <c r="H16" s="27"/>
    </row>
    <row r="17" spans="1:8" s="28" customFormat="1" ht="16">
      <c r="A17" s="14" t="str">
        <f>Parts!A47</f>
        <v>CAT-1BATSPR</v>
      </c>
      <c r="B17" s="14" t="str">
        <f>Parts!B47</f>
        <v>Replacement 16 cell battery pack for discontinuted battery backup units for Series 1000</v>
      </c>
      <c r="C17" s="63" t="str">
        <f>Parts!C47</f>
        <v>7-14 days</v>
      </c>
      <c r="E17" s="122"/>
      <c r="F17" s="24"/>
      <c r="G17" s="24">
        <f t="shared" si="0"/>
        <v>0</v>
      </c>
      <c r="H17" s="27"/>
    </row>
    <row r="18" spans="1:8" s="28" customFormat="1" ht="16">
      <c r="A18" s="14" t="str">
        <f>Parts!A48</f>
        <v>CAT-1BATSPRTAN</v>
      </c>
      <c r="B18" s="14" t="str">
        <f>Parts!B48</f>
        <v>Pair of flat profile replacement 8 cell battery packs for discontinued battery backup units for Series 1000</v>
      </c>
      <c r="C18" s="63" t="str">
        <f>Parts!C48</f>
        <v>7-14 days</v>
      </c>
      <c r="E18" s="122"/>
      <c r="F18" s="24"/>
      <c r="G18" s="24">
        <f t="shared" si="0"/>
        <v>0</v>
      </c>
      <c r="H18" s="27"/>
    </row>
    <row r="19" spans="1:8" s="28" customFormat="1" ht="32">
      <c r="A19" s="14" t="str">
        <f>Parts!A65</f>
        <v>CAT-1SEN</v>
      </c>
      <c r="B19" s="14" t="str">
        <f>Parts!B65</f>
        <v>Replacement Sensor for the Series 1000 and 1300 Percent Monitors. Warranty: Three years from purchase date.</v>
      </c>
      <c r="C19" s="63" t="str">
        <f>Parts!C65</f>
        <v>3-5 Days</v>
      </c>
      <c r="E19" s="122"/>
      <c r="F19" s="24"/>
      <c r="G19" s="24">
        <f t="shared" si="0"/>
        <v>0</v>
      </c>
      <c r="H19" s="27"/>
    </row>
    <row r="20" spans="1:8" s="28" customFormat="1" ht="13">
      <c r="B20" s="35" t="s">
        <v>1124</v>
      </c>
      <c r="C20" s="16"/>
      <c r="E20" s="21"/>
      <c r="F20" s="24"/>
      <c r="G20" s="24"/>
      <c r="H20" s="27"/>
    </row>
    <row r="21" spans="1:8" s="28" customFormat="1" ht="13">
      <c r="B21" s="34" t="str">
        <f>Contents!B1</f>
        <v>Effective Date: 11/07/2025 All Prices and Lead Times Subject to Change Without Notice - Revision 5.4</v>
      </c>
      <c r="C21" s="16"/>
      <c r="E21" s="21"/>
      <c r="F21" s="24"/>
      <c r="G21" s="24"/>
      <c r="H21" s="27"/>
    </row>
    <row r="22" spans="1:8" s="28" customFormat="1" ht="13">
      <c r="C22" s="16"/>
      <c r="E22" s="21"/>
      <c r="F22" s="24"/>
      <c r="G22" s="24"/>
      <c r="H22" s="27"/>
    </row>
    <row r="23" spans="1:8" s="28" customFormat="1" ht="13">
      <c r="C23" s="16"/>
      <c r="E23" s="21"/>
      <c r="F23" s="24"/>
      <c r="G23" s="24"/>
      <c r="H23" s="27"/>
    </row>
    <row r="24" spans="1:8" s="28" customFormat="1" ht="13">
      <c r="C24" s="16"/>
      <c r="E24" s="21"/>
      <c r="F24" s="24"/>
      <c r="G24" s="24"/>
      <c r="H24" s="27"/>
    </row>
    <row r="25" spans="1:8" s="28" customFormat="1" ht="13">
      <c r="C25" s="16"/>
      <c r="E25" s="21"/>
      <c r="F25" s="24"/>
      <c r="G25" s="24"/>
      <c r="H25" s="27"/>
    </row>
    <row r="26" spans="1:8" s="28" customFormat="1" ht="13">
      <c r="C26" s="16"/>
      <c r="E26" s="21"/>
      <c r="F26" s="24"/>
      <c r="G26" s="24"/>
      <c r="H26" s="27"/>
    </row>
    <row r="27" spans="1:8" s="28" customFormat="1" ht="13">
      <c r="C27" s="16"/>
      <c r="E27" s="21"/>
      <c r="F27" s="24"/>
      <c r="G27" s="24"/>
      <c r="H27" s="27"/>
    </row>
    <row r="28" spans="1:8" s="28" customFormat="1" ht="13">
      <c r="C28" s="16"/>
      <c r="E28" s="21"/>
      <c r="F28" s="24"/>
      <c r="G28" s="24"/>
      <c r="H28" s="27"/>
    </row>
    <row r="29" spans="1:8" s="28" customFormat="1" ht="13">
      <c r="C29" s="16"/>
      <c r="E29" s="21"/>
      <c r="F29" s="24"/>
      <c r="G29" s="24"/>
      <c r="H29" s="27"/>
    </row>
    <row r="30" spans="1:8" s="28" customFormat="1" ht="13">
      <c r="C30" s="16"/>
      <c r="E30" s="21"/>
      <c r="F30" s="24"/>
      <c r="G30" s="24"/>
      <c r="H30" s="27"/>
    </row>
    <row r="31" spans="1:8" s="28" customFormat="1" ht="13">
      <c r="C31" s="16"/>
      <c r="E31" s="21"/>
      <c r="F31" s="24"/>
      <c r="G31" s="24"/>
      <c r="H31" s="27"/>
    </row>
    <row r="32" spans="1:8" s="28" customFormat="1" ht="13">
      <c r="C32" s="16"/>
      <c r="E32" s="21"/>
      <c r="F32" s="24"/>
      <c r="G32" s="24"/>
      <c r="H32" s="27"/>
    </row>
    <row r="33" spans="3:8" s="28" customFormat="1" ht="13">
      <c r="C33" s="16"/>
      <c r="E33" s="21"/>
      <c r="F33" s="24"/>
      <c r="G33" s="24"/>
      <c r="H33" s="27"/>
    </row>
    <row r="34" spans="3:8" s="28" customFormat="1" ht="13">
      <c r="C34" s="16"/>
      <c r="E34" s="21"/>
      <c r="F34" s="24"/>
      <c r="G34" s="24"/>
      <c r="H34" s="27"/>
    </row>
    <row r="35" spans="3:8" s="28" customFormat="1" ht="13">
      <c r="C35" s="16"/>
      <c r="E35" s="21"/>
      <c r="F35" s="24"/>
      <c r="G35" s="24"/>
      <c r="H35" s="27"/>
    </row>
    <row r="36" spans="3:8" s="28" customFormat="1" ht="13">
      <c r="C36" s="16"/>
      <c r="E36" s="21"/>
      <c r="F36" s="24"/>
      <c r="G36" s="24"/>
      <c r="H36" s="27"/>
    </row>
    <row r="37" spans="3:8" s="28" customFormat="1" ht="13">
      <c r="C37" s="16"/>
      <c r="E37" s="21"/>
      <c r="F37" s="24"/>
      <c r="G37" s="24"/>
      <c r="H37" s="27"/>
    </row>
    <row r="38" spans="3:8" s="28" customFormat="1" ht="13">
      <c r="C38" s="16"/>
      <c r="E38" s="21"/>
      <c r="F38" s="24"/>
      <c r="G38" s="24"/>
      <c r="H38" s="27"/>
    </row>
    <row r="39" spans="3:8" s="28" customFormat="1" ht="13">
      <c r="C39" s="16"/>
      <c r="E39" s="21"/>
      <c r="F39" s="24"/>
      <c r="G39" s="24"/>
      <c r="H39" s="27"/>
    </row>
    <row r="40" spans="3:8" s="28" customFormat="1" ht="13">
      <c r="C40" s="16"/>
      <c r="E40" s="21"/>
      <c r="F40" s="24"/>
      <c r="G40" s="24"/>
      <c r="H40" s="27"/>
    </row>
    <row r="41" spans="3:8" s="28" customFormat="1" ht="13">
      <c r="C41" s="16"/>
      <c r="E41" s="21"/>
      <c r="F41" s="24"/>
      <c r="G41" s="24"/>
      <c r="H41" s="27"/>
    </row>
    <row r="42" spans="3:8" s="28" customFormat="1" ht="13">
      <c r="C42" s="16"/>
      <c r="E42" s="21"/>
      <c r="F42" s="24"/>
      <c r="G42" s="24"/>
      <c r="H42" s="27"/>
    </row>
    <row r="43" spans="3:8" s="28" customFormat="1" ht="13">
      <c r="C43" s="16"/>
      <c r="E43" s="21"/>
      <c r="F43" s="24"/>
      <c r="G43" s="24"/>
      <c r="H43" s="27"/>
    </row>
    <row r="44" spans="3:8" s="28" customFormat="1" ht="13">
      <c r="C44" s="16"/>
      <c r="E44" s="21"/>
      <c r="F44" s="24"/>
      <c r="G44" s="24"/>
      <c r="H44" s="27"/>
    </row>
    <row r="45" spans="3:8" s="28" customFormat="1" ht="13">
      <c r="C45" s="16"/>
      <c r="E45" s="21"/>
      <c r="F45" s="24"/>
      <c r="G45" s="24"/>
      <c r="H45" s="27"/>
    </row>
    <row r="46" spans="3:8" s="28" customFormat="1" ht="13">
      <c r="C46" s="16"/>
      <c r="E46" s="21"/>
      <c r="F46" s="24"/>
      <c r="G46" s="24"/>
      <c r="H46" s="27"/>
    </row>
    <row r="47" spans="3:8" s="28" customFormat="1" ht="13">
      <c r="C47" s="16"/>
      <c r="E47" s="21"/>
      <c r="F47" s="24"/>
      <c r="G47" s="24"/>
      <c r="H47" s="27"/>
    </row>
    <row r="48" spans="3:8" s="28" customFormat="1" ht="13">
      <c r="C48" s="16"/>
      <c r="E48" s="21"/>
      <c r="F48" s="24"/>
      <c r="G48" s="24"/>
      <c r="H48" s="27"/>
    </row>
    <row r="49" spans="3:8" s="28" customFormat="1" ht="13">
      <c r="C49" s="16"/>
      <c r="E49" s="21"/>
      <c r="F49" s="24"/>
      <c r="G49" s="24"/>
      <c r="H49" s="27"/>
    </row>
    <row r="50" spans="3:8" s="28" customFormat="1" ht="13">
      <c r="C50" s="16"/>
      <c r="E50" s="21"/>
      <c r="F50" s="24"/>
      <c r="G50" s="24"/>
      <c r="H50" s="27"/>
    </row>
    <row r="51" spans="3:8" s="28" customFormat="1" ht="13">
      <c r="C51" s="16"/>
      <c r="E51" s="21"/>
      <c r="F51" s="24"/>
      <c r="G51" s="24"/>
      <c r="H51" s="27"/>
    </row>
    <row r="52" spans="3:8" s="28" customFormat="1" ht="13">
      <c r="C52" s="16"/>
      <c r="E52" s="21"/>
      <c r="F52" s="24"/>
      <c r="G52" s="24"/>
      <c r="H52" s="27"/>
    </row>
    <row r="53" spans="3:8" s="28" customFormat="1" ht="13">
      <c r="C53" s="16"/>
      <c r="E53" s="21"/>
      <c r="F53" s="24"/>
      <c r="G53" s="24"/>
      <c r="H53" s="27"/>
    </row>
    <row r="54" spans="3:8" s="28" customFormat="1" ht="13">
      <c r="C54" s="16"/>
      <c r="E54" s="21"/>
      <c r="F54" s="24"/>
      <c r="G54" s="24"/>
      <c r="H54" s="27"/>
    </row>
    <row r="55" spans="3:8" s="28" customFormat="1" ht="13">
      <c r="C55" s="16"/>
      <c r="E55" s="21"/>
      <c r="F55" s="24"/>
      <c r="G55" s="24"/>
      <c r="H55" s="27"/>
    </row>
    <row r="56" spans="3:8" s="28" customFormat="1" ht="13">
      <c r="C56" s="16"/>
      <c r="E56" s="21"/>
      <c r="F56" s="24"/>
      <c r="G56" s="24"/>
      <c r="H56" s="27"/>
    </row>
    <row r="57" spans="3:8" s="28" customFormat="1" ht="13">
      <c r="C57" s="16"/>
      <c r="E57" s="21"/>
      <c r="F57" s="24"/>
      <c r="G57" s="24"/>
      <c r="H57" s="27"/>
    </row>
    <row r="58" spans="3:8" s="28" customFormat="1" ht="13">
      <c r="C58" s="16"/>
      <c r="E58" s="21"/>
      <c r="F58" s="24"/>
      <c r="G58" s="24"/>
      <c r="H58" s="27"/>
    </row>
  </sheetData>
  <sheetProtection algorithmName="SHA-512" hashValue="69s0al/r4TUQFu3GElgq1dHcks4MrLxZQKX+IHHCTo4EbMzz0e7Xl539H2HZriQ+WFzqxpQQdblF7LGd22qXog==" saltValue="8MKsrJkzlkI8um7kaOQftA==" spinCount="100000" sheet="1" objects="1" scenarios="1"/>
  <conditionalFormatting sqref="C5 C7 C10">
    <cfRule type="cellIs" dxfId="629" priority="88" operator="equal">
      <formula>0</formula>
    </cfRule>
  </conditionalFormatting>
  <conditionalFormatting sqref="C13">
    <cfRule type="cellIs" dxfId="628" priority="86" operator="equal">
      <formula>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3D45DC67-F292-4C79-863F-6AB6EA0AC59A}">
            <xm:f>Contents!$G$1=FALSE</xm:f>
            <x14:dxf>
              <font>
                <strike val="0"/>
                <color theme="0"/>
              </font>
            </x14:dxf>
          </x14:cfRule>
          <xm:sqref>F1:G1 G2:G3 F4:G1048576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E5CAE-137C-42A8-86FC-EF5272539A06}">
  <sheetPr codeName="Sheet4"/>
  <dimension ref="A1:I67"/>
  <sheetViews>
    <sheetView zoomScaleNormal="100" workbookViewId="0">
      <pane ySplit="1" topLeftCell="A2" activePane="bottomLeft" state="frozen"/>
      <selection activeCell="D2" sqref="D2"/>
      <selection pane="bottomLeft" activeCell="H4" sqref="H4"/>
    </sheetView>
  </sheetViews>
  <sheetFormatPr baseColWidth="10" defaultColWidth="9.1640625" defaultRowHeight="15"/>
  <cols>
    <col min="1" max="1" width="30.6640625" style="16" customWidth="1"/>
    <col min="2" max="2" width="85.6640625" style="16" customWidth="1"/>
    <col min="3" max="3" width="14.33203125" style="16" hidden="1" customWidth="1"/>
    <col min="4" max="4" width="20.6640625" hidden="1" customWidth="1"/>
    <col min="5" max="5" width="20.6640625" style="21" hidden="1" customWidth="1"/>
    <col min="6" max="6" width="25.33203125" style="24" customWidth="1"/>
    <col min="7" max="7" width="15" style="24" customWidth="1"/>
    <col min="8" max="8" width="13.5" style="24" customWidth="1"/>
    <col min="9" max="9" width="10.33203125" style="16" customWidth="1"/>
    <col min="10" max="16384" width="9.1640625" style="16"/>
  </cols>
  <sheetData>
    <row r="1" spans="1:9" ht="65.25" customHeight="1">
      <c r="A1" s="238" t="s">
        <v>30</v>
      </c>
      <c r="B1" s="238" t="s">
        <v>31</v>
      </c>
      <c r="C1" s="238" t="s">
        <v>32</v>
      </c>
      <c r="E1" s="21" t="s">
        <v>34</v>
      </c>
      <c r="F1" s="136" t="s">
        <v>35</v>
      </c>
      <c r="G1" s="136"/>
      <c r="H1" s="350"/>
    </row>
    <row r="2" spans="1:9" ht="32">
      <c r="A2" s="22"/>
      <c r="B2" s="116" t="s">
        <v>80</v>
      </c>
      <c r="C2" s="66"/>
      <c r="G2" s="458"/>
      <c r="H2" s="350"/>
    </row>
    <row r="3" spans="1:9" ht="134.25" customHeight="1">
      <c r="A3" s="7" t="s">
        <v>81</v>
      </c>
      <c r="B3" s="14" t="s">
        <v>82</v>
      </c>
      <c r="C3" s="63" t="s">
        <v>39</v>
      </c>
      <c r="D3" s="114"/>
      <c r="E3" s="221" t="s">
        <v>83</v>
      </c>
      <c r="F3" s="24">
        <v>1887.78</v>
      </c>
      <c r="I3" s="56"/>
    </row>
    <row r="4" spans="1:9" ht="129" customHeight="1">
      <c r="A4" s="22" t="s">
        <v>84</v>
      </c>
      <c r="B4" s="23" t="s">
        <v>85</v>
      </c>
      <c r="C4" s="63" t="s">
        <v>39</v>
      </c>
      <c r="F4" s="24">
        <v>1476.3</v>
      </c>
    </row>
    <row r="5" spans="1:9" ht="128" hidden="1">
      <c r="A5" s="22" t="s">
        <v>86</v>
      </c>
      <c r="B5" s="23" t="s">
        <v>87</v>
      </c>
      <c r="C5" s="63" t="s">
        <v>39</v>
      </c>
      <c r="F5" s="24">
        <v>2406.48</v>
      </c>
      <c r="G5" s="460"/>
    </row>
    <row r="6" spans="1:9" ht="128" hidden="1">
      <c r="A6" s="22" t="s">
        <v>88</v>
      </c>
      <c r="B6" s="23" t="s">
        <v>89</v>
      </c>
      <c r="C6" s="63" t="s">
        <v>39</v>
      </c>
      <c r="F6" s="24">
        <v>1995</v>
      </c>
      <c r="G6" s="460"/>
    </row>
    <row r="7" spans="1:9" ht="112" hidden="1">
      <c r="A7" s="22" t="s">
        <v>90</v>
      </c>
      <c r="B7" s="14" t="s">
        <v>91</v>
      </c>
      <c r="C7" s="63" t="s">
        <v>39</v>
      </c>
      <c r="E7" s="122"/>
      <c r="F7" s="24">
        <v>1995.93</v>
      </c>
      <c r="G7" s="460"/>
    </row>
    <row r="8" spans="1:9" ht="128" hidden="1">
      <c r="A8" s="22" t="s">
        <v>92</v>
      </c>
      <c r="B8" s="14" t="s">
        <v>93</v>
      </c>
      <c r="C8" s="63" t="s">
        <v>39</v>
      </c>
      <c r="F8" s="24">
        <v>1584.45</v>
      </c>
      <c r="G8" s="460"/>
    </row>
    <row r="9" spans="1:9" ht="128" hidden="1">
      <c r="A9" s="22" t="s">
        <v>94</v>
      </c>
      <c r="B9" s="14" t="s">
        <v>95</v>
      </c>
      <c r="C9" s="63" t="s">
        <v>39</v>
      </c>
      <c r="F9" s="24">
        <v>2514.63</v>
      </c>
      <c r="G9" s="460"/>
    </row>
    <row r="10" spans="1:9" ht="128" hidden="1">
      <c r="A10" s="22" t="s">
        <v>96</v>
      </c>
      <c r="B10" s="14" t="s">
        <v>97</v>
      </c>
      <c r="C10" s="63" t="s">
        <v>39</v>
      </c>
      <c r="F10" s="24">
        <v>2103.4499999999998</v>
      </c>
      <c r="G10" s="460"/>
    </row>
    <row r="11" spans="1:9" ht="28.25" customHeight="1">
      <c r="A11" s="245"/>
      <c r="B11" s="244" t="s">
        <v>98</v>
      </c>
      <c r="C11" s="238"/>
    </row>
    <row r="12" spans="1:9" ht="32">
      <c r="A12" s="22" t="str">
        <f>Parts!A100</f>
        <v>CAT-13-RSE</v>
      </c>
      <c r="B12" s="14" t="str">
        <f>Parts!B100</f>
        <v>Remote Oxygen Enclosure with sensor for Series 1300 (up to 2 per unit) includes 10 feet of interconnecting cable. Additional cable (CAT-13-RCBL-ADD). Warranty: Three years on sensor and electronics.</v>
      </c>
      <c r="C12" s="63" t="str">
        <f>Parts!C100</f>
        <v>2 Weeks</v>
      </c>
      <c r="E12" s="122" t="s">
        <v>40</v>
      </c>
      <c r="F12" s="24">
        <f>Parts!G100</f>
        <v>928.80000000000007</v>
      </c>
    </row>
    <row r="13" spans="1:9" ht="32">
      <c r="A13" s="22" t="s">
        <v>99</v>
      </c>
      <c r="B13" s="14" t="s">
        <v>100</v>
      </c>
      <c r="C13" s="63" t="str">
        <f>Parts!C101</f>
        <v>2 Weeks</v>
      </c>
      <c r="F13" s="24">
        <f>Parts!G18</f>
        <v>2.5920000000000001</v>
      </c>
    </row>
    <row r="14" spans="1:9" ht="29.25" customHeight="1">
      <c r="A14" s="245"/>
      <c r="B14" s="244" t="s">
        <v>72</v>
      </c>
      <c r="C14" s="238"/>
    </row>
    <row r="15" spans="1:9" ht="32">
      <c r="A15" s="22" t="str">
        <f>Parts!A102</f>
        <v>CAT-13-H&amp;S</v>
      </c>
      <c r="B15" s="14" t="str">
        <f>Parts!B102</f>
        <v>Horn &amp; Strobe for Series 1300 Up to 8 per unit (over 4 each require power supply) includes 10 feet of interconnecting cable. Additional cable (CAT-13-HSCBL-ADD).</v>
      </c>
      <c r="C15" s="63" t="str">
        <f>Parts!C102</f>
        <v>7-14 Days</v>
      </c>
      <c r="E15" s="122" t="s">
        <v>40</v>
      </c>
      <c r="F15" s="24">
        <f>Parts!G102</f>
        <v>422.28000000000003</v>
      </c>
      <c r="I15" s="56"/>
    </row>
    <row r="16" spans="1:9" ht="48">
      <c r="A16" s="22" t="str">
        <f>Parts!A20</f>
        <v>CAT-13-HSCBL-ADD</v>
      </c>
      <c r="B16" s="14" t="str">
        <f>Parts!B20</f>
        <v>Horn &amp; Strobe Cable for Series 1300 - Additional length per foot. Note: The maximum length of cable for each horn and strobe is 1,000 feet if wired in parallel. If multiple horn and strobes are to be wired in series, the maximum cable length is 1,000 feet divided by the number of horn and strobes.</v>
      </c>
      <c r="C16" s="63" t="str">
        <f>Parts!C20</f>
        <v>-</v>
      </c>
      <c r="F16" s="24">
        <f>Parts!G20</f>
        <v>2.5920000000000001</v>
      </c>
    </row>
    <row r="17" spans="1:8" ht="16">
      <c r="A17" s="22" t="str">
        <f>Parts!A43</f>
        <v>CAT-13-PS</v>
      </c>
      <c r="B17" s="14" t="str">
        <f>Parts!B43</f>
        <v>Horn &amp; Strobe auxiliary power supply (Univ. AC to 12V @2.1A)</v>
      </c>
      <c r="C17" s="63" t="str">
        <f>Parts!C43</f>
        <v>Call factory</v>
      </c>
      <c r="F17" s="24">
        <f>Parts!G43</f>
        <v>111.24000000000001</v>
      </c>
    </row>
    <row r="18" spans="1:8" ht="23" customHeight="1">
      <c r="A18" s="245"/>
      <c r="B18" s="244" t="s">
        <v>59</v>
      </c>
      <c r="C18" s="238"/>
    </row>
    <row r="19" spans="1:8" ht="16">
      <c r="A19" s="22" t="str">
        <f>Parts!A28</f>
        <v>CAT-CFN</v>
      </c>
      <c r="B19" s="14" t="str">
        <f>Parts!B28</f>
        <v>Calibration Fixture includes 5 feet of tubing (Part 3 of 3 to replace CAT-ZEROAIRCAL kit.)</v>
      </c>
      <c r="C19" s="63" t="str">
        <f>Parts!C28</f>
        <v>7-14 Days</v>
      </c>
      <c r="E19" s="122" t="s">
        <v>40</v>
      </c>
      <c r="F19" s="24">
        <f>Parts!G28</f>
        <v>105.84</v>
      </c>
    </row>
    <row r="20" spans="1:8" ht="48">
      <c r="A20" s="22" t="str">
        <f>Parts!A26</f>
        <v>106-0014928</v>
      </c>
      <c r="B20" s="14" t="str">
        <f>Parts!B26</f>
        <v>Regulator, Pressure | 0.2 LPM High Pressure Regulator for 17 &amp; 34 Liter Steel Cylinders. For USA ONLY - (Part 1 of 3 to replace CAT-ZEROAIRCAL kit.) NOTE: Regulations require that this item be drop shipped to the customer.</v>
      </c>
      <c r="C20" s="63" t="str">
        <f>Parts!C26</f>
        <v>7-14 days</v>
      </c>
      <c r="E20" s="122" t="s">
        <v>40</v>
      </c>
      <c r="F20" s="24" t="str">
        <f>Parts!G26</f>
        <v>NA</v>
      </c>
    </row>
    <row r="21" spans="1:8" ht="48">
      <c r="A21" s="22" t="str">
        <f>Parts!A27</f>
        <v>GAS-0018765</v>
      </c>
      <c r="B21" s="14" t="str">
        <f>Parts!B27</f>
        <v>17 liter cylinder of gas with concentration of 20.9% oxygen and balance of Nitrogen. NOTE: Regulations require that the cylinder of gas be drop shipped to the customer. For USA ONLY (Part 2 of 3 to replace CAT-ZEROAIRCAL kit.) NOTE: Regulations require that this item be drop shipped to the customer.</v>
      </c>
      <c r="C21" s="63" t="str">
        <f>Parts!D27</f>
        <v>1000, 1300</v>
      </c>
      <c r="E21" s="122" t="s">
        <v>40</v>
      </c>
      <c r="F21" s="24" t="str">
        <f>Parts!G27</f>
        <v>NA</v>
      </c>
    </row>
    <row r="22" spans="1:8" ht="16">
      <c r="A22" s="22" t="str">
        <f>Parts!A17</f>
        <v>CAT-13-RCBL</v>
      </c>
      <c r="B22" s="14" t="str">
        <f>Parts!B17</f>
        <v>Replacement Remote Cable for Series 1300 - 10 feet.</v>
      </c>
      <c r="C22" s="63" t="str">
        <f>Parts!C17</f>
        <v>7-14 Days</v>
      </c>
      <c r="E22" s="122" t="s">
        <v>40</v>
      </c>
      <c r="F22" s="24">
        <f>Parts!G17</f>
        <v>36.72</v>
      </c>
    </row>
    <row r="23" spans="1:8" ht="32">
      <c r="A23" s="22" t="str">
        <f>Parts!A18</f>
        <v>CAT-13-RCBL-ADD</v>
      </c>
      <c r="B23" s="14" t="str">
        <f>Parts!B18</f>
        <v>Remote Cable for Series 1300 (#24 AWG (American Wiring Gauge) will allow distances up to 1000' )- Additional length per foot</v>
      </c>
      <c r="C23" s="63" t="str">
        <f>Parts!C18</f>
        <v>-</v>
      </c>
      <c r="F23" s="24">
        <f>Parts!G18</f>
        <v>2.5920000000000001</v>
      </c>
    </row>
    <row r="24" spans="1:8" ht="16">
      <c r="A24" s="22" t="str">
        <f>Parts!A19</f>
        <v>CAT-13-HSCBL</v>
      </c>
      <c r="B24" s="14" t="str">
        <f>Parts!B19</f>
        <v>Replacement Horn &amp; Strobe Cable for Series 1300 - 10 feet.</v>
      </c>
      <c r="C24" s="63" t="str">
        <f>Parts!C19</f>
        <v>7-14 Days</v>
      </c>
      <c r="E24" s="122" t="s">
        <v>40</v>
      </c>
      <c r="F24" s="24">
        <f>Parts!G19</f>
        <v>36.72</v>
      </c>
    </row>
    <row r="25" spans="1:8" ht="48">
      <c r="A25" s="22" t="str">
        <f>Parts!A20</f>
        <v>CAT-13-HSCBL-ADD</v>
      </c>
      <c r="B25" s="14" t="str">
        <f>Parts!B20</f>
        <v>Horn &amp; Strobe Cable for Series 1300 - Additional length per foot. Note: The maximum length of cable for each horn and strobe is 1,000 feet if wired in parallel. If multiple horn and strobes are to be wired in series, the maximum cable length is 1,000 feet divided by the number of horn and strobes.</v>
      </c>
      <c r="C25" s="63" t="str">
        <f>Parts!C20</f>
        <v>-</v>
      </c>
      <c r="F25" s="24">
        <f>Parts!G20</f>
        <v>2.5920000000000001</v>
      </c>
    </row>
    <row r="26" spans="1:8" ht="32">
      <c r="A26" s="22" t="str">
        <f>Parts!A101</f>
        <v>CAT-13-RE</v>
      </c>
      <c r="B26" s="14" t="str">
        <f>Parts!B101</f>
        <v>Replacement remote enclosure with electronics for Series 1300, w/o sensor, includes 10 feet of interconnecting cable. Additional cable (CAT-13-RCBL-ADD). Warranty: Three years on electronics</v>
      </c>
      <c r="C26" s="63" t="str">
        <f>Parts!C101</f>
        <v>2 Weeks</v>
      </c>
      <c r="F26" s="24">
        <f>Parts!G101</f>
        <v>533.52</v>
      </c>
    </row>
    <row r="27" spans="1:8" ht="16">
      <c r="A27" s="22" t="str">
        <f>Parts!A49</f>
        <v>CAT-13-BATT</v>
      </c>
      <c r="B27" s="14" t="str">
        <f>Parts!B49</f>
        <v>Replacement Battery Pack for Series 1300 battery unit</v>
      </c>
      <c r="C27" s="63" t="str">
        <f>Parts!C49</f>
        <v>7-14 days</v>
      </c>
      <c r="E27" s="122" t="s">
        <v>40</v>
      </c>
      <c r="F27" s="24">
        <f>Parts!G49</f>
        <v>261.36</v>
      </c>
    </row>
    <row r="28" spans="1:8" ht="32">
      <c r="A28" s="22" t="str">
        <f>Parts!A65</f>
        <v>CAT-1SEN</v>
      </c>
      <c r="B28" s="14" t="str">
        <f>Parts!B65</f>
        <v>Replacement Sensor for the Series 1000 and 1300 Percent Monitors. Warranty: Three years from purchase date.</v>
      </c>
      <c r="C28" s="63" t="str">
        <f>Parts!C65</f>
        <v>3-5 Days</v>
      </c>
      <c r="E28" s="122" t="s">
        <v>40</v>
      </c>
      <c r="F28" s="24">
        <f>Parts!G65</f>
        <v>411.48</v>
      </c>
    </row>
    <row r="29" spans="1:8" s="28" customFormat="1" ht="14">
      <c r="B29" s="37" t="s">
        <v>1125</v>
      </c>
      <c r="C29" s="16"/>
      <c r="E29" s="21"/>
      <c r="F29" s="27"/>
      <c r="G29" s="27"/>
      <c r="H29" s="27"/>
    </row>
    <row r="30" spans="1:8" s="28" customFormat="1" ht="13">
      <c r="B30" s="34" t="str">
        <f>Contents!B1</f>
        <v>Effective Date: 11/07/2025 All Prices and Lead Times Subject to Change Without Notice - Revision 5.4</v>
      </c>
      <c r="C30" s="16"/>
      <c r="E30" s="21"/>
      <c r="F30" s="27"/>
      <c r="G30" s="27"/>
      <c r="H30" s="27"/>
    </row>
    <row r="31" spans="1:8" s="28" customFormat="1" ht="13">
      <c r="C31" s="16"/>
      <c r="E31" s="21"/>
      <c r="F31" s="27"/>
      <c r="G31" s="27"/>
      <c r="H31" s="27"/>
    </row>
    <row r="32" spans="1:8" s="28" customFormat="1" ht="13">
      <c r="C32" s="16"/>
      <c r="E32" s="21"/>
      <c r="F32" s="27"/>
      <c r="G32" s="27"/>
      <c r="H32" s="27"/>
    </row>
    <row r="33" spans="3:8" s="28" customFormat="1" ht="13">
      <c r="C33" s="16"/>
      <c r="E33" s="21"/>
      <c r="F33" s="27"/>
      <c r="G33" s="27"/>
      <c r="H33" s="27"/>
    </row>
    <row r="34" spans="3:8" s="28" customFormat="1" ht="13">
      <c r="C34" s="16"/>
      <c r="E34" s="21"/>
      <c r="F34" s="27"/>
      <c r="G34" s="27"/>
      <c r="H34" s="27"/>
    </row>
    <row r="35" spans="3:8" s="28" customFormat="1" ht="13">
      <c r="C35" s="16"/>
      <c r="E35" s="21"/>
      <c r="F35" s="27"/>
      <c r="G35" s="27"/>
      <c r="H35" s="27"/>
    </row>
    <row r="36" spans="3:8" s="28" customFormat="1" ht="13">
      <c r="C36" s="16"/>
      <c r="E36" s="21"/>
      <c r="F36" s="27"/>
      <c r="G36" s="27"/>
      <c r="H36" s="27"/>
    </row>
    <row r="37" spans="3:8" s="28" customFormat="1" ht="13">
      <c r="C37" s="16"/>
      <c r="E37" s="21"/>
      <c r="F37" s="27"/>
      <c r="G37" s="27"/>
      <c r="H37" s="27"/>
    </row>
    <row r="38" spans="3:8" s="28" customFormat="1" ht="13">
      <c r="C38" s="16"/>
      <c r="E38" s="21"/>
      <c r="F38" s="27"/>
      <c r="G38" s="27"/>
      <c r="H38" s="27"/>
    </row>
    <row r="39" spans="3:8" s="28" customFormat="1" ht="13">
      <c r="C39" s="16"/>
      <c r="E39" s="21"/>
      <c r="F39" s="27"/>
      <c r="G39" s="27"/>
      <c r="H39" s="27"/>
    </row>
    <row r="40" spans="3:8" s="28" customFormat="1" ht="13">
      <c r="C40" s="16"/>
      <c r="E40" s="21"/>
      <c r="F40" s="27"/>
      <c r="G40" s="27"/>
      <c r="H40" s="27"/>
    </row>
    <row r="41" spans="3:8" s="28" customFormat="1" ht="13">
      <c r="C41" s="16"/>
      <c r="E41" s="21"/>
      <c r="F41" s="27"/>
      <c r="G41" s="27"/>
      <c r="H41" s="27"/>
    </row>
    <row r="42" spans="3:8" s="28" customFormat="1" ht="13">
      <c r="C42" s="16"/>
      <c r="E42" s="21"/>
      <c r="F42" s="27"/>
      <c r="G42" s="27"/>
      <c r="H42" s="27"/>
    </row>
    <row r="43" spans="3:8" s="28" customFormat="1" ht="13">
      <c r="C43" s="16"/>
      <c r="E43" s="21"/>
      <c r="F43" s="27"/>
      <c r="G43" s="27"/>
      <c r="H43" s="27"/>
    </row>
    <row r="44" spans="3:8" s="28" customFormat="1" ht="13">
      <c r="C44" s="16"/>
      <c r="E44" s="21"/>
      <c r="F44" s="27"/>
      <c r="G44" s="27"/>
      <c r="H44" s="27"/>
    </row>
    <row r="45" spans="3:8" s="28" customFormat="1" ht="13">
      <c r="C45" s="16"/>
      <c r="E45" s="21"/>
      <c r="F45" s="27"/>
      <c r="G45" s="27"/>
      <c r="H45" s="27"/>
    </row>
    <row r="46" spans="3:8" s="28" customFormat="1" ht="13">
      <c r="C46" s="16"/>
      <c r="E46" s="21"/>
      <c r="F46" s="27"/>
      <c r="G46" s="27"/>
      <c r="H46" s="27"/>
    </row>
    <row r="47" spans="3:8" s="28" customFormat="1" ht="13">
      <c r="C47" s="16"/>
      <c r="E47" s="21"/>
      <c r="F47" s="27"/>
      <c r="G47" s="27"/>
      <c r="H47" s="27"/>
    </row>
    <row r="48" spans="3:8" s="28" customFormat="1" ht="13">
      <c r="C48" s="16"/>
      <c r="E48" s="21"/>
      <c r="F48" s="27"/>
      <c r="G48" s="27"/>
      <c r="H48" s="27"/>
    </row>
    <row r="49" spans="3:8" s="28" customFormat="1" ht="13">
      <c r="C49" s="16"/>
      <c r="E49" s="21"/>
      <c r="F49" s="27"/>
      <c r="G49" s="27"/>
      <c r="H49" s="27"/>
    </row>
    <row r="50" spans="3:8" s="28" customFormat="1" ht="13">
      <c r="C50" s="16"/>
      <c r="E50" s="21"/>
      <c r="F50" s="27"/>
      <c r="G50" s="27"/>
      <c r="H50" s="27"/>
    </row>
    <row r="51" spans="3:8" s="28" customFormat="1" ht="13">
      <c r="C51" s="16"/>
      <c r="E51" s="21"/>
      <c r="F51" s="27"/>
      <c r="G51" s="27"/>
      <c r="H51" s="27"/>
    </row>
    <row r="52" spans="3:8" s="28" customFormat="1" ht="13">
      <c r="C52" s="16"/>
      <c r="E52" s="21"/>
      <c r="F52" s="27"/>
      <c r="G52" s="27"/>
      <c r="H52" s="27"/>
    </row>
    <row r="53" spans="3:8" s="28" customFormat="1" ht="13">
      <c r="C53" s="16"/>
      <c r="E53" s="21"/>
      <c r="F53" s="27"/>
      <c r="G53" s="27"/>
      <c r="H53" s="27"/>
    </row>
    <row r="54" spans="3:8" s="28" customFormat="1" ht="13">
      <c r="C54" s="16"/>
      <c r="E54" s="21"/>
      <c r="F54" s="27"/>
      <c r="G54" s="27"/>
      <c r="H54" s="27"/>
    </row>
    <row r="55" spans="3:8" s="28" customFormat="1" ht="13">
      <c r="C55" s="16"/>
      <c r="E55" s="21"/>
      <c r="F55" s="27"/>
      <c r="G55" s="27"/>
      <c r="H55" s="27"/>
    </row>
    <row r="56" spans="3:8" s="28" customFormat="1" ht="13">
      <c r="C56" s="16"/>
      <c r="E56" s="21"/>
      <c r="F56" s="27"/>
      <c r="G56" s="27"/>
      <c r="H56" s="27"/>
    </row>
    <row r="57" spans="3:8" s="28" customFormat="1" ht="13">
      <c r="C57" s="16"/>
      <c r="E57" s="21"/>
      <c r="F57" s="27"/>
      <c r="G57" s="27"/>
      <c r="H57" s="27"/>
    </row>
    <row r="58" spans="3:8" s="28" customFormat="1" ht="13">
      <c r="C58" s="16"/>
      <c r="E58" s="21"/>
      <c r="F58" s="27"/>
      <c r="G58" s="27"/>
      <c r="H58" s="27"/>
    </row>
    <row r="59" spans="3:8" s="28" customFormat="1" ht="13">
      <c r="C59" s="16"/>
      <c r="E59" s="21"/>
      <c r="F59" s="27"/>
      <c r="G59" s="27"/>
      <c r="H59" s="27"/>
    </row>
    <row r="60" spans="3:8" s="28" customFormat="1" ht="13">
      <c r="C60" s="16"/>
      <c r="E60" s="21"/>
      <c r="F60" s="27"/>
      <c r="G60" s="27"/>
      <c r="H60" s="27"/>
    </row>
    <row r="61" spans="3:8" s="28" customFormat="1" ht="13">
      <c r="C61" s="16"/>
      <c r="E61" s="21"/>
      <c r="F61" s="27"/>
      <c r="G61" s="27"/>
      <c r="H61" s="27"/>
    </row>
    <row r="62" spans="3:8" s="28" customFormat="1" ht="13">
      <c r="C62" s="16"/>
      <c r="E62" s="21"/>
      <c r="F62" s="27"/>
      <c r="G62" s="27"/>
      <c r="H62" s="27"/>
    </row>
    <row r="63" spans="3:8" s="28" customFormat="1" ht="13">
      <c r="C63" s="16"/>
      <c r="E63" s="21"/>
      <c r="F63" s="27"/>
      <c r="G63" s="27"/>
      <c r="H63" s="27"/>
    </row>
    <row r="64" spans="3:8" s="28" customFormat="1" ht="13">
      <c r="C64" s="16"/>
      <c r="E64" s="21"/>
      <c r="F64" s="27"/>
      <c r="G64" s="27"/>
      <c r="H64" s="27"/>
    </row>
    <row r="65" spans="3:8" s="28" customFormat="1" ht="13">
      <c r="C65" s="16"/>
      <c r="E65" s="21"/>
      <c r="F65" s="27"/>
      <c r="G65" s="27"/>
      <c r="H65" s="27"/>
    </row>
    <row r="66" spans="3:8" s="28" customFormat="1" ht="13">
      <c r="C66" s="16"/>
      <c r="E66" s="21"/>
      <c r="F66" s="27"/>
      <c r="G66" s="27"/>
      <c r="H66" s="27"/>
    </row>
    <row r="67" spans="3:8" s="28" customFormat="1" ht="13">
      <c r="C67" s="16"/>
      <c r="E67" s="21"/>
      <c r="F67" s="27"/>
      <c r="G67" s="27"/>
      <c r="H67" s="27"/>
    </row>
  </sheetData>
  <sheetProtection algorithmName="SHA-512" hashValue="Q443ebkkUHKZSXDSsRgXq0d+Jc/4TSurCxaKRfHJKNejqe8VvOWf45So4PLGVjXeFzViGjC8QLMDHR3o0qL/NQ==" saltValue="mXe79xyqjviARpM1p+7PAg==" spinCount="100000" sheet="1" objects="1" scenarios="1"/>
  <conditionalFormatting sqref="C1">
    <cfRule type="cellIs" dxfId="626" priority="20" operator="equal">
      <formula>0</formula>
    </cfRule>
  </conditionalFormatting>
  <conditionalFormatting sqref="C11">
    <cfRule type="cellIs" dxfId="625" priority="19" operator="equal">
      <formula>0</formula>
    </cfRule>
  </conditionalFormatting>
  <conditionalFormatting sqref="C14">
    <cfRule type="cellIs" dxfId="624" priority="18" operator="equal">
      <formula>0</formula>
    </cfRule>
  </conditionalFormatting>
  <conditionalFormatting sqref="C18">
    <cfRule type="cellIs" dxfId="623" priority="17" operator="equal">
      <formula>0</formula>
    </cfRule>
  </conditionalFormatting>
  <hyperlinks>
    <hyperlink ref="E3" r:id="rId1" display="See in Webstore" xr:uid="{D71E26BB-BE21-4034-B710-F06FF94D9A1D}"/>
    <hyperlink ref="E12" r:id="rId2" xr:uid="{B98F8397-F30A-4AA8-8C76-52FEE163A734}"/>
    <hyperlink ref="E15" r:id="rId3" xr:uid="{DF7E3D97-1D44-45EE-9187-5F37544FD81A}"/>
    <hyperlink ref="E19" r:id="rId4" xr:uid="{DEB58785-EAF3-413A-B522-D475563F064A}"/>
    <hyperlink ref="E20" r:id="rId5" xr:uid="{89F3777E-0E6F-45CF-8A8D-8B49CD896FDD}"/>
    <hyperlink ref="E21" r:id="rId6" xr:uid="{3CEF1584-493B-49DE-AE75-DDD681564DD9}"/>
    <hyperlink ref="E22" r:id="rId7" xr:uid="{8FBC2876-D7FA-467A-82A4-DD5B90C64F9F}"/>
    <hyperlink ref="E24" r:id="rId8" xr:uid="{E4FC16B5-4380-4092-BA06-FB686FA290B7}"/>
    <hyperlink ref="E27" r:id="rId9" xr:uid="{29AA5092-FC6E-43FB-B18B-E09CDE2044F6}"/>
    <hyperlink ref="E28" r:id="rId10" xr:uid="{5977C370-551B-4BA5-A8C5-2E93771597BF}"/>
  </hyperlinks>
  <pageMargins left="0.7" right="0.7" top="0.75" bottom="0.75" header="0.3" footer="0.3"/>
  <pageSetup orientation="portrait" r:id="rId11"/>
  <drawing r:id="rId12"/>
  <extLst>
    <ext xmlns:x14="http://schemas.microsoft.com/office/spreadsheetml/2009/9/main" uri="{78C0D931-6437-407d-A8EE-F0AAD7539E65}">
      <x14:conditionalFormattings>
        <x14:conditionalFormatting xmlns:xm="http://schemas.microsoft.com/office/excel/2006/main">
          <x14:cfRule type="expression" priority="1" id="{04822FD0-C16C-4A73-A9E9-9C2E556D06F2}">
            <xm:f>Contents!$G$1=FALSE</xm:f>
            <x14:dxf>
              <font>
                <strike val="0"/>
                <color theme="0"/>
              </font>
            </x14:dxf>
          </x14:cfRule>
          <xm:sqref>F1:G1 F2 F3:G4 F5:F10 F11:G1048576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3C511-A467-4502-92A3-5E9171F6EDE5}">
  <sheetPr codeName="Sheet5"/>
  <dimension ref="A1:R181"/>
  <sheetViews>
    <sheetView zoomScaleNormal="100" workbookViewId="0">
      <pane ySplit="1" topLeftCell="A2" activePane="bottomLeft" state="frozen"/>
      <selection activeCell="D2" sqref="D2"/>
      <selection pane="bottomLeft" activeCell="N9" sqref="N9"/>
    </sheetView>
  </sheetViews>
  <sheetFormatPr baseColWidth="10" defaultColWidth="8.83203125" defaultRowHeight="15"/>
  <cols>
    <col min="1" max="1" width="7.6640625" style="2" customWidth="1"/>
    <col min="2" max="2" width="12.33203125" style="61" customWidth="1"/>
    <col min="3" max="3" width="28.6640625" customWidth="1"/>
    <col min="4" max="4" width="85.6640625" customWidth="1"/>
    <col min="5" max="5" width="14.33203125" style="4" hidden="1" customWidth="1"/>
    <col min="6" max="6" width="15.5" style="4" hidden="1" customWidth="1"/>
    <col min="7" max="7" width="17.6640625" style="4" hidden="1" customWidth="1"/>
    <col min="8" max="8" width="19.83203125" style="159" hidden="1" customWidth="1"/>
    <col min="9" max="9" width="15.6640625" style="49" hidden="1" customWidth="1"/>
    <col min="10" max="10" width="21.1640625" style="82" hidden="1" customWidth="1"/>
    <col min="11" max="11" width="14.33203125" style="4" hidden="1" customWidth="1"/>
    <col min="12" max="12" width="13.33203125" hidden="1" customWidth="1"/>
    <col min="13" max="13" width="8.6640625" style="15" customWidth="1"/>
    <col min="14" max="14" width="39.5" style="141" customWidth="1"/>
    <col min="15" max="15" width="11.83203125" style="141" customWidth="1"/>
  </cols>
  <sheetData>
    <row r="1" spans="1:17" s="1" customFormat="1" ht="63.75" customHeight="1">
      <c r="A1" s="246" t="s">
        <v>101</v>
      </c>
      <c r="B1" s="247" t="s">
        <v>30</v>
      </c>
      <c r="C1" s="248" t="s">
        <v>102</v>
      </c>
      <c r="D1" s="248" t="s">
        <v>31</v>
      </c>
      <c r="E1" s="249" t="s">
        <v>104</v>
      </c>
      <c r="F1" s="249" t="s">
        <v>105</v>
      </c>
      <c r="G1" s="249" t="s">
        <v>106</v>
      </c>
      <c r="H1" s="250" t="s">
        <v>107</v>
      </c>
      <c r="I1" s="251" t="s">
        <v>108</v>
      </c>
      <c r="J1" s="250" t="s">
        <v>109</v>
      </c>
      <c r="K1" s="249" t="s">
        <v>110</v>
      </c>
      <c r="L1" s="165"/>
      <c r="M1" s="82"/>
      <c r="N1" s="166"/>
      <c r="O1" s="166"/>
    </row>
    <row r="2" spans="1:17" ht="48">
      <c r="A2" s="493" t="s">
        <v>111</v>
      </c>
      <c r="B2" s="497" t="s">
        <v>112</v>
      </c>
      <c r="C2" s="164" t="s">
        <v>112</v>
      </c>
      <c r="D2" s="9" t="s">
        <v>113</v>
      </c>
      <c r="E2" s="8" t="e">
        <f>_xlfn.XLOOKUP($B$2,$C$2:$C$4,#REF!,0)</f>
        <v>#REF!</v>
      </c>
      <c r="F2" s="8">
        <v>3277.05</v>
      </c>
      <c r="G2" s="8">
        <f>_xlfn.XLOOKUP($B$2,$C$2:$C$4,F2:F4,0)</f>
        <v>3277.05</v>
      </c>
      <c r="H2" s="496" t="s">
        <v>114</v>
      </c>
      <c r="J2" s="82">
        <f>K2</f>
        <v>4</v>
      </c>
      <c r="K2" s="7">
        <v>4</v>
      </c>
      <c r="L2" s="167"/>
      <c r="M2" s="223"/>
      <c r="N2" s="168"/>
      <c r="O2" s="168"/>
      <c r="P2" s="141"/>
      <c r="Q2" s="141"/>
    </row>
    <row r="3" spans="1:17">
      <c r="A3" s="493"/>
      <c r="B3" s="498"/>
      <c r="C3" s="61"/>
      <c r="D3" s="100" t="s">
        <v>115</v>
      </c>
      <c r="E3" s="8"/>
      <c r="F3" s="101"/>
      <c r="G3" s="8"/>
      <c r="H3" s="496"/>
      <c r="K3" s="101"/>
    </row>
    <row r="4" spans="1:17" ht="26">
      <c r="A4" s="493"/>
      <c r="B4" s="498"/>
      <c r="C4" s="61"/>
      <c r="D4" s="103" t="s">
        <v>116</v>
      </c>
      <c r="E4" s="8"/>
      <c r="F4" s="104"/>
      <c r="G4" s="8"/>
      <c r="H4" s="496"/>
      <c r="K4" s="104"/>
    </row>
    <row r="5" spans="1:17" ht="12.75" customHeight="1">
      <c r="A5" s="493"/>
      <c r="B5" s="498"/>
      <c r="C5" s="61"/>
      <c r="D5" s="100" t="s">
        <v>42</v>
      </c>
      <c r="E5" s="8"/>
      <c r="F5" s="13"/>
      <c r="G5" s="8"/>
      <c r="H5" s="496"/>
    </row>
    <row r="6" spans="1:17" ht="33" customHeight="1">
      <c r="A6" s="493" t="s">
        <v>117</v>
      </c>
      <c r="B6" s="170" t="s">
        <v>141</v>
      </c>
      <c r="C6" s="252"/>
      <c r="D6" s="248" t="s">
        <v>1020</v>
      </c>
      <c r="E6" s="258" t="e">
        <f>_xlfn.XLOOKUP($B$6,$C$7:$C$18,#REF!,0)</f>
        <v>#REF!</v>
      </c>
      <c r="F6" s="253"/>
      <c r="G6" s="253">
        <f>_xlfn.XLOOKUP($B$6,$C$7:$C$18,F7:F18,0)</f>
        <v>0</v>
      </c>
      <c r="H6" s="254" t="str">
        <f>_xlfn.XLOOKUP($B$6,$C$7:$C$18,I7:I18,"Select One")</f>
        <v>Select One</v>
      </c>
      <c r="I6" s="255"/>
      <c r="J6" s="256"/>
      <c r="K6" s="253"/>
    </row>
    <row r="7" spans="1:17" ht="19.5" customHeight="1">
      <c r="A7" s="493"/>
      <c r="B7" s="163"/>
      <c r="C7" s="163" t="s">
        <v>118</v>
      </c>
      <c r="D7" s="7" t="s">
        <v>119</v>
      </c>
      <c r="E7" s="8"/>
      <c r="F7" s="8"/>
      <c r="G7" s="8"/>
      <c r="I7" s="49" t="s">
        <v>120</v>
      </c>
      <c r="K7" s="8" t="s">
        <v>76</v>
      </c>
    </row>
    <row r="8" spans="1:17" ht="19.5" customHeight="1">
      <c r="A8" s="493"/>
      <c r="B8" s="163"/>
      <c r="C8" s="163" t="s">
        <v>121</v>
      </c>
      <c r="D8" s="7" t="s">
        <v>122</v>
      </c>
      <c r="E8" s="8"/>
      <c r="F8" s="8"/>
      <c r="G8" s="8"/>
      <c r="I8" s="49" t="s">
        <v>123</v>
      </c>
      <c r="K8" s="8"/>
    </row>
    <row r="9" spans="1:17" ht="19.5" customHeight="1">
      <c r="A9" s="493"/>
      <c r="B9" s="163"/>
      <c r="C9" s="163" t="s">
        <v>124</v>
      </c>
      <c r="D9" s="7" t="s">
        <v>125</v>
      </c>
      <c r="E9" s="8"/>
      <c r="F9" s="8">
        <v>546</v>
      </c>
      <c r="G9" s="8"/>
      <c r="I9" s="49" t="s">
        <v>126</v>
      </c>
      <c r="K9" s="8" t="s">
        <v>76</v>
      </c>
      <c r="L9" t="s">
        <v>127</v>
      </c>
    </row>
    <row r="10" spans="1:17" ht="19.5" hidden="1" customHeight="1">
      <c r="A10" s="493"/>
      <c r="B10" s="163"/>
      <c r="C10" s="216" t="s">
        <v>128</v>
      </c>
      <c r="D10" s="217" t="s">
        <v>129</v>
      </c>
      <c r="E10" s="8"/>
      <c r="F10" s="8">
        <v>546</v>
      </c>
      <c r="G10" s="8"/>
      <c r="I10" s="49" t="s">
        <v>130</v>
      </c>
      <c r="K10" s="8" t="s">
        <v>76</v>
      </c>
    </row>
    <row r="11" spans="1:17" ht="19.5" hidden="1" customHeight="1">
      <c r="A11" s="493"/>
      <c r="B11" s="163"/>
      <c r="C11" s="216" t="s">
        <v>131</v>
      </c>
      <c r="D11" s="217" t="s">
        <v>990</v>
      </c>
      <c r="E11" s="8"/>
      <c r="F11" s="8">
        <v>546</v>
      </c>
      <c r="G11" s="8"/>
      <c r="I11" s="49" t="s">
        <v>133</v>
      </c>
      <c r="K11" s="8" t="s">
        <v>76</v>
      </c>
    </row>
    <row r="12" spans="1:17" ht="19.5" hidden="1" customHeight="1">
      <c r="A12" s="493"/>
      <c r="B12" s="163"/>
      <c r="C12" s="216" t="s">
        <v>134</v>
      </c>
      <c r="D12" s="217" t="s">
        <v>135</v>
      </c>
      <c r="E12" s="8"/>
      <c r="F12" s="8">
        <v>546</v>
      </c>
      <c r="G12" s="8"/>
      <c r="I12" s="49" t="s">
        <v>136</v>
      </c>
      <c r="K12" s="8" t="s">
        <v>76</v>
      </c>
    </row>
    <row r="13" spans="1:17" ht="19.5" hidden="1" customHeight="1">
      <c r="A13" s="493"/>
      <c r="B13" s="163"/>
      <c r="C13" s="216" t="s">
        <v>137</v>
      </c>
      <c r="D13" s="217" t="s">
        <v>138</v>
      </c>
      <c r="E13" s="8"/>
      <c r="F13" s="8">
        <v>546</v>
      </c>
      <c r="G13" s="8"/>
      <c r="I13" s="49" t="s">
        <v>139</v>
      </c>
      <c r="K13" s="8" t="s">
        <v>76</v>
      </c>
    </row>
    <row r="14" spans="1:17" hidden="1">
      <c r="A14" s="493"/>
      <c r="B14" s="163"/>
      <c r="C14" s="163"/>
      <c r="D14" s="7"/>
      <c r="E14" s="8"/>
      <c r="F14" s="8"/>
      <c r="G14" s="8"/>
      <c r="K14" s="8"/>
    </row>
    <row r="15" spans="1:17" hidden="1">
      <c r="A15" s="493"/>
      <c r="B15" s="163"/>
      <c r="C15" s="163"/>
      <c r="D15" s="7"/>
      <c r="E15" s="8"/>
      <c r="F15" s="8"/>
      <c r="G15" s="8"/>
      <c r="K15" s="8"/>
    </row>
    <row r="16" spans="1:17" hidden="1">
      <c r="A16" s="493"/>
      <c r="B16" s="163"/>
      <c r="C16" s="163"/>
      <c r="D16" s="7"/>
      <c r="E16" s="8"/>
      <c r="F16" s="8"/>
      <c r="G16" s="8"/>
      <c r="K16" s="8"/>
    </row>
    <row r="17" spans="1:11" hidden="1">
      <c r="A17" s="493"/>
      <c r="B17" s="163"/>
      <c r="C17" s="163"/>
      <c r="D17" s="7"/>
      <c r="E17" s="8"/>
      <c r="F17" s="8"/>
      <c r="G17" s="8"/>
      <c r="K17" s="8"/>
    </row>
    <row r="18" spans="1:11" hidden="1">
      <c r="A18" s="493"/>
      <c r="B18" s="163"/>
      <c r="C18" s="163"/>
      <c r="D18" s="7"/>
      <c r="E18" s="8"/>
      <c r="F18" s="8"/>
      <c r="G18" s="8"/>
      <c r="K18" s="8"/>
    </row>
    <row r="19" spans="1:11" ht="23.25" customHeight="1">
      <c r="A19" s="493" t="s">
        <v>140</v>
      </c>
      <c r="B19" s="170" t="s">
        <v>141</v>
      </c>
      <c r="C19" s="252"/>
      <c r="D19" s="257" t="s">
        <v>142</v>
      </c>
      <c r="E19" s="253" t="e">
        <f>_xlfn.XLOOKUP($B$19,$C$20:$C$25,#REF!,0)</f>
        <v>#REF!</v>
      </c>
      <c r="F19" s="253"/>
      <c r="G19" s="253">
        <f>_xlfn.XLOOKUP($B$19,$C$20:$C$25,F20:F25,0)</f>
        <v>0</v>
      </c>
      <c r="H19" s="254" t="str">
        <f>_xlfn.XLOOKUP($B$19,$C$20:$C$25,I20:I25,"Select One")</f>
        <v>Select One</v>
      </c>
      <c r="I19" s="255"/>
      <c r="J19" s="256"/>
      <c r="K19" s="253"/>
    </row>
    <row r="20" spans="1:11" ht="30.75" customHeight="1">
      <c r="A20" s="493"/>
      <c r="B20" s="163"/>
      <c r="C20" s="163" t="s">
        <v>143</v>
      </c>
      <c r="D20" s="9" t="s">
        <v>1051</v>
      </c>
      <c r="E20" s="8"/>
      <c r="F20" s="8"/>
      <c r="G20" s="8"/>
      <c r="I20" s="49" t="str">
        <f>IF(B26="BTP","Powered by universal AC (90-264VAC) with detachable power cord. ",IF(B26="WMT","Powered by universal AC (90-264VAC) with attached power cord. ",IF(B26="PNL","Powered by universal AC (90-264VAC) with attached power cord. ",IF(B26="BTR","Powered by universal AC (90-264VAC) with detachable power cord. ",IF(B26="PNR","Powered by universal AC (90-264VAC) with attached power cord. ","")))))</f>
        <v xml:space="preserve">Powered by universal AC (90-264VAC) with attached power cord. </v>
      </c>
      <c r="K20" s="8" t="s">
        <v>76</v>
      </c>
    </row>
    <row r="21" spans="1:11" ht="30.75" customHeight="1">
      <c r="A21" s="493"/>
      <c r="B21" s="163"/>
      <c r="C21" s="163" t="s">
        <v>128</v>
      </c>
      <c r="D21" s="9" t="s">
        <v>1052</v>
      </c>
      <c r="E21" s="8"/>
      <c r="F21" s="8"/>
      <c r="G21" s="8"/>
      <c r="I21" s="49" t="s">
        <v>144</v>
      </c>
      <c r="K21" s="8" t="s">
        <v>76</v>
      </c>
    </row>
    <row r="22" spans="1:11" ht="17.25" hidden="1" customHeight="1">
      <c r="A22" s="493"/>
      <c r="B22" s="163"/>
      <c r="C22" s="163"/>
      <c r="D22" s="9"/>
      <c r="E22" s="8"/>
      <c r="F22" s="8"/>
      <c r="G22" s="8"/>
      <c r="K22" s="8"/>
    </row>
    <row r="23" spans="1:11" ht="17.25" hidden="1" customHeight="1">
      <c r="A23" s="493"/>
      <c r="B23" s="163"/>
      <c r="C23" s="163"/>
      <c r="D23" s="9"/>
      <c r="E23" s="8"/>
      <c r="F23" s="8"/>
      <c r="G23" s="8"/>
      <c r="K23" s="8"/>
    </row>
    <row r="24" spans="1:11" hidden="1">
      <c r="A24" s="493"/>
      <c r="B24" s="163"/>
      <c r="C24" s="163"/>
      <c r="D24" s="7"/>
      <c r="E24" s="8"/>
      <c r="F24" s="8"/>
      <c r="G24" s="8"/>
      <c r="K24" s="8"/>
    </row>
    <row r="25" spans="1:11" hidden="1">
      <c r="A25" s="493"/>
      <c r="B25" s="163"/>
      <c r="C25" s="163"/>
      <c r="D25" s="7"/>
      <c r="E25" s="8"/>
      <c r="F25" s="8"/>
      <c r="G25" s="8"/>
      <c r="K25" s="8"/>
    </row>
    <row r="26" spans="1:11" ht="27" customHeight="1">
      <c r="A26" s="493" t="s">
        <v>145</v>
      </c>
      <c r="B26" s="170" t="s">
        <v>150</v>
      </c>
      <c r="C26" s="252"/>
      <c r="D26" s="257" t="s">
        <v>146</v>
      </c>
      <c r="E26" s="253" t="e">
        <f>_xlfn.XLOOKUP($B$26,$C$27:$C$34,#REF!,0)</f>
        <v>#REF!</v>
      </c>
      <c r="F26" s="253"/>
      <c r="G26" s="253">
        <f>_xlfn.XLOOKUP($B$26,$C$27:$C$34,F27:F34,0)</f>
        <v>0</v>
      </c>
      <c r="H26" s="254" t="str">
        <f>_xlfn.XLOOKUP($B$26,$C$27:$C$34,I27:I34,"Select One")</f>
        <v xml:space="preserve">Features a general purpose polycarbonate wall mount enclosure with sampling and electrical connections mounted on the sides or bottom of the enclosure. </v>
      </c>
      <c r="I26" s="255"/>
      <c r="J26" s="256"/>
      <c r="K26" s="253"/>
    </row>
    <row r="27" spans="1:11" ht="39" hidden="1" customHeight="1">
      <c r="A27" s="493"/>
      <c r="B27" s="163"/>
      <c r="C27" s="163" t="s">
        <v>147</v>
      </c>
      <c r="D27" s="9" t="s">
        <v>1043</v>
      </c>
      <c r="E27" s="8"/>
      <c r="F27" s="8">
        <f>_xlfn.XLOOKUP($C27,'Configurator Options'!$B$2:$B$15,'Configurator Options'!$E$2:$E$15,0)</f>
        <v>0</v>
      </c>
      <c r="G27" s="8"/>
      <c r="I27" s="106" t="s">
        <v>149</v>
      </c>
      <c r="J27" s="83"/>
      <c r="K27" s="8" t="s">
        <v>76</v>
      </c>
    </row>
    <row r="28" spans="1:11" ht="29.25" customHeight="1">
      <c r="A28" s="493"/>
      <c r="B28" s="163"/>
      <c r="C28" s="163" t="s">
        <v>150</v>
      </c>
      <c r="D28" s="9" t="s">
        <v>1044</v>
      </c>
      <c r="E28" s="8"/>
      <c r="F28" s="8">
        <f>_xlfn.XLOOKUP($C28,'Configurator Options'!$B$2:$B$15,'Configurator Options'!$E$2:$E$15,0)</f>
        <v>0</v>
      </c>
      <c r="G28" s="8"/>
      <c r="I28" s="106" t="s">
        <v>151</v>
      </c>
      <c r="J28" s="83"/>
      <c r="K28" s="8" t="s">
        <v>76</v>
      </c>
    </row>
    <row r="29" spans="1:11" ht="35.25" hidden="1" customHeight="1">
      <c r="A29" s="493"/>
      <c r="B29" s="163"/>
      <c r="C29" s="216" t="s">
        <v>152</v>
      </c>
      <c r="D29" s="220" t="s">
        <v>153</v>
      </c>
      <c r="E29" s="8"/>
      <c r="F29" s="8">
        <f>_xlfn.XLOOKUP($C29,'Configurator Options'!$B$2:$B$15,'Configurator Options'!$E$2:$E$15,0)</f>
        <v>546.36</v>
      </c>
      <c r="G29" s="8"/>
      <c r="I29" s="106" t="s">
        <v>154</v>
      </c>
      <c r="J29" s="83"/>
      <c r="K29" s="8" t="s">
        <v>76</v>
      </c>
    </row>
    <row r="30" spans="1:11" ht="49.5" hidden="1" customHeight="1">
      <c r="A30" s="493"/>
      <c r="B30" s="163"/>
      <c r="C30" s="216" t="s">
        <v>155</v>
      </c>
      <c r="D30" s="220" t="s">
        <v>156</v>
      </c>
      <c r="E30" s="8"/>
      <c r="F30" s="8">
        <f>_xlfn.XLOOKUP($C30,'Configurator Options'!$B$2:$B$15,'Configurator Options'!$E$2:$E$15,0)</f>
        <v>699.79</v>
      </c>
      <c r="G30" s="8"/>
      <c r="I30" s="106" t="s">
        <v>157</v>
      </c>
      <c r="J30" s="83" t="str">
        <f>IF(B26="BTR",100,"")</f>
        <v/>
      </c>
      <c r="K30" s="8" t="s">
        <v>158</v>
      </c>
    </row>
    <row r="31" spans="1:11" ht="49.5" hidden="1" customHeight="1">
      <c r="A31" s="493"/>
      <c r="B31" s="163"/>
      <c r="C31" s="216" t="s">
        <v>159</v>
      </c>
      <c r="D31" s="220" t="s">
        <v>160</v>
      </c>
      <c r="E31" s="8"/>
      <c r="F31" s="8">
        <f>_xlfn.XLOOKUP($C31,'Configurator Options'!$B$2:$B$15,'Configurator Options'!$E$2:$E$15,0)</f>
        <v>1246.1500000000001</v>
      </c>
      <c r="G31" s="8"/>
      <c r="I31" s="106" t="s">
        <v>161</v>
      </c>
      <c r="J31" s="83" t="str">
        <f>IF(B26="PNR",100,"")</f>
        <v/>
      </c>
      <c r="K31" s="8" t="s">
        <v>158</v>
      </c>
    </row>
    <row r="32" spans="1:11" ht="39.75" hidden="1" customHeight="1">
      <c r="A32" s="493"/>
      <c r="B32" s="163"/>
      <c r="C32" s="216" t="s">
        <v>162</v>
      </c>
      <c r="D32" s="220" t="s">
        <v>163</v>
      </c>
      <c r="E32" s="8"/>
      <c r="F32" s="8">
        <f>_xlfn.XLOOKUP($C32,'Configurator Options'!$B$2:$B$15,'Configurator Options'!$E$2:$E$15,0)</f>
        <v>2891.85</v>
      </c>
      <c r="G32" s="8"/>
      <c r="I32" s="106" t="s">
        <v>161</v>
      </c>
      <c r="J32" s="83" t="str">
        <f>IF(B26="BTX",100,"")</f>
        <v/>
      </c>
      <c r="K32" s="8" t="s">
        <v>158</v>
      </c>
    </row>
    <row r="33" spans="1:18" ht="39.75" hidden="1" customHeight="1">
      <c r="A33" s="493"/>
      <c r="B33" s="163"/>
      <c r="C33" s="216" t="s">
        <v>164</v>
      </c>
      <c r="D33" s="217" t="s">
        <v>165</v>
      </c>
      <c r="E33" s="8"/>
      <c r="F33" s="8">
        <f>_xlfn.XLOOKUP($C33,'Configurator Options'!$B$2:$B$15,'Configurator Options'!$E$2:$E$15,0)</f>
        <v>3314.2</v>
      </c>
      <c r="G33" s="8"/>
      <c r="I33" s="49" t="s">
        <v>166</v>
      </c>
      <c r="J33" s="82" t="str">
        <f>IF(B26="PTX",100,"")</f>
        <v/>
      </c>
      <c r="K33" s="8" t="s">
        <v>158</v>
      </c>
    </row>
    <row r="34" spans="1:18" ht="39.75" hidden="1" customHeight="1">
      <c r="A34" s="493"/>
      <c r="B34" s="163"/>
      <c r="C34" s="163"/>
      <c r="D34" s="7"/>
      <c r="E34" s="8"/>
      <c r="F34" s="8">
        <f>_xlfn.XLOOKUP($C34,'Configurator Options'!$B$2:$B$15,'Configurator Options'!$E$2:$E$15,0)</f>
        <v>0</v>
      </c>
      <c r="G34" s="8"/>
      <c r="K34" s="8"/>
    </row>
    <row r="35" spans="1:18" ht="31.5" customHeight="1">
      <c r="A35" s="495" t="s">
        <v>167</v>
      </c>
      <c r="B35" s="170" t="s">
        <v>168</v>
      </c>
      <c r="C35" s="252"/>
      <c r="D35" s="248" t="s">
        <v>169</v>
      </c>
      <c r="E35" s="253" t="e">
        <f>_xlfn.XLOOKUP($B$35,$C$36:$C$41,#REF!,0)</f>
        <v>#REF!</v>
      </c>
      <c r="F35" s="253"/>
      <c r="G35" s="253">
        <f>_xlfn.XLOOKUP($B$35,$C$36:$C$41,F36:F41,0)</f>
        <v>0</v>
      </c>
      <c r="H35" s="254" t="str">
        <f>_xlfn.XLOOKUP($B$35,$C$36:$C$41,I36:I41,"Select One")</f>
        <v>Includes 1/4 inch stainless steel compression gas connection on the inlet</v>
      </c>
      <c r="I35" s="255"/>
      <c r="J35" s="256"/>
      <c r="K35" s="253"/>
    </row>
    <row r="36" spans="1:18" ht="51" customHeight="1">
      <c r="A36" s="495"/>
      <c r="B36" s="163"/>
      <c r="C36" s="163" t="s">
        <v>168</v>
      </c>
      <c r="D36" s="9" t="s">
        <v>1053</v>
      </c>
      <c r="E36" s="8"/>
      <c r="F36" s="8"/>
      <c r="G36" s="8"/>
      <c r="I36" s="49" t="s">
        <v>170</v>
      </c>
      <c r="K36" s="8" t="s">
        <v>76</v>
      </c>
    </row>
    <row r="37" spans="1:18" ht="25.5" hidden="1" customHeight="1">
      <c r="A37" s="495"/>
      <c r="B37" s="163"/>
      <c r="C37" s="436" t="s">
        <v>171</v>
      </c>
      <c r="D37" s="220" t="s">
        <v>172</v>
      </c>
      <c r="E37" s="8"/>
      <c r="F37" s="8"/>
      <c r="G37" s="8"/>
      <c r="I37" s="49" t="s">
        <v>173</v>
      </c>
      <c r="K37" s="8" t="s">
        <v>76</v>
      </c>
    </row>
    <row r="38" spans="1:18" ht="21.75" hidden="1" customHeight="1">
      <c r="A38" s="495"/>
      <c r="B38" s="163"/>
      <c r="C38" s="436" t="s">
        <v>174</v>
      </c>
      <c r="D38" s="220" t="s">
        <v>175</v>
      </c>
      <c r="E38" s="8"/>
      <c r="F38" s="8"/>
      <c r="G38" s="8"/>
      <c r="I38" s="49" t="s">
        <v>176</v>
      </c>
      <c r="K38" s="8" t="s">
        <v>76</v>
      </c>
    </row>
    <row r="39" spans="1:18" ht="21.75" hidden="1" customHeight="1">
      <c r="A39" s="495"/>
      <c r="B39" s="163"/>
      <c r="C39" s="164"/>
      <c r="D39" s="107"/>
      <c r="E39" s="8"/>
      <c r="F39" s="8"/>
      <c r="G39" s="8"/>
      <c r="K39" s="8"/>
    </row>
    <row r="40" spans="1:18" ht="21.75" hidden="1" customHeight="1">
      <c r="A40" s="495"/>
      <c r="B40" s="163"/>
      <c r="C40" s="164"/>
      <c r="D40" s="107"/>
      <c r="E40" s="8"/>
      <c r="F40" s="8"/>
      <c r="G40" s="8"/>
      <c r="K40" s="8"/>
    </row>
    <row r="41" spans="1:18" hidden="1">
      <c r="A41" s="495"/>
      <c r="B41" s="163"/>
      <c r="C41" s="163"/>
      <c r="D41" s="7"/>
      <c r="E41" s="8"/>
      <c r="F41" s="8"/>
      <c r="G41" s="8"/>
      <c r="K41" s="8"/>
    </row>
    <row r="42" spans="1:18" ht="30" customHeight="1">
      <c r="A42" s="493" t="s">
        <v>177</v>
      </c>
      <c r="B42" s="170" t="s">
        <v>141</v>
      </c>
      <c r="C42" s="252"/>
      <c r="D42" s="248" t="s">
        <v>1021</v>
      </c>
      <c r="E42" s="253" t="e">
        <f>_xlfn.XLOOKUP($B$42,$C$43:$C$48,#REF!,0)</f>
        <v>#REF!</v>
      </c>
      <c r="F42" s="253"/>
      <c r="G42" s="253">
        <f>_xlfn.XLOOKUP($B$42,$C$43:$C$48,F43:F48,0)</f>
        <v>0</v>
      </c>
      <c r="H42" s="254" t="str">
        <f>_xlfn.XLOOKUP($B$42,$C$43:$C$48,I43:I48,"Select One")</f>
        <v>Select One</v>
      </c>
      <c r="I42" s="255"/>
      <c r="J42" s="256"/>
      <c r="K42" s="253"/>
    </row>
    <row r="43" spans="1:18" ht="16">
      <c r="A43" s="493"/>
      <c r="B43" s="163"/>
      <c r="C43" s="163" t="s">
        <v>168</v>
      </c>
      <c r="D43" s="7" t="s">
        <v>179</v>
      </c>
      <c r="E43" s="8"/>
      <c r="F43" s="8">
        <f>_xlfn.XLOOKUP($C43,'Configurator Options'!$B$16:$B$25,'Configurator Options'!$E$16:$E$25,0)</f>
        <v>0</v>
      </c>
      <c r="G43" s="8"/>
      <c r="I43" s="49" t="s">
        <v>180</v>
      </c>
      <c r="K43" s="8" t="s">
        <v>76</v>
      </c>
    </row>
    <row r="44" spans="1:18" ht="31.5" customHeight="1">
      <c r="A44" s="493"/>
      <c r="B44" s="163"/>
      <c r="C44" s="163" t="s">
        <v>124</v>
      </c>
      <c r="D44" s="9" t="s">
        <v>1045</v>
      </c>
      <c r="E44" s="8"/>
      <c r="F44" s="8">
        <f>_xlfn.XLOOKUP($C44,'Configurator Options'!$B$16:$B$25,'Configurator Options'!$E$16:$E$25,0)</f>
        <v>571.30999999999995</v>
      </c>
      <c r="G44" s="8"/>
      <c r="I44" s="49" t="s">
        <v>182</v>
      </c>
      <c r="K44" s="8" t="s">
        <v>76</v>
      </c>
    </row>
    <row r="45" spans="1:18" ht="31.5" customHeight="1">
      <c r="A45" s="493"/>
      <c r="B45" s="163"/>
      <c r="C45" s="163" t="s">
        <v>134</v>
      </c>
      <c r="D45" s="9" t="s">
        <v>1046</v>
      </c>
      <c r="E45" s="8"/>
      <c r="F45" s="8">
        <f>_xlfn.XLOOKUP($C45,'Configurator Options'!$B$16:$B$25,'Configurator Options'!$E$16:$E$25,0)</f>
        <v>495.22</v>
      </c>
      <c r="G45" s="8"/>
      <c r="I45" s="49" t="s">
        <v>184</v>
      </c>
      <c r="K45" s="8" t="s">
        <v>76</v>
      </c>
      <c r="M45" s="10"/>
      <c r="N45" s="346"/>
      <c r="O45" s="346"/>
      <c r="P45" s="10"/>
      <c r="Q45" s="10"/>
      <c r="R45" s="10"/>
    </row>
    <row r="46" spans="1:18" ht="41" hidden="1" customHeight="1">
      <c r="A46" s="493"/>
      <c r="B46" s="163"/>
      <c r="C46" s="216" t="s">
        <v>131</v>
      </c>
      <c r="D46" s="220" t="s">
        <v>992</v>
      </c>
      <c r="E46" s="8"/>
      <c r="F46" s="8">
        <f>_xlfn.XLOOKUP($C46,'Configurator Options'!$B$16:$B$25,'Configurator Options'!$E$16:$E$25,0)</f>
        <v>950.52</v>
      </c>
      <c r="G46" s="8"/>
      <c r="I46" s="49" t="s">
        <v>186</v>
      </c>
      <c r="J46" s="82" t="str">
        <f>IF(B42="B",K46,"")</f>
        <v/>
      </c>
      <c r="K46" s="7">
        <v>6</v>
      </c>
      <c r="M46" s="147" t="s">
        <v>991</v>
      </c>
      <c r="N46" s="346"/>
      <c r="O46" s="346"/>
      <c r="P46" s="10"/>
      <c r="Q46" s="10"/>
      <c r="R46" s="10"/>
    </row>
    <row r="47" spans="1:18" ht="31.5" hidden="1" customHeight="1">
      <c r="A47" s="493"/>
      <c r="B47" s="163"/>
      <c r="C47" s="163"/>
      <c r="D47" s="9"/>
      <c r="E47" s="8"/>
      <c r="F47" s="8">
        <f>_xlfn.XLOOKUP($C47,'Configurator Options'!$B$16:$B$25,'Configurator Options'!$E$16:$E$25,0)</f>
        <v>0</v>
      </c>
      <c r="G47" s="8"/>
      <c r="K47" s="7"/>
      <c r="M47" s="84"/>
      <c r="N47" s="346"/>
      <c r="O47" s="346"/>
      <c r="P47" s="10"/>
      <c r="Q47" s="10"/>
      <c r="R47" s="10"/>
    </row>
    <row r="48" spans="1:18" ht="21" hidden="1" customHeight="1">
      <c r="A48" s="493"/>
      <c r="B48" s="163"/>
      <c r="C48" s="163"/>
      <c r="D48" s="9"/>
      <c r="E48" s="8"/>
      <c r="F48" s="8">
        <f>_xlfn.XLOOKUP($C48,'Configurator Options'!$B$16:$B$25,'Configurator Options'!$E$16:$E$25,0)</f>
        <v>0</v>
      </c>
      <c r="G48" s="8"/>
      <c r="K48" s="7"/>
      <c r="M48" s="84"/>
      <c r="N48" s="346"/>
      <c r="O48" s="346"/>
      <c r="P48" s="10"/>
      <c r="Q48" s="10"/>
      <c r="R48" s="10"/>
    </row>
    <row r="49" spans="1:18" ht="43" customHeight="1">
      <c r="A49" s="493" t="s">
        <v>1001</v>
      </c>
      <c r="B49" s="170" t="s">
        <v>141</v>
      </c>
      <c r="C49" s="252"/>
      <c r="D49" s="248" t="s">
        <v>1047</v>
      </c>
      <c r="E49" s="253" t="e">
        <f>_xlfn.XLOOKUP($B$49,$C$50:$C$61,#REF!,0)</f>
        <v>#REF!</v>
      </c>
      <c r="F49" s="253"/>
      <c r="G49" s="253">
        <f>_xlfn.XLOOKUP($B$49,$C$50:$C$61,F50:F61,0)</f>
        <v>0</v>
      </c>
      <c r="H49" s="254" t="str">
        <f>_xlfn.XLOOKUP($B$49,$C$50:$C$61,I50:I61,"Select One")</f>
        <v>Select One</v>
      </c>
      <c r="I49" s="255"/>
      <c r="J49" s="256"/>
      <c r="K49" s="253"/>
      <c r="M49" s="84"/>
      <c r="N49" s="346"/>
      <c r="O49" s="346"/>
      <c r="P49" s="10"/>
      <c r="Q49" s="10"/>
      <c r="R49" s="10"/>
    </row>
    <row r="50" spans="1:18" ht="28.5" hidden="1" customHeight="1">
      <c r="A50" s="493"/>
      <c r="B50" s="163"/>
      <c r="C50" s="216" t="s">
        <v>168</v>
      </c>
      <c r="D50" s="217" t="s">
        <v>179</v>
      </c>
      <c r="E50" s="8"/>
      <c r="F50" s="8">
        <f>_xlfn.XLOOKUP($C50,'Configurator Options'!$B$26:$B$35,'Configurator Options'!$E$26:$E$35,0)</f>
        <v>0</v>
      </c>
      <c r="G50" s="8"/>
      <c r="I50" s="108" t="s">
        <v>180</v>
      </c>
      <c r="K50" s="8" t="s">
        <v>76</v>
      </c>
      <c r="M50" s="84"/>
      <c r="N50" s="346"/>
      <c r="O50" s="346"/>
      <c r="P50" s="10"/>
      <c r="Q50" s="10"/>
      <c r="R50" s="10"/>
    </row>
    <row r="51" spans="1:18" ht="28.5" hidden="1" customHeight="1">
      <c r="A51" s="493"/>
      <c r="B51" s="163"/>
      <c r="C51" s="216" t="s">
        <v>189</v>
      </c>
      <c r="D51" s="220" t="s">
        <v>190</v>
      </c>
      <c r="E51" s="8"/>
      <c r="F51" s="8">
        <f>_xlfn.XLOOKUP($C51,'Configurator Options'!$B$26:$B$35,'Configurator Options'!$E$26:$E$35,0)</f>
        <v>0</v>
      </c>
      <c r="G51" s="8"/>
      <c r="I51" s="49" t="s">
        <v>191</v>
      </c>
      <c r="K51" s="8" t="s">
        <v>76</v>
      </c>
      <c r="M51" s="84"/>
      <c r="N51" s="346"/>
      <c r="O51" s="346"/>
      <c r="P51" s="10"/>
      <c r="Q51" s="10"/>
      <c r="R51" s="10"/>
    </row>
    <row r="52" spans="1:18" ht="28.5" hidden="1" customHeight="1">
      <c r="A52" s="493"/>
      <c r="B52" s="163"/>
      <c r="C52" s="216" t="s">
        <v>192</v>
      </c>
      <c r="D52" s="220" t="s">
        <v>193</v>
      </c>
      <c r="E52" s="8"/>
      <c r="F52" s="8">
        <f>_xlfn.XLOOKUP($C52,'Configurator Options'!$B$26:$B$35,'Configurator Options'!$E$26:$E$35,0)</f>
        <v>0</v>
      </c>
      <c r="G52" s="8"/>
      <c r="I52" s="49" t="s">
        <v>194</v>
      </c>
      <c r="K52" s="8" t="s">
        <v>76</v>
      </c>
      <c r="M52" s="84"/>
      <c r="N52" s="346"/>
      <c r="O52" s="346"/>
      <c r="P52" s="10"/>
      <c r="Q52" s="10"/>
      <c r="R52" s="10"/>
    </row>
    <row r="53" spans="1:18" ht="15" hidden="1" customHeight="1">
      <c r="A53" s="493"/>
      <c r="B53" s="163"/>
      <c r="C53" s="216" t="s">
        <v>124</v>
      </c>
      <c r="D53" s="220" t="s">
        <v>195</v>
      </c>
      <c r="E53" s="8"/>
      <c r="F53" s="8">
        <f>_xlfn.XLOOKUP($C53,'Configurator Options'!$B$26:$B$35,'Configurator Options'!$E$26:$E$35,0)</f>
        <v>0</v>
      </c>
      <c r="G53" s="8"/>
      <c r="I53" s="49" t="s">
        <v>196</v>
      </c>
      <c r="K53" s="8" t="s">
        <v>76</v>
      </c>
      <c r="M53" s="84"/>
      <c r="N53" s="346"/>
      <c r="O53" s="346"/>
      <c r="P53" s="10"/>
      <c r="Q53" s="10"/>
      <c r="R53" s="10"/>
    </row>
    <row r="54" spans="1:18" ht="18" hidden="1" customHeight="1">
      <c r="A54" s="493"/>
      <c r="B54" s="163"/>
      <c r="C54" s="216" t="s">
        <v>197</v>
      </c>
      <c r="D54" s="217" t="s">
        <v>198</v>
      </c>
      <c r="E54" s="8"/>
      <c r="F54" s="8">
        <f>_xlfn.XLOOKUP($C54,'Configurator Options'!$B$26:$B$35,'Configurator Options'!$E$26:$E$35,0)</f>
        <v>0</v>
      </c>
      <c r="G54" s="8"/>
      <c r="I54" s="49" t="s">
        <v>199</v>
      </c>
      <c r="K54" s="8" t="s">
        <v>76</v>
      </c>
      <c r="M54" s="84"/>
      <c r="N54" s="346"/>
      <c r="O54" s="346"/>
      <c r="P54" s="10"/>
      <c r="Q54" s="10"/>
      <c r="R54" s="10"/>
    </row>
    <row r="55" spans="1:18" ht="79" customHeight="1">
      <c r="A55" s="493"/>
      <c r="B55" s="163"/>
      <c r="C55" s="163" t="s">
        <v>993</v>
      </c>
      <c r="D55" s="9" t="s">
        <v>1355</v>
      </c>
      <c r="E55" s="8"/>
      <c r="F55" s="8"/>
      <c r="G55" s="8"/>
      <c r="I55" s="49" t="s">
        <v>1003</v>
      </c>
      <c r="K55" s="8" t="s">
        <v>76</v>
      </c>
      <c r="M55" s="147"/>
      <c r="N55" s="346"/>
      <c r="O55" s="346"/>
      <c r="P55" s="10"/>
      <c r="Q55" s="10"/>
      <c r="R55" s="10"/>
    </row>
    <row r="56" spans="1:18" ht="25" hidden="1" customHeight="1">
      <c r="A56" s="493"/>
      <c r="B56" s="163"/>
      <c r="C56" s="216" t="s">
        <v>994</v>
      </c>
      <c r="D56" s="220" t="s">
        <v>1048</v>
      </c>
      <c r="E56" s="8"/>
      <c r="F56" s="8"/>
      <c r="G56" s="8"/>
      <c r="I56" s="49" t="s">
        <v>203</v>
      </c>
      <c r="K56" s="8" t="s">
        <v>76</v>
      </c>
      <c r="M56" s="347"/>
      <c r="N56" s="348"/>
      <c r="O56" s="348"/>
      <c r="P56" s="349"/>
      <c r="Q56" s="349"/>
      <c r="R56" s="492" t="s">
        <v>1095</v>
      </c>
    </row>
    <row r="57" spans="1:18" ht="21" hidden="1" customHeight="1">
      <c r="A57" s="493"/>
      <c r="B57" s="163"/>
      <c r="C57" s="216" t="s">
        <v>995</v>
      </c>
      <c r="D57" s="220" t="s">
        <v>1049</v>
      </c>
      <c r="E57" s="8"/>
      <c r="F57" s="8"/>
      <c r="G57" s="8"/>
      <c r="I57" s="49" t="s">
        <v>206</v>
      </c>
      <c r="K57" s="8" t="s">
        <v>76</v>
      </c>
      <c r="M57" s="347"/>
      <c r="N57" s="348"/>
      <c r="O57" s="348"/>
      <c r="P57" s="349"/>
      <c r="Q57" s="349"/>
      <c r="R57" s="492"/>
    </row>
    <row r="58" spans="1:18" ht="52" customHeight="1">
      <c r="A58" s="493"/>
      <c r="B58" s="163"/>
      <c r="C58" s="163" t="s">
        <v>996</v>
      </c>
      <c r="D58" s="9" t="s">
        <v>1356</v>
      </c>
      <c r="E58" s="8"/>
      <c r="F58" s="8"/>
      <c r="G58" s="8"/>
      <c r="I58" s="49" t="s">
        <v>1000</v>
      </c>
      <c r="K58" s="8" t="s">
        <v>76</v>
      </c>
      <c r="M58" s="147"/>
      <c r="N58" s="346"/>
      <c r="O58" s="346"/>
      <c r="P58" s="10"/>
      <c r="Q58" s="10"/>
      <c r="R58" s="10"/>
    </row>
    <row r="59" spans="1:18" ht="68" customHeight="1">
      <c r="A59" s="493"/>
      <c r="B59" s="163"/>
      <c r="C59" s="163" t="s">
        <v>997</v>
      </c>
      <c r="D59" s="9" t="s">
        <v>1354</v>
      </c>
      <c r="E59" s="8"/>
      <c r="F59" s="8"/>
      <c r="G59" s="8"/>
      <c r="I59" s="49" t="s">
        <v>1013</v>
      </c>
      <c r="K59" s="8" t="s">
        <v>76</v>
      </c>
      <c r="M59" s="147"/>
      <c r="N59" s="346"/>
      <c r="O59" s="346"/>
      <c r="P59" s="10"/>
      <c r="Q59" s="10"/>
      <c r="R59" s="10"/>
    </row>
    <row r="60" spans="1:18" ht="28.5" customHeight="1">
      <c r="A60" s="493"/>
      <c r="B60" s="163"/>
      <c r="C60" s="163"/>
      <c r="D60" s="301" t="s">
        <v>1002</v>
      </c>
      <c r="E60" s="8"/>
      <c r="F60" s="8"/>
      <c r="G60" s="8"/>
      <c r="K60" s="8"/>
    </row>
    <row r="61" spans="1:18" ht="28.5" hidden="1" customHeight="1">
      <c r="A61" s="493"/>
      <c r="B61" s="163"/>
      <c r="C61" s="163"/>
      <c r="D61" s="7"/>
      <c r="E61" s="8"/>
      <c r="F61" s="8">
        <f>_xlfn.XLOOKUP($C61,'Configurator Options'!$B$26:$B$35,'Configurator Options'!$E$26:$E$35,0)</f>
        <v>0</v>
      </c>
      <c r="G61" s="8"/>
      <c r="K61" s="8"/>
    </row>
    <row r="62" spans="1:18" ht="39" hidden="1" customHeight="1">
      <c r="A62" s="494" t="s">
        <v>200</v>
      </c>
      <c r="B62" s="437" t="s">
        <v>168</v>
      </c>
      <c r="C62" s="438"/>
      <c r="D62" s="439" t="s">
        <v>984</v>
      </c>
      <c r="E62" s="440" t="e">
        <f>_xlfn.XLOOKUP($B$62,$C$63:$C$68,#REF!,0)</f>
        <v>#REF!</v>
      </c>
      <c r="F62" s="440"/>
      <c r="G62" s="440" t="str">
        <f>_xlfn.XLOOKUP($B$62,$C$63:$C$68,F63:F68,0)</f>
        <v>$</v>
      </c>
      <c r="H62" s="441" t="str">
        <f>_xlfn.XLOOKUP($B$62,$C$63:$C$68,I63:I68,"Select One")</f>
        <v xml:space="preserve">, 1/4 inch quick connect fitting on sample outlet. </v>
      </c>
      <c r="I62" s="442"/>
      <c r="J62" s="443"/>
      <c r="K62" s="440"/>
    </row>
    <row r="63" spans="1:18" ht="27.75" hidden="1" customHeight="1">
      <c r="A63" s="494"/>
      <c r="B63" s="216"/>
      <c r="C63" s="216" t="s">
        <v>168</v>
      </c>
      <c r="D63" s="217" t="s">
        <v>179</v>
      </c>
      <c r="E63" s="219"/>
      <c r="F63" s="219" t="str">
        <f>_xlfn.XLOOKUP($C63,'Configurator Options'!$B$38:$B$47,'Configurator Options'!$E$38:$E$47,0)</f>
        <v>$</v>
      </c>
      <c r="G63" s="219"/>
      <c r="H63" s="444"/>
      <c r="I63" s="445" t="str">
        <f>IF(AND(B69="X",B26="BTR"),", 1/4 inch compression fitting on sample outlet. ",IF(AND(B69="X",B26="PNR"),", 1/4 inch compression fitting on sample outlet. ",IF(AND(B69="X",B26="BTP"),", 1/4 inch quick connect fitting on sample outlet. ",IF(AND(B69="X",B26="WMT"),", 1/4 inch quick connect fitting on sample outlet. ",IF(AND(B69="X",B26="PNL"),", 1/4 inch quick connect fitting on sample outlet. ","")))))</f>
        <v xml:space="preserve">, 1/4 inch quick connect fitting on sample outlet. </v>
      </c>
      <c r="J63" s="446"/>
      <c r="K63" s="219" t="s">
        <v>76</v>
      </c>
    </row>
    <row r="64" spans="1:18" ht="27.75" hidden="1" customHeight="1">
      <c r="A64" s="494"/>
      <c r="B64" s="216"/>
      <c r="C64" s="216" t="s">
        <v>192</v>
      </c>
      <c r="D64" s="220" t="s">
        <v>202</v>
      </c>
      <c r="E64" s="219"/>
      <c r="F64" s="219">
        <f>_xlfn.XLOOKUP($C64,'Configurator Options'!$B$38:$B$47,'Configurator Options'!$E$38:$E$47,0)</f>
        <v>0</v>
      </c>
      <c r="G64" s="219"/>
      <c r="H64" s="444"/>
      <c r="I64" s="445" t="s">
        <v>203</v>
      </c>
      <c r="J64" s="446"/>
      <c r="K64" s="219" t="s">
        <v>76</v>
      </c>
    </row>
    <row r="65" spans="1:11" ht="27.75" hidden="1" customHeight="1">
      <c r="A65" s="494"/>
      <c r="B65" s="216"/>
      <c r="C65" s="216" t="s">
        <v>204</v>
      </c>
      <c r="D65" s="220" t="s">
        <v>205</v>
      </c>
      <c r="E65" s="219"/>
      <c r="F65" s="219">
        <f>_xlfn.XLOOKUP($C65,'Configurator Options'!$B$38:$B$47,'Configurator Options'!$E$38:$E$47,0)</f>
        <v>0</v>
      </c>
      <c r="G65" s="219"/>
      <c r="H65" s="444"/>
      <c r="I65" s="445" t="s">
        <v>206</v>
      </c>
      <c r="J65" s="446"/>
      <c r="K65" s="219" t="s">
        <v>76</v>
      </c>
    </row>
    <row r="66" spans="1:11" ht="27.75" hidden="1" customHeight="1">
      <c r="A66" s="494"/>
      <c r="B66" s="216"/>
      <c r="C66" s="216"/>
      <c r="D66" s="220"/>
      <c r="E66" s="219"/>
      <c r="F66" s="219">
        <f>_xlfn.XLOOKUP($C66,'Configurator Options'!$B$38:$B$47,'Configurator Options'!$E$38:$E$47,0)</f>
        <v>0</v>
      </c>
      <c r="G66" s="219"/>
      <c r="H66" s="444"/>
      <c r="I66" s="445"/>
      <c r="J66" s="446"/>
      <c r="K66" s="219"/>
    </row>
    <row r="67" spans="1:11" ht="27.75" hidden="1" customHeight="1">
      <c r="A67" s="494"/>
      <c r="B67" s="216"/>
      <c r="C67" s="216"/>
      <c r="D67" s="220"/>
      <c r="E67" s="219"/>
      <c r="F67" s="219">
        <f>_xlfn.XLOOKUP($C67,'Configurator Options'!$B$38:$B$47,'Configurator Options'!$E$38:$E$47,0)</f>
        <v>0</v>
      </c>
      <c r="G67" s="219"/>
      <c r="H67" s="444"/>
      <c r="I67" s="445"/>
      <c r="J67" s="446"/>
      <c r="K67" s="219"/>
    </row>
    <row r="68" spans="1:11" ht="27.75" hidden="1" customHeight="1">
      <c r="A68" s="494"/>
      <c r="B68" s="216"/>
      <c r="C68" s="216"/>
      <c r="D68" s="220"/>
      <c r="E68" s="219"/>
      <c r="F68" s="219">
        <f>_xlfn.XLOOKUP($C68,'Configurator Options'!$B$38:$B$47,'Configurator Options'!$E$38:$E$47,0)</f>
        <v>0</v>
      </c>
      <c r="G68" s="219"/>
      <c r="H68" s="444"/>
      <c r="I68" s="445"/>
      <c r="J68" s="446"/>
      <c r="K68" s="219"/>
    </row>
    <row r="69" spans="1:11" ht="33.75" hidden="1" customHeight="1">
      <c r="A69" s="494" t="s">
        <v>207</v>
      </c>
      <c r="B69" s="437" t="s">
        <v>168</v>
      </c>
      <c r="C69" s="438"/>
      <c r="D69" s="439" t="s">
        <v>985</v>
      </c>
      <c r="E69" s="440" t="e">
        <f>_xlfn.XLOOKUP($B$69,$C$70:$C$75,#REF!,0)</f>
        <v>#REF!</v>
      </c>
      <c r="F69" s="440"/>
      <c r="G69" s="440">
        <f>_xlfn.XLOOKUP($B$69,$C$70:$C$75,F70:F75,0)</f>
        <v>0</v>
      </c>
      <c r="H69" s="441" t="str">
        <f>_xlfn.XLOOKUP($B$69,$C$70:$C$75,I70:I75,"Select One")</f>
        <v/>
      </c>
      <c r="I69" s="442"/>
      <c r="J69" s="443"/>
      <c r="K69" s="440"/>
    </row>
    <row r="70" spans="1:11" ht="16" hidden="1">
      <c r="A70" s="494"/>
      <c r="B70" s="216"/>
      <c r="C70" s="216" t="s">
        <v>168</v>
      </c>
      <c r="D70" s="217" t="s">
        <v>179</v>
      </c>
      <c r="E70" s="219"/>
      <c r="F70" s="219">
        <f>_xlfn.XLOOKUP($C70,'Configurator Options'!$B$48:$B$57,'Configurator Options'!$E$48:$E$57,0)</f>
        <v>0</v>
      </c>
      <c r="G70" s="219"/>
      <c r="H70" s="444"/>
      <c r="I70" s="447" t="s">
        <v>180</v>
      </c>
      <c r="J70" s="446"/>
      <c r="K70" s="219" t="s">
        <v>76</v>
      </c>
    </row>
    <row r="71" spans="1:11" ht="28.5" hidden="1" customHeight="1">
      <c r="A71" s="494"/>
      <c r="B71" s="216"/>
      <c r="C71" s="216" t="s">
        <v>128</v>
      </c>
      <c r="D71" s="217" t="s">
        <v>209</v>
      </c>
      <c r="E71" s="219"/>
      <c r="F71" s="219">
        <f>_xlfn.XLOOKUP($C71,'Configurator Options'!$B$48:$B$57,'Configurator Options'!$E$48:$E$57,0)</f>
        <v>0</v>
      </c>
      <c r="G71" s="219"/>
      <c r="H71" s="444"/>
      <c r="I71" s="445" t="str">
        <f>IF(B62="X",", a 24vdc sample pump with barbed fittings on the outlet. ",", a 24vdc sample pump with barbed fittings on the outlet")</f>
        <v xml:space="preserve">, a 24vdc sample pump with barbed fittings on the outlet. </v>
      </c>
      <c r="J71" s="446"/>
      <c r="K71" s="219" t="s">
        <v>76</v>
      </c>
    </row>
    <row r="72" spans="1:11" ht="24" hidden="1">
      <c r="A72" s="494"/>
      <c r="B72" s="216"/>
      <c r="C72" s="216"/>
      <c r="D72" s="448" t="s">
        <v>210</v>
      </c>
      <c r="E72" s="219"/>
      <c r="F72" s="219">
        <f>_xlfn.XLOOKUP($C72,'Configurator Options'!$B$48:$B$57,'Configurator Options'!$E$48:$E$57,0)</f>
        <v>0</v>
      </c>
      <c r="G72" s="219"/>
      <c r="H72" s="444"/>
      <c r="I72" s="445"/>
      <c r="J72" s="446"/>
      <c r="K72" s="219"/>
    </row>
    <row r="73" spans="1:11" ht="32" hidden="1">
      <c r="A73" s="494"/>
      <c r="B73" s="216"/>
      <c r="C73" s="216"/>
      <c r="D73" s="217"/>
      <c r="E73" s="219"/>
      <c r="F73" s="219">
        <f>_xlfn.XLOOKUP($C73,'Configurator Options'!$B$48:$B$57,'Configurator Options'!$E$48:$E$57,0)</f>
        <v>0</v>
      </c>
      <c r="G73" s="219"/>
      <c r="H73" s="444"/>
      <c r="I73" s="445" t="s">
        <v>211</v>
      </c>
      <c r="J73" s="446"/>
      <c r="K73" s="219"/>
    </row>
    <row r="74" spans="1:11" hidden="1">
      <c r="A74" s="494"/>
      <c r="B74" s="216"/>
      <c r="C74" s="216"/>
      <c r="D74" s="217"/>
      <c r="E74" s="219"/>
      <c r="F74" s="219">
        <f>_xlfn.XLOOKUP($C74,'Configurator Options'!$B$48:$B$57,'Configurator Options'!$E$48:$E$57,0)</f>
        <v>0</v>
      </c>
      <c r="G74" s="219"/>
      <c r="H74" s="444"/>
      <c r="I74" s="445"/>
      <c r="J74" s="446"/>
      <c r="K74" s="219"/>
    </row>
    <row r="75" spans="1:11" hidden="1">
      <c r="A75" s="494"/>
      <c r="B75" s="216"/>
      <c r="C75" s="216"/>
      <c r="D75" s="220"/>
      <c r="E75" s="219"/>
      <c r="F75" s="219">
        <f>_xlfn.XLOOKUP($C75,'Configurator Options'!$B$48:$B$57,'Configurator Options'!$E$48:$E$57,0)</f>
        <v>0</v>
      </c>
      <c r="G75" s="219"/>
      <c r="H75" s="444"/>
      <c r="I75" s="445"/>
      <c r="J75" s="446"/>
      <c r="K75" s="219"/>
    </row>
    <row r="76" spans="1:11" ht="27.75" customHeight="1">
      <c r="A76" s="493" t="s">
        <v>212</v>
      </c>
      <c r="B76" s="170" t="s">
        <v>168</v>
      </c>
      <c r="C76" s="171"/>
      <c r="D76" s="42" t="s">
        <v>213</v>
      </c>
      <c r="E76" s="57" t="e">
        <f>_xlfn.XLOOKUP($B$76,$C$77:$C$82,#REF!,0)</f>
        <v>#REF!</v>
      </c>
      <c r="F76" s="57"/>
      <c r="G76" s="57">
        <f>_xlfn.XLOOKUP($B$76,$C$77:$C$82,F77:F82,0)</f>
        <v>0</v>
      </c>
      <c r="H76" s="159" t="str">
        <f>_xlfn.XLOOKUP($B$76,$C$77:$C$82,I77:I82,"Select One")</f>
        <v/>
      </c>
      <c r="K76" s="57"/>
    </row>
    <row r="77" spans="1:11" ht="30" customHeight="1">
      <c r="A77" s="493"/>
      <c r="B77" s="163"/>
      <c r="C77" s="163" t="s">
        <v>168</v>
      </c>
      <c r="D77" s="7" t="s">
        <v>179</v>
      </c>
      <c r="E77" s="8"/>
      <c r="F77" s="8">
        <f>_xlfn.XLOOKUP($C77,'Configurator Options'!$B$58:$B$67,'Configurator Options'!$E$58:$E$67,0)</f>
        <v>0</v>
      </c>
      <c r="G77" s="8"/>
      <c r="I77" s="108" t="s">
        <v>180</v>
      </c>
      <c r="K77" s="8" t="s">
        <v>76</v>
      </c>
    </row>
    <row r="78" spans="1:11" hidden="1">
      <c r="A78" s="493"/>
      <c r="B78" s="163"/>
      <c r="C78" s="163"/>
      <c r="D78" s="7"/>
      <c r="E78" s="8"/>
      <c r="F78" s="8">
        <f>_xlfn.XLOOKUP($C78,'Configurator Options'!$B$58:$B$67,'Configurator Options'!$E$58:$E$67,0)</f>
        <v>0</v>
      </c>
      <c r="G78" s="8"/>
      <c r="K78" s="8"/>
    </row>
    <row r="79" spans="1:11" hidden="1">
      <c r="A79" s="493"/>
      <c r="B79" s="163"/>
      <c r="C79" s="163"/>
      <c r="D79" s="7"/>
      <c r="E79" s="8"/>
      <c r="F79" s="8">
        <f>_xlfn.XLOOKUP($C79,'Configurator Options'!$B$58:$B$67,'Configurator Options'!$E$58:$E$67,0)</f>
        <v>0</v>
      </c>
      <c r="G79" s="8"/>
      <c r="K79" s="8"/>
    </row>
    <row r="80" spans="1:11" hidden="1">
      <c r="A80" s="493"/>
      <c r="B80" s="163"/>
      <c r="C80" s="163"/>
      <c r="D80" s="7"/>
      <c r="E80" s="8"/>
      <c r="F80" s="8">
        <f>_xlfn.XLOOKUP($C80,'Configurator Options'!$B$58:$B$67,'Configurator Options'!$E$58:$E$67,0)</f>
        <v>0</v>
      </c>
      <c r="G80" s="8"/>
      <c r="K80" s="8"/>
    </row>
    <row r="81" spans="1:12" hidden="1">
      <c r="A81" s="493"/>
      <c r="B81" s="163"/>
      <c r="C81" s="163"/>
      <c r="D81" s="7"/>
      <c r="E81" s="8"/>
      <c r="F81" s="8">
        <f>_xlfn.XLOOKUP($C81,'Configurator Options'!$B$58:$B$67,'Configurator Options'!$E$58:$E$67,0)</f>
        <v>0</v>
      </c>
      <c r="G81" s="8"/>
      <c r="K81" s="8"/>
    </row>
    <row r="82" spans="1:12" hidden="1">
      <c r="A82" s="493"/>
      <c r="B82" s="163"/>
      <c r="C82" s="163"/>
      <c r="D82" s="7"/>
      <c r="E82" s="8"/>
      <c r="F82" s="8">
        <f>_xlfn.XLOOKUP($C82,'Configurator Options'!$B$58:$B$67,'Configurator Options'!$E$58:$E$67,0)</f>
        <v>0</v>
      </c>
      <c r="G82" s="8"/>
      <c r="K82" s="8"/>
    </row>
    <row r="83" spans="1:12" ht="24" customHeight="1">
      <c r="A83" s="493" t="s">
        <v>214</v>
      </c>
      <c r="B83" s="170" t="s">
        <v>168</v>
      </c>
      <c r="C83" s="252"/>
      <c r="D83" s="257" t="s">
        <v>214</v>
      </c>
      <c r="E83" s="253" t="e">
        <f>_xlfn.XLOOKUP($B$83,$C$84:$C$87,#REF!,0)</f>
        <v>#REF!</v>
      </c>
      <c r="F83" s="253"/>
      <c r="G83" s="253">
        <f>_xlfn.XLOOKUP($B$83,$C$84:$C$87,F84:F87,0)</f>
        <v>0</v>
      </c>
      <c r="H83" s="254" t="str">
        <f>_xlfn.XLOOKUP($B$83,$C$84:$C$87,I84:I87,"Select One")</f>
        <v xml:space="preserve">Equipped with our standard percent electrochemical sensor (CAT-2SEN). </v>
      </c>
      <c r="I83" s="255"/>
      <c r="J83" s="256"/>
      <c r="K83" s="253"/>
    </row>
    <row r="84" spans="1:12" ht="24" customHeight="1">
      <c r="A84" s="493"/>
      <c r="B84" s="163"/>
      <c r="C84" s="163" t="s">
        <v>168</v>
      </c>
      <c r="D84" s="7" t="s">
        <v>215</v>
      </c>
      <c r="E84" s="8"/>
      <c r="F84" s="8">
        <f>_xlfn.XLOOKUP($C84,'Configurator Options'!$B$68:$B$72,'Configurator Options'!$E$68:$E$72,0)</f>
        <v>0</v>
      </c>
      <c r="G84" s="8"/>
      <c r="I84" s="49" t="s">
        <v>216</v>
      </c>
      <c r="K84" s="8" t="s">
        <v>76</v>
      </c>
    </row>
    <row r="85" spans="1:12" ht="24" hidden="1" customHeight="1">
      <c r="A85" s="493"/>
      <c r="B85" s="163"/>
      <c r="C85" s="163"/>
      <c r="D85" s="7"/>
      <c r="E85" s="8"/>
      <c r="F85" s="8">
        <f>_xlfn.XLOOKUP($C85,'Configurator Options'!$B$68:$B$72,'Configurator Options'!$E$68:$E$72,0)</f>
        <v>0</v>
      </c>
      <c r="G85" s="8"/>
      <c r="K85" s="8"/>
    </row>
    <row r="86" spans="1:12" ht="25" hidden="1" customHeight="1">
      <c r="A86" s="493"/>
      <c r="B86" s="163"/>
      <c r="C86" s="163"/>
      <c r="D86" s="7"/>
      <c r="E86" s="8"/>
      <c r="F86" s="8">
        <f>_xlfn.XLOOKUP($C86,'Configurator Options'!$B$68:$B$72,'Configurator Options'!$E$68:$E$72,0)</f>
        <v>0</v>
      </c>
      <c r="G86" s="8"/>
      <c r="K86" s="8"/>
    </row>
    <row r="87" spans="1:12" hidden="1">
      <c r="A87" s="493"/>
      <c r="B87" s="163"/>
      <c r="C87" s="163"/>
      <c r="D87" s="7"/>
      <c r="E87" s="8"/>
      <c r="F87" s="8">
        <f>_xlfn.XLOOKUP($C87,'Configurator Options'!$B$68:$B$72,'Configurator Options'!$E$68:$E$72,0)</f>
        <v>0</v>
      </c>
      <c r="G87" s="8"/>
      <c r="K87" s="8"/>
    </row>
    <row r="88" spans="1:12" ht="21" customHeight="1">
      <c r="A88" s="493" t="s">
        <v>217</v>
      </c>
      <c r="B88" s="170" t="s">
        <v>218</v>
      </c>
      <c r="C88" s="252"/>
      <c r="D88" s="257" t="s">
        <v>217</v>
      </c>
      <c r="E88" s="253" t="e">
        <f>_xlfn.XLOOKUP($B$88,$C$89:$C$96,#REF!,0)</f>
        <v>#REF!</v>
      </c>
      <c r="F88" s="253"/>
      <c r="G88" s="253">
        <f>_xlfn.XLOOKUP($B$88,$C$89:$C$96,F89:F96,0)</f>
        <v>0</v>
      </c>
      <c r="H88" s="254" t="str">
        <f>_xlfn.XLOOKUP($B$88,$C$89:$C$96,I89:I96,"Select One")</f>
        <v/>
      </c>
      <c r="I88" s="255"/>
      <c r="J88" s="256"/>
      <c r="K88" s="253"/>
    </row>
    <row r="89" spans="1:12" ht="27" customHeight="1">
      <c r="A89" s="493"/>
      <c r="B89" s="163"/>
      <c r="C89" s="163" t="s">
        <v>218</v>
      </c>
      <c r="D89" s="7" t="s">
        <v>179</v>
      </c>
      <c r="E89" s="8"/>
      <c r="F89" s="8">
        <f>_xlfn.XLOOKUP($C89,'Configurator Options'!$B$73:$B$108,'Configurator Options'!$E$73:$E$108,0)</f>
        <v>0</v>
      </c>
      <c r="G89" s="8"/>
      <c r="I89" s="108" t="s">
        <v>180</v>
      </c>
      <c r="K89" s="8" t="s">
        <v>76</v>
      </c>
      <c r="L89" s="53"/>
    </row>
    <row r="90" spans="1:12" ht="27" hidden="1" customHeight="1">
      <c r="A90" s="493"/>
      <c r="B90" s="163"/>
      <c r="C90" s="216" t="s">
        <v>219</v>
      </c>
      <c r="D90" s="220" t="str">
        <f>IF($B$69="X","Pump Required for this option - LoFlo Switch",IF($B$69="Select One","Pump Required for this option - LoFlo Switch",IF($B$69="A","Pump LoFlo Switch on outlet - Firmware, LoFlo switch wired to Alarm 3")))</f>
        <v>Pump Required for this option - LoFlo Switch</v>
      </c>
      <c r="E90" s="8"/>
      <c r="F90" s="8">
        <f>_xlfn.XLOOKUP($C90,'Configurator Options'!$B$73:$B$108,'Configurator Options'!$E$73:$E$108,0)</f>
        <v>0</v>
      </c>
      <c r="G90" s="8"/>
      <c r="I90" s="49" t="s">
        <v>220</v>
      </c>
      <c r="J90" s="82" t="str">
        <f>IF(B88="LF",K90,"")</f>
        <v/>
      </c>
      <c r="K90" s="7">
        <v>6</v>
      </c>
    </row>
    <row r="91" spans="1:12" ht="27" hidden="1" customHeight="1">
      <c r="A91" s="493"/>
      <c r="B91" s="163"/>
      <c r="C91" s="216" t="s">
        <v>221</v>
      </c>
      <c r="D91" s="220" t="s">
        <v>222</v>
      </c>
      <c r="E91" s="8"/>
      <c r="F91" s="8">
        <f>_xlfn.XLOOKUP($C91,'Configurator Options'!$B$73:$B$108,'Configurator Options'!$E$73:$E$108,0)</f>
        <v>0</v>
      </c>
      <c r="G91" s="8"/>
      <c r="K91" s="8"/>
    </row>
    <row r="92" spans="1:12" ht="27" hidden="1" customHeight="1">
      <c r="A92" s="493"/>
      <c r="B92" s="163"/>
      <c r="C92" s="216" t="s">
        <v>223</v>
      </c>
      <c r="D92" s="220" t="s">
        <v>224</v>
      </c>
      <c r="E92" s="8"/>
      <c r="F92" s="8">
        <f>_xlfn.XLOOKUP($C92,'Configurator Options'!$B$73:$B$108,'Configurator Options'!$E$73:$E$108,0)</f>
        <v>0</v>
      </c>
      <c r="G92" s="8"/>
      <c r="I92" s="49" t="s">
        <v>225</v>
      </c>
      <c r="K92" s="8" t="s">
        <v>76</v>
      </c>
    </row>
    <row r="93" spans="1:12" ht="64" hidden="1">
      <c r="A93" s="493"/>
      <c r="B93" s="163"/>
      <c r="C93" s="216" t="s">
        <v>226</v>
      </c>
      <c r="D93" s="220" t="s">
        <v>227</v>
      </c>
      <c r="E93" s="8"/>
      <c r="F93" s="8">
        <f>_xlfn.XLOOKUP($C93,'Configurator Options'!$B$73:$B$108,'Configurator Options'!$E$73:$E$108,0)</f>
        <v>0</v>
      </c>
      <c r="G93" s="8"/>
      <c r="I93" s="49" t="s">
        <v>228</v>
      </c>
      <c r="K93" s="174" t="s">
        <v>76</v>
      </c>
    </row>
    <row r="94" spans="1:12" ht="30.75" hidden="1" customHeight="1">
      <c r="A94" s="493"/>
      <c r="B94" s="163"/>
      <c r="F94" s="8">
        <f>_xlfn.XLOOKUP($C94,'Configurator Options'!$B$73:$B$108,'Configurator Options'!$E$73:$E$108,0)</f>
        <v>0</v>
      </c>
      <c r="I94" s="49" t="s">
        <v>229</v>
      </c>
      <c r="J94" s="15"/>
      <c r="K94" s="174" t="s">
        <v>76</v>
      </c>
    </row>
    <row r="95" spans="1:12" ht="30.75" hidden="1" customHeight="1">
      <c r="A95" s="493"/>
      <c r="B95" s="163"/>
      <c r="C95" s="163"/>
      <c r="D95" s="9"/>
      <c r="E95" s="8"/>
      <c r="F95" s="8">
        <f>_xlfn.XLOOKUP($C95,'Configurator Options'!$B$73:$B$108,'Configurator Options'!$E$73:$E$108,0)</f>
        <v>0</v>
      </c>
      <c r="G95" s="8"/>
      <c r="J95" s="15"/>
      <c r="K95" s="174"/>
    </row>
    <row r="96" spans="1:12" ht="30.75" hidden="1" customHeight="1">
      <c r="A96" s="493"/>
      <c r="B96" s="163"/>
      <c r="C96" s="163"/>
      <c r="D96" s="9"/>
      <c r="E96" s="8"/>
      <c r="F96" s="8">
        <f>_xlfn.XLOOKUP($C96,'Configurator Options'!$B$73:$B$108,'Configurator Options'!$E$73:$E$108,0)</f>
        <v>0</v>
      </c>
      <c r="G96" s="8"/>
      <c r="J96" s="15"/>
      <c r="K96" s="174"/>
    </row>
    <row r="97" spans="1:15" ht="32.25" customHeight="1">
      <c r="A97" s="493" t="s">
        <v>230</v>
      </c>
      <c r="B97" s="170" t="s">
        <v>168</v>
      </c>
      <c r="C97" s="252"/>
      <c r="D97" s="248" t="s">
        <v>1016</v>
      </c>
      <c r="E97" s="253" t="e">
        <f>_xlfn.XLOOKUP($B$97,$C$98:$C$103,#REF!,0)</f>
        <v>#REF!</v>
      </c>
      <c r="F97" s="253"/>
      <c r="G97" s="253">
        <f>_xlfn.XLOOKUP($B$97,$C$98:$C$103,F98:F103,0)</f>
        <v>0</v>
      </c>
      <c r="H97" s="254" t="str">
        <f>_xlfn.XLOOKUP($B$97,$C$98:$C$104,I98:I104,"Select One")</f>
        <v xml:space="preserve">Comes with both a 4-20mADC and 0-2vdc analog outputs includes cordgrip strain relief. </v>
      </c>
      <c r="I97" s="255"/>
      <c r="J97" s="256"/>
      <c r="K97" s="253"/>
      <c r="M97" s="175"/>
    </row>
    <row r="98" spans="1:15" ht="28.5" customHeight="1">
      <c r="A98" s="493"/>
      <c r="B98" s="163"/>
      <c r="C98" s="163" t="s">
        <v>168</v>
      </c>
      <c r="D98" s="7" t="s">
        <v>231</v>
      </c>
      <c r="E98" s="8"/>
      <c r="F98" s="8">
        <f>_xlfn.XLOOKUP($C98,'Configurator Options'!$B$109:$B$118,'Configurator Options'!$E$109:$E$118,0)</f>
        <v>0</v>
      </c>
      <c r="G98" s="8"/>
      <c r="I98" s="49" t="str">
        <f>IF(B88="S1","Comes with both a 4-20mADC and 0-2vdc analog outputs includes strain relief. ","Comes with both a 4-20mADC and 0-2vdc analog outputs includes cordgrip strain relief. ")</f>
        <v xml:space="preserve">Comes with both a 4-20mADC and 0-2vdc analog outputs includes cordgrip strain relief. </v>
      </c>
      <c r="K98" s="8" t="s">
        <v>76</v>
      </c>
    </row>
    <row r="99" spans="1:15" ht="28.5" hidden="1" customHeight="1">
      <c r="A99" s="493"/>
      <c r="B99" s="163"/>
      <c r="C99" s="436" t="s">
        <v>174</v>
      </c>
      <c r="D99" s="220" t="s">
        <v>232</v>
      </c>
      <c r="E99" s="8"/>
      <c r="F99" s="8">
        <f>_xlfn.XLOOKUP($C99,'Configurator Options'!$B$109:$B$118,'Configurator Options'!$E$109:$E$118,0)</f>
        <v>0</v>
      </c>
      <c r="G99" s="8"/>
      <c r="I99" s="49" t="str">
        <f>IF(B88="S1","Comes with both a 4-20mADC and 0-2vdc analog outputs plus RS232 serial communications includes strain relief. ","Comes with both a 4-20mADC and 0-2vdc analog outputs plus RS232 serial communications includes cordgrip strain relief. ")</f>
        <v xml:space="preserve">Comes with both a 4-20mADC and 0-2vdc analog outputs plus RS232 serial communications includes cordgrip strain relief. </v>
      </c>
      <c r="J99" s="82" t="str">
        <f>IF(B97="2",K99,"")</f>
        <v/>
      </c>
      <c r="K99" s="7">
        <v>6</v>
      </c>
    </row>
    <row r="100" spans="1:15" ht="28.5" hidden="1" customHeight="1">
      <c r="A100" s="493"/>
      <c r="B100" s="163"/>
      <c r="C100" s="436" t="s">
        <v>233</v>
      </c>
      <c r="D100" s="220" t="s">
        <v>234</v>
      </c>
      <c r="E100" s="8"/>
      <c r="F100" s="8">
        <f>_xlfn.XLOOKUP($C100,'Configurator Options'!$B$109:$B$118,'Configurator Options'!$E$109:$E$118,0)</f>
        <v>0</v>
      </c>
      <c r="G100" s="8"/>
      <c r="I100" s="49" t="str">
        <f>IF(B88="S1","Comes with both a 4-20mADC and 0-2vdc analog outputs plus RS485 serial communications includes strain relief. ","Comes with both a 4-20mADC and 0-2vdc analog outputs plus RS485 serial communications includes cordgrip strain relief. ")</f>
        <v xml:space="preserve">Comes with both a 4-20mADC and 0-2vdc analog outputs plus RS485 serial communications includes cordgrip strain relief. </v>
      </c>
      <c r="J100" s="82" t="str">
        <f>IF(B97="4",K100,"")</f>
        <v/>
      </c>
      <c r="K100" s="7">
        <v>6</v>
      </c>
    </row>
    <row r="101" spans="1:15" ht="28.5" hidden="1" customHeight="1">
      <c r="A101" s="493"/>
      <c r="B101" s="163"/>
      <c r="C101" s="164"/>
      <c r="D101" s="9"/>
      <c r="E101" s="8"/>
      <c r="F101" s="8">
        <f>_xlfn.XLOOKUP($C101,'Configurator Options'!$B$109:$B$118,'Configurator Options'!$E$109:$E$118,0)</f>
        <v>0</v>
      </c>
      <c r="G101" s="8"/>
      <c r="K101" s="7"/>
    </row>
    <row r="102" spans="1:15" ht="28.5" hidden="1" customHeight="1">
      <c r="A102" s="493"/>
      <c r="B102" s="163"/>
      <c r="C102" s="164"/>
      <c r="D102" s="9"/>
      <c r="E102" s="8"/>
      <c r="F102" s="8">
        <f>_xlfn.XLOOKUP($C102,'Configurator Options'!$B$109:$B$118,'Configurator Options'!$E$109:$E$118,0)</f>
        <v>0</v>
      </c>
      <c r="G102" s="8"/>
      <c r="K102" s="7"/>
    </row>
    <row r="103" spans="1:15" ht="28.5" hidden="1" customHeight="1">
      <c r="A103" s="493"/>
      <c r="B103" s="163"/>
      <c r="C103" s="164"/>
      <c r="D103" s="9"/>
      <c r="E103" s="8"/>
      <c r="F103" s="8">
        <f>_xlfn.XLOOKUP($C103,'Configurator Options'!$B$109:$B$118,'Configurator Options'!$E$109:$E$118,0)</f>
        <v>0</v>
      </c>
      <c r="G103" s="8"/>
      <c r="K103" s="7"/>
    </row>
    <row r="104" spans="1:15" ht="44.25" customHeight="1">
      <c r="B104" s="176">
        <f>COUNTIF(B2:B98,"Select One")</f>
        <v>4</v>
      </c>
      <c r="C104" s="7"/>
      <c r="D104" s="7" t="str">
        <f>IF(B104&lt;&gt;0, "You still have "&amp;B104&amp;" selections to make to complete the configuration.","Configuration Complete - Press CTRL-ALT-F9 to Update Description")</f>
        <v>You still have 4 selections to make to complete the configuration.</v>
      </c>
      <c r="E104" s="8"/>
      <c r="F104" s="13"/>
      <c r="G104" s="8"/>
      <c r="K104" s="8"/>
      <c r="L104" s="177"/>
      <c r="M104" s="178"/>
      <c r="O104" s="137"/>
    </row>
    <row r="105" spans="1:15" ht="16" thickBot="1">
      <c r="A105" s="259"/>
      <c r="B105" s="260" t="s">
        <v>237</v>
      </c>
      <c r="C105" s="261" t="str">
        <f>"CAT-"&amp;""&amp;B2&amp;"-"&amp;B6&amp;""&amp;B19&amp;""&amp;B26&amp;"-"&amp;B35&amp;""&amp;B42&amp;""&amp;B49&amp;""&amp;B76&amp;""&amp;B83&amp;"-"&amp;B88&amp;"-"&amp;B97</f>
        <v>CAT-2000-Select OneSelect OneWMT-XSelect OneSelect OneXX-XX-X</v>
      </c>
      <c r="D105" s="261"/>
      <c r="E105" s="262" t="e">
        <f>SUM(E2:E104)</f>
        <v>#REF!</v>
      </c>
      <c r="F105" s="262" t="s">
        <v>238</v>
      </c>
      <c r="G105" s="262">
        <f>SUM(G2:G104)</f>
        <v>3277.05</v>
      </c>
      <c r="H105" s="263"/>
      <c r="I105" s="264"/>
      <c r="J105" s="265">
        <f>MAX(J2:J103)</f>
        <v>4</v>
      </c>
      <c r="K105" s="262" t="str">
        <f>IF(J105=1,"1",IF(J105=2,"2",IF(J105=3,"3",IF(J105=4,"4",IF(J105=5,"5",IF(J105=6,"6",IF(J105=7,"7",IF(J105=8,"8",IF(J105=9,"9",IF(J105=10,"10",IF(J105=11,"11",IF(J105=12,"12",IF(J105="-","-",IF(J105=100,"Call Factory"))))))))))))))</f>
        <v>4</v>
      </c>
    </row>
    <row r="106" spans="1:15" ht="181" customHeight="1" thickBot="1">
      <c r="B106" s="179" t="s">
        <v>239</v>
      </c>
      <c r="C106" s="408" t="str">
        <f>C105</f>
        <v>CAT-2000-Select OneSelect OneWMT-XSelect OneSelect OneXX-XX-X</v>
      </c>
      <c r="D106" s="377" t="str">
        <f>$H$2&amp;""&amp;$H$6&amp;""&amp;$H$19&amp;""&amp;$H$26&amp;""&amp;$H$35&amp;""&amp;$H$42&amp;""&amp;$H$49&amp;""&amp;$H$76&amp;""&amp;$H$83&amp;""&amp;$H$88&amp;""&amp;$H$97&amp;" Includes a compression to 1/4 inch quick connect adapter. "&amp;$D$3</f>
        <v>Series 2000 Percent Oxygen Analyzer with three alarm  relays, instrument status alarm relay, digital display, audible alarm, visual alarm indicators. Select OneSelect OneFeatures a general purpose polycarbonate wall mount enclosure with sampling and electrical connections mounted on the sides or bottom of the enclosure. Includes 1/4 inch stainless steel compression gas connection on the inletSelect OneSelect OneEquipped with our standard percent electrochemical sensor (CAT-2SEN). Comes with both a 4-20mADC and 0-2vdc analog outputs includes cordgrip strain relief.  Includes a compression to 1/4 inch quick connect adapter. Warranty: 2-year electronics and 1-year sensor</v>
      </c>
      <c r="E106" s="215"/>
      <c r="F106" s="85"/>
      <c r="G106" s="67"/>
      <c r="K106" s="8"/>
    </row>
    <row r="107" spans="1:15" ht="41" customHeight="1" thickBot="1">
      <c r="A107" s="88"/>
      <c r="B107" s="88"/>
      <c r="C107" s="416"/>
      <c r="D107" s="412" t="s">
        <v>1131</v>
      </c>
      <c r="E107" s="67"/>
      <c r="F107" s="67"/>
      <c r="G107" s="67"/>
      <c r="K107" s="67" t="e">
        <f>#REF!*2</f>
        <v>#REF!</v>
      </c>
    </row>
    <row r="108" spans="1:15">
      <c r="A108"/>
      <c r="D108" s="33" t="str">
        <f>Contents!B1</f>
        <v>Effective Date: 11/07/2025 All Prices and Lead Times Subject to Change Without Notice - Revision 5.4</v>
      </c>
    </row>
    <row r="109" spans="1:15">
      <c r="A109" s="11"/>
      <c r="D109" s="68" t="s">
        <v>242</v>
      </c>
    </row>
    <row r="110" spans="1:15">
      <c r="B110" s="181"/>
      <c r="C110" s="10"/>
      <c r="D110" s="50"/>
      <c r="E110" s="13"/>
      <c r="F110" s="13"/>
      <c r="G110" s="13"/>
    </row>
    <row r="111" spans="1:15" ht="17" thickBot="1">
      <c r="A111" s="11"/>
      <c r="B111" s="181"/>
      <c r="C111" s="248" t="s">
        <v>1120</v>
      </c>
      <c r="D111" s="378" t="s">
        <v>59</v>
      </c>
      <c r="E111" s="13"/>
      <c r="F111" s="13"/>
      <c r="G111" s="13"/>
    </row>
    <row r="112" spans="1:15">
      <c r="A112" s="11"/>
      <c r="B112" s="181"/>
      <c r="C112" s="381"/>
      <c r="D112" s="382" t="str">
        <f>_xlfn.XLOOKUP($C112,Parts!$A$2:$A$301,Parts!$B$2:$B$301,0)</f>
        <v>HS Code: 9027904500</v>
      </c>
      <c r="E112" s="13"/>
      <c r="F112" s="13"/>
      <c r="G112" s="13"/>
    </row>
    <row r="113" spans="1:7" ht="16">
      <c r="A113" s="11"/>
      <c r="B113" s="181"/>
      <c r="C113" s="384"/>
      <c r="D113" s="238" t="s">
        <v>592</v>
      </c>
      <c r="E113" s="13"/>
      <c r="F113" s="13"/>
      <c r="G113" s="13"/>
    </row>
    <row r="114" spans="1:7" ht="16">
      <c r="A114" s="11"/>
      <c r="B114" s="181"/>
      <c r="C114" s="384" t="s">
        <v>629</v>
      </c>
      <c r="D114" s="379" t="str">
        <f>_xlfn.XLOOKUP($C114,Parts!$A$2:$A$301,Parts!$B$2:$B$301,0)</f>
        <v>Remote Cable for Series 2000, 3000 - 10 feet.</v>
      </c>
      <c r="E114" s="13"/>
      <c r="F114" s="13"/>
      <c r="G114" s="13"/>
    </row>
    <row r="115" spans="1:7" ht="16">
      <c r="A115" s="11"/>
      <c r="B115" s="181"/>
      <c r="C115" s="384" t="s">
        <v>632</v>
      </c>
      <c r="D115" s="379" t="str">
        <f>_xlfn.XLOOKUP($C115,Parts!$A$2:$A$301,Parts!$B$2:$B$301,0)</f>
        <v>Remote Cable for Series 2000, 3000 - Additional length per foot</v>
      </c>
      <c r="E115" s="13"/>
      <c r="F115" s="13"/>
      <c r="G115" s="13"/>
    </row>
    <row r="116" spans="1:7" ht="32">
      <c r="A116" s="11"/>
      <c r="B116" s="181"/>
      <c r="C116" s="386" t="s">
        <v>634</v>
      </c>
      <c r="D116" s="379" t="str">
        <f>_xlfn.XLOOKUP($C116,Parts!$A$2:$A$301,Parts!$B$2:$B$301,0)</f>
        <v>Cord, Power - 6', 18G, 3 conductor, SVT, Plug Type: UL, Unshielded, Rated 60-75 Degrees C, Black, Computer Desktop Style</v>
      </c>
      <c r="E116" s="13"/>
      <c r="F116" s="13"/>
      <c r="G116" s="13"/>
    </row>
    <row r="117" spans="1:7" ht="16">
      <c r="A117" s="11"/>
      <c r="B117" s="181"/>
      <c r="C117" s="387"/>
      <c r="D117" s="244" t="s">
        <v>650</v>
      </c>
      <c r="E117" s="13"/>
      <c r="F117" s="13"/>
      <c r="G117" s="13"/>
    </row>
    <row r="118" spans="1:7" ht="45" customHeight="1">
      <c r="A118" s="11"/>
      <c r="B118" s="181"/>
      <c r="C118" s="387" t="s">
        <v>651</v>
      </c>
      <c r="D118" s="379" t="str">
        <f>_xlfn.XLOOKUP($C118,Parts!$A$2:$A$301,Parts!$B$2:$B$301,0)</f>
        <v>Swagelok - High Capacity Sample Filter- 316 stainless steel (SS) body with 316 SS filter element. Recommended when particles are &gt;5 microns. The filter is equipped with 1/4" compression fittings. (Old P/N:295S, 395S)</v>
      </c>
      <c r="E118" s="13"/>
      <c r="F118" s="13"/>
      <c r="G118" s="13"/>
    </row>
    <row r="119" spans="1:7" ht="32">
      <c r="A119" s="11"/>
      <c r="B119" s="181"/>
      <c r="C119" s="387" t="s">
        <v>654</v>
      </c>
      <c r="D119" s="379" t="str">
        <f>_xlfn.XLOOKUP($C119,Parts!$A$2:$A$301,Parts!$B$2:$B$301,0)</f>
        <v>Coalescing Filter-Filter with aluminum housing. Recommended with samples containing a very light mist and particles &gt; 30 microns. (Old P/N: 2CF, 3CF)</v>
      </c>
      <c r="E119" s="13"/>
      <c r="F119" s="13"/>
      <c r="G119" s="13"/>
    </row>
    <row r="120" spans="1:7" ht="32">
      <c r="A120" s="11"/>
      <c r="B120" s="181"/>
      <c r="C120" s="387" t="s">
        <v>657</v>
      </c>
      <c r="D120" s="379" t="str">
        <f>_xlfn.XLOOKUP($C120,Parts!$A$2:$A$301,Parts!$B$2:$B$301,0)</f>
        <v>Hoke - High Capacity Sample Filter - 316 stainless steel (SS) body with 316 SS filter element. Recommended when particles are &gt;5 microns. The filter is equipped with 1/4" compression fittings. (Old P/N:295S, 395S)</v>
      </c>
      <c r="E120" s="13"/>
      <c r="F120" s="13"/>
      <c r="G120" s="13"/>
    </row>
    <row r="121" spans="1:7" ht="16">
      <c r="A121" s="11"/>
      <c r="B121" s="181"/>
      <c r="C121" s="387" t="s">
        <v>659</v>
      </c>
      <c r="D121" s="379" t="str">
        <f>_xlfn.XLOOKUP($C121,Parts!$A$2:$A$301,Parts!$B$2:$B$301,0)</f>
        <v>Swagelok - Spare Filter Elements for CAT-SS-4TF-2 (Old P/N: 2FBX, 3FBX)</v>
      </c>
      <c r="E121" s="13"/>
      <c r="F121" s="13"/>
      <c r="G121" s="13"/>
    </row>
    <row r="122" spans="1:7" ht="16">
      <c r="A122" s="11"/>
      <c r="B122" s="181"/>
      <c r="C122" s="387" t="s">
        <v>662</v>
      </c>
      <c r="D122" s="379" t="str">
        <f>_xlfn.XLOOKUP($C122,Parts!$A$2:$A$301,Parts!$B$2:$B$301,0)</f>
        <v>Spare Filter Elements for the CAT-AFM20 (Old P/N: 2CFE, 3CFE)</v>
      </c>
      <c r="E122" s="13"/>
      <c r="F122" s="13"/>
      <c r="G122" s="13"/>
    </row>
    <row r="123" spans="1:7" ht="16">
      <c r="A123" s="11"/>
      <c r="B123" s="181"/>
      <c r="C123" s="387" t="s">
        <v>664</v>
      </c>
      <c r="D123" s="379" t="str">
        <f>_xlfn.XLOOKUP($C123,Parts!$A$2:$A$301,Parts!$B$2:$B$301,0)</f>
        <v>Hoke - Spare Filter Elements for CAT-SS-4TF-2-H (Old P/N: 2FBX, 3FBX)</v>
      </c>
      <c r="E123" s="13"/>
      <c r="F123" s="13"/>
      <c r="G123" s="13"/>
    </row>
    <row r="124" spans="1:7" ht="32">
      <c r="A124" s="11"/>
      <c r="B124" s="181"/>
      <c r="C124" s="387" t="s">
        <v>666</v>
      </c>
      <c r="D124" s="379" t="str">
        <f>_xlfn.XLOOKUP($C124,Parts!$A$2:$A$301,Parts!$B$2:$B$301,0)</f>
        <v>Replacement filter element for 95A1/4 (Blue) aluminum filter. 300°F (150°C) Max, 'B'=99.99% Gas Filtration at 0.01um, 'Q' Solids and Trace liquids (Low Temp). for use with 95A filter body (Old P/N: 3CF-AL)</v>
      </c>
      <c r="E124" s="13"/>
      <c r="F124" s="13"/>
      <c r="G124" s="13"/>
    </row>
    <row r="125" spans="1:7" ht="16">
      <c r="A125" s="11"/>
      <c r="B125" s="181"/>
      <c r="C125" s="387"/>
      <c r="D125" s="244" t="s">
        <v>668</v>
      </c>
      <c r="E125" s="13"/>
      <c r="F125" s="13"/>
      <c r="G125" s="13"/>
    </row>
    <row r="126" spans="1:7" ht="64">
      <c r="A126" s="11"/>
      <c r="B126" s="181"/>
      <c r="C126" s="387" t="s">
        <v>669</v>
      </c>
      <c r="D126" s="379" t="str">
        <f>_xlfn.XLOOKUP($C126,Parts!$A$2:$A$301,Parts!$B$2:$B$301,0)</f>
        <v>The kit includes a 0.1-1.2 LPM flowmeter with NO control valve, (2) ¼” straight quick connect fittings, (2) ¼” right angle (elbow) quick connect fittings and (2) ¼” Swagelok compatible compression fittings. Assembly is required. (Replaces old pn: 2FLM, 3FLM, 9FLM, FLM, FLM-QC-QC, FLM-PNL-QC-QC, FLM-QC-QCE, FLM-2C-QC, FLM-QC-2C, FLM-2C-2C)</v>
      </c>
      <c r="E126" s="13"/>
      <c r="F126" s="13"/>
      <c r="G126" s="13"/>
    </row>
    <row r="127" spans="1:7" ht="64">
      <c r="A127" s="11"/>
      <c r="B127" s="181"/>
      <c r="C127" s="387" t="s">
        <v>671</v>
      </c>
      <c r="D127" s="379" t="str">
        <f>_xlfn.XLOOKUP($C127,Parts!$A$2:$A$301,Parts!$B$2:$B$301,0)</f>
        <v>The kit includes a 0.1-1.2 LPM flowmeter with control valve, (2) ¼” straight quick connect fittings, (2) ¼” right angle (elbow) quick connect fittings and (2) ¼” Swagelok compatible compression fittings. Assembly is required. (Replaces old pn: 2FLMC, 3FLMC, 9FLMC, FLMC, FLMC-QC-QC, FLMC-PNL-QC-QC, FLMC-QC-QCE, FLMC-2C-QC, FLMC-QC-2C, FLMC-2C-2C)</v>
      </c>
      <c r="E127" s="13"/>
      <c r="F127" s="13"/>
      <c r="G127" s="13"/>
    </row>
    <row r="128" spans="1:7" ht="16">
      <c r="A128" s="11"/>
      <c r="B128" s="181"/>
      <c r="C128" s="387"/>
      <c r="D128" s="244" t="s">
        <v>676</v>
      </c>
      <c r="E128" s="13"/>
      <c r="F128" s="13"/>
      <c r="G128" s="13"/>
    </row>
    <row r="129" spans="1:7" ht="16">
      <c r="A129" s="11"/>
      <c r="B129" s="181"/>
      <c r="C129" s="387" t="s">
        <v>680</v>
      </c>
      <c r="D129" s="379" t="str">
        <f>_xlfn.XLOOKUP($C129,Parts!$A$2:$A$301,Parts!$B$2:$B$301,0)</f>
        <v>UL/ETL rated 24VDC AC/DC external power supply for Series 2000, 3000</v>
      </c>
      <c r="E129" s="13"/>
      <c r="F129" s="13"/>
      <c r="G129" s="13"/>
    </row>
    <row r="130" spans="1:7" ht="16">
      <c r="A130" s="11"/>
      <c r="B130" s="181"/>
      <c r="C130" s="387"/>
      <c r="D130" s="244" t="s">
        <v>694</v>
      </c>
      <c r="E130" s="13"/>
      <c r="F130" s="13"/>
      <c r="G130" s="13"/>
    </row>
    <row r="131" spans="1:7" ht="32">
      <c r="A131" s="11"/>
      <c r="B131" s="181"/>
      <c r="C131" s="387" t="s">
        <v>586</v>
      </c>
      <c r="D131" s="379" t="str">
        <f>_xlfn.XLOOKUP($C131,Parts!$A$2:$A$301,Parts!$B$2:$B$301,0)</f>
        <v>Pressure Regulator- Aluminum body with a maximum pressure input of 100 psig (7.03kg/cm2 ), (non-relieving) together with a stainless-steel needle valve. (Old P/N: 2LPRV, 3LPRV, ZR- LPR)</v>
      </c>
      <c r="E131" s="13"/>
      <c r="F131" s="13"/>
      <c r="G131" s="13"/>
    </row>
    <row r="132" spans="1:7" ht="16">
      <c r="A132" s="11"/>
      <c r="B132" s="181"/>
      <c r="C132" s="387"/>
      <c r="D132" s="244" t="s">
        <v>700</v>
      </c>
      <c r="E132" s="13"/>
      <c r="F132" s="13"/>
      <c r="G132" s="13"/>
    </row>
    <row r="133" spans="1:7" ht="64">
      <c r="A133" s="11"/>
      <c r="B133" s="181"/>
      <c r="C133" s="387" t="s">
        <v>704</v>
      </c>
      <c r="D133" s="379" t="str">
        <f>_xlfn.XLOOKUP($C133,Parts!$A$2:$A$301,Parts!$B$2:$B$301,0)</f>
        <v>Sample Pump-For applications when the sample pressure is from 12 psia (827 mbar) to 14.9 psia (1027 mbar). Maximum sample line limit is 25 feet (7 .6 meters). When mounted to rear of instrument, the overall rating for the analyzer enclosure is general purpose, NEMA 1. Powered from 24 VDC. (Old P/N: 2PMP-24, 3PMP-24, ZR-PMP)</v>
      </c>
      <c r="E133" s="13"/>
      <c r="F133" s="13"/>
      <c r="G133" s="13"/>
    </row>
    <row r="134" spans="1:7" ht="32">
      <c r="A134" s="11"/>
      <c r="B134" s="181"/>
      <c r="C134" s="387" t="s">
        <v>707</v>
      </c>
      <c r="D134" s="379" t="str">
        <f>_xlfn.XLOOKUP($C134,Parts!$A$2:$A$301,Parts!$B$2:$B$301,0)</f>
        <v>Replacement 24 VDC Pump Wire ready - 9 inch leads 3 wires in one 4-inch heat shrink (Universal Power Supply Instruments or 24VDC instruments) (Old P/N: 2PMP-24, 3PMP-24, ZR-PMP)</v>
      </c>
      <c r="E134" s="13"/>
      <c r="F134" s="13"/>
      <c r="G134" s="13"/>
    </row>
    <row r="135" spans="1:7" ht="32">
      <c r="A135" s="11"/>
      <c r="B135" s="181"/>
      <c r="C135" s="387" t="s">
        <v>712</v>
      </c>
      <c r="D135" s="379" t="str">
        <f>_xlfn.XLOOKUP($C135,Parts!$A$2:$A$301,Parts!$B$2:$B$301,0)</f>
        <v>Replacement Pump - Identical to the PMP-24 with the exception that the pump is powered from 110 VAC, 50-60 Hz. (Old P/N: 2PMP-115, 3PMP-115)</v>
      </c>
      <c r="E135" s="13"/>
      <c r="F135" s="13"/>
      <c r="G135" s="13"/>
    </row>
    <row r="136" spans="1:7" ht="32">
      <c r="A136" s="11"/>
      <c r="B136" s="181"/>
      <c r="C136" s="387" t="s">
        <v>714</v>
      </c>
      <c r="D136" s="379" t="str">
        <f>_xlfn.XLOOKUP($C136,Parts!$A$2:$A$301,Parts!$B$2:$B$301,0)</f>
        <v>115VAC Pump Wire ready - 9-inch leads with 4-inch heat shrink (For 115VAC Instruments) (Old P/N: 2PMP-115, 3PMP-115)</v>
      </c>
      <c r="E136" s="13"/>
      <c r="F136" s="13"/>
      <c r="G136" s="13"/>
    </row>
    <row r="137" spans="1:7" ht="32">
      <c r="A137" s="11"/>
      <c r="B137" s="181"/>
      <c r="C137" s="387" t="s">
        <v>716</v>
      </c>
      <c r="D137" s="379" t="str">
        <f>_xlfn.XLOOKUP($C137,Parts!$A$2:$A$301,Parts!$B$2:$B$301,0)</f>
        <v>Legacy Replacement Pump- Identical to the PMP-24 with the exception that the pump is powered from 220 VAC, 50 HZ. (Old P/N: 2PMP-220, 3PMP-220)</v>
      </c>
      <c r="E137" s="13"/>
      <c r="F137" s="13"/>
      <c r="G137" s="13"/>
    </row>
    <row r="138" spans="1:7" ht="16">
      <c r="A138" s="11"/>
      <c r="B138" s="181"/>
      <c r="C138" s="387" t="s">
        <v>718</v>
      </c>
      <c r="D138" s="379" t="str">
        <f>_xlfn.XLOOKUP($C138,Parts!$A$2:$A$301,Parts!$B$2:$B$301,0)</f>
        <v>220VAC Pump Wire ready - 9-inch leads with 4-inch heat shrink (Old P/N: 2PMP-220, 3PMP-220)</v>
      </c>
      <c r="E138" s="13"/>
      <c r="F138" s="13"/>
      <c r="G138" s="13"/>
    </row>
    <row r="139" spans="1:7" ht="16">
      <c r="A139" s="11"/>
      <c r="B139" s="181"/>
      <c r="C139" s="387"/>
      <c r="D139" s="244" t="s">
        <v>720</v>
      </c>
      <c r="E139" s="13"/>
      <c r="F139" s="13"/>
      <c r="G139" s="13"/>
    </row>
    <row r="140" spans="1:7" ht="45" customHeight="1">
      <c r="A140" s="11"/>
      <c r="B140" s="181"/>
      <c r="C140" s="387" t="s">
        <v>726</v>
      </c>
      <c r="D140" s="379" t="str">
        <f>_xlfn.XLOOKUP($C140,Parts!$A$2:$A$301,Parts!$B$2:$B$301,0)</f>
        <v>Replacement Sensor for the Series 2XXX Percent Oxygen Analyzer. Note: When a replacement or spare sensor is ordered, the measuring range(s) of the instrument must be included. Warranty: One year from purchase date.</v>
      </c>
      <c r="E140" s="13"/>
      <c r="F140" s="13"/>
      <c r="G140" s="13"/>
    </row>
    <row r="141" spans="1:7" ht="16">
      <c r="A141" s="11"/>
      <c r="B141" s="181"/>
      <c r="C141" s="387"/>
      <c r="D141" s="244" t="s">
        <v>765</v>
      </c>
      <c r="E141" s="13"/>
      <c r="F141" s="13"/>
      <c r="G141" s="13"/>
    </row>
    <row r="142" spans="1:7" ht="32">
      <c r="A142" s="11"/>
      <c r="B142" s="181"/>
      <c r="C142" s="387" t="s">
        <v>766</v>
      </c>
      <c r="D142" s="379" t="str">
        <f>_xlfn.XLOOKUP($C142,Parts!$A$2:$A$301,Parts!$B$2:$B$301,0)</f>
        <v xml:space="preserve">Low sample flow switch used to alert users if the sample flow has dropped below 0.1 liters per minute. Comes with quick disconnect fittings. </v>
      </c>
      <c r="E142" s="13"/>
      <c r="F142" s="13"/>
      <c r="G142" s="13"/>
    </row>
    <row r="143" spans="1:7" ht="16">
      <c r="A143" s="11"/>
      <c r="B143" s="181"/>
      <c r="C143" s="387"/>
      <c r="D143" s="244" t="s">
        <v>779</v>
      </c>
      <c r="E143" s="13"/>
      <c r="F143" s="13"/>
      <c r="G143" s="13"/>
    </row>
    <row r="144" spans="1:7" ht="16">
      <c r="A144" s="11"/>
      <c r="B144" s="181"/>
      <c r="C144" s="387" t="s">
        <v>780</v>
      </c>
      <c r="D144" s="379" t="str">
        <f>_xlfn.XLOOKUP($C144,Parts!$A$2:$A$301,Parts!$B$2:$B$301,0)</f>
        <v>Stainless Steel Flow Control Needle (Old P/N: 2FLV, 3FLV, ZR-FLV)</v>
      </c>
      <c r="E144" s="13"/>
      <c r="F144" s="13"/>
      <c r="G144" s="13"/>
    </row>
    <row r="145" spans="1:7" ht="16">
      <c r="A145" s="11"/>
      <c r="B145" s="181"/>
      <c r="C145" s="387"/>
      <c r="D145" s="244" t="s">
        <v>794</v>
      </c>
      <c r="E145" s="13"/>
      <c r="F145" s="13"/>
      <c r="G145" s="13"/>
    </row>
    <row r="146" spans="1:7" ht="16">
      <c r="A146" s="11"/>
      <c r="B146" s="181"/>
      <c r="C146" s="387" t="s">
        <v>833</v>
      </c>
      <c r="D146" s="379" t="str">
        <f>_xlfn.XLOOKUP($C146,Parts!$A$2:$A$301,Parts!$B$2:$B$301,0)</f>
        <v>1/4" SS Tube to 1/4" OD Quick Connect Adapter (consists of 2 pieces)</v>
      </c>
      <c r="E146" s="13"/>
      <c r="F146" s="13"/>
      <c r="G146" s="13"/>
    </row>
    <row r="147" spans="1:7">
      <c r="A147" s="11"/>
      <c r="B147" s="181"/>
      <c r="C147" s="387" t="s">
        <v>808</v>
      </c>
      <c r="D147" s="380" t="str">
        <f>_xlfn.XLOOKUP($C147,Parts!$A$2:$A$301,Parts!$B$2:$B$301,0)</f>
        <v>Hinge set for Alpha Omega Series 1000, 2000, and 3000 trace oxygen analyzer.</v>
      </c>
      <c r="E147" s="13"/>
      <c r="F147" s="13"/>
      <c r="G147" s="13"/>
    </row>
    <row r="148" spans="1:7">
      <c r="A148" s="11"/>
      <c r="B148" s="181"/>
      <c r="C148" s="387"/>
      <c r="D148" s="380" t="str">
        <f>_xlfn.XLOOKUP($C148,Parts!$A$2:$A$301,Parts!$B$2:$B$301,0)</f>
        <v>HS Code: 9027904500</v>
      </c>
      <c r="E148" s="13"/>
      <c r="F148" s="13"/>
      <c r="G148" s="13"/>
    </row>
    <row r="149" spans="1:7" ht="16" thickBot="1">
      <c r="A149" s="11"/>
      <c r="B149" s="181"/>
      <c r="C149" s="388"/>
      <c r="D149" s="389" t="str">
        <f>_xlfn.XLOOKUP($C149,Parts!$A$2:$A$301,Parts!$B$2:$B$301,0)</f>
        <v>HS Code: 9027904500</v>
      </c>
      <c r="E149" s="13"/>
      <c r="F149" s="13"/>
      <c r="G149" s="13"/>
    </row>
    <row r="150" spans="1:7">
      <c r="A150" s="11"/>
      <c r="B150" s="181"/>
      <c r="C150" s="205"/>
      <c r="D150" s="205" t="str">
        <f>_xlfn.XLOOKUP($C150,Parts!$A$2:$A$301,Parts!$B$2:$B$301,0)</f>
        <v>HS Code: 9027904500</v>
      </c>
      <c r="E150" s="13"/>
      <c r="F150" s="13"/>
      <c r="G150" s="13"/>
    </row>
    <row r="151" spans="1:7">
      <c r="A151" s="11"/>
      <c r="B151" s="181"/>
      <c r="C151" s="205"/>
      <c r="D151" s="205" t="str">
        <f>_xlfn.XLOOKUP($C151,Parts!$A$2:$A$301,Parts!$B$2:$B$301,0)</f>
        <v>HS Code: 9027904500</v>
      </c>
      <c r="E151" s="13"/>
      <c r="F151" s="13"/>
      <c r="G151" s="13"/>
    </row>
    <row r="152" spans="1:7">
      <c r="A152" s="11"/>
      <c r="B152" s="181"/>
      <c r="C152" s="205"/>
      <c r="D152" s="205" t="str">
        <f>_xlfn.XLOOKUP($C152,Parts!$A$2:$A$301,Parts!$B$2:$B$301,0)</f>
        <v>HS Code: 9027904500</v>
      </c>
      <c r="E152" s="13"/>
      <c r="F152" s="13"/>
      <c r="G152" s="13"/>
    </row>
    <row r="153" spans="1:7">
      <c r="A153" s="11"/>
      <c r="B153" s="181"/>
      <c r="C153" s="205"/>
      <c r="D153" s="205" t="str">
        <f>_xlfn.XLOOKUP($C153,Parts!$A$2:$A$301,Parts!$B$2:$B$301,0)</f>
        <v>HS Code: 9027904500</v>
      </c>
      <c r="E153" s="13"/>
      <c r="F153" s="13"/>
      <c r="G153" s="13"/>
    </row>
    <row r="154" spans="1:7">
      <c r="A154" s="11"/>
      <c r="B154" s="181"/>
      <c r="C154" s="205"/>
      <c r="D154" s="205" t="str">
        <f>_xlfn.XLOOKUP($C154,Parts!$A$2:$A$301,Parts!$B$2:$B$301,0)</f>
        <v>HS Code: 9027904500</v>
      </c>
      <c r="E154" s="13"/>
      <c r="F154" s="13"/>
      <c r="G154" s="13"/>
    </row>
    <row r="155" spans="1:7">
      <c r="A155" s="11"/>
      <c r="B155" s="181"/>
      <c r="C155" s="205"/>
      <c r="D155" s="205" t="str">
        <f>_xlfn.XLOOKUP($C155,Parts!$A$2:$A$301,Parts!$B$2:$B$301,0)</f>
        <v>HS Code: 9027904500</v>
      </c>
      <c r="E155" s="13"/>
      <c r="F155" s="13"/>
      <c r="G155" s="13"/>
    </row>
    <row r="156" spans="1:7">
      <c r="A156" s="11"/>
      <c r="B156" s="181"/>
      <c r="C156" s="10"/>
      <c r="D156" s="10"/>
      <c r="E156" s="13"/>
      <c r="F156" s="13"/>
      <c r="G156" s="13"/>
    </row>
    <row r="157" spans="1:7">
      <c r="A157" s="11"/>
      <c r="B157" s="181"/>
      <c r="C157" s="10"/>
      <c r="D157" s="10"/>
      <c r="E157" s="13"/>
      <c r="F157" s="13"/>
      <c r="G157" s="13"/>
    </row>
    <row r="158" spans="1:7">
      <c r="A158" s="11"/>
      <c r="B158" s="181"/>
      <c r="C158" s="10"/>
      <c r="D158" s="10"/>
      <c r="E158" s="13"/>
      <c r="F158" s="13"/>
      <c r="G158" s="13"/>
    </row>
    <row r="159" spans="1:7">
      <c r="A159" s="11"/>
      <c r="B159" s="181"/>
      <c r="C159" s="10"/>
      <c r="D159" s="10"/>
      <c r="E159" s="13"/>
      <c r="F159" s="13"/>
      <c r="G159" s="13"/>
    </row>
    <row r="160" spans="1:7">
      <c r="A160" s="11"/>
      <c r="B160" s="181"/>
      <c r="C160" s="10"/>
      <c r="D160" s="10"/>
      <c r="E160" s="13"/>
      <c r="F160" s="13"/>
      <c r="G160" s="13"/>
    </row>
    <row r="161" spans="1:7">
      <c r="A161" s="11"/>
      <c r="B161" s="181"/>
      <c r="C161" s="10"/>
      <c r="D161" s="10"/>
      <c r="E161" s="13"/>
      <c r="F161" s="13"/>
      <c r="G161" s="13"/>
    </row>
    <row r="162" spans="1:7">
      <c r="A162" s="11"/>
      <c r="B162" s="181"/>
      <c r="C162" s="10"/>
      <c r="D162" s="10"/>
      <c r="E162" s="13"/>
      <c r="F162" s="13"/>
      <c r="G162" s="13"/>
    </row>
    <row r="163" spans="1:7">
      <c r="A163" s="11"/>
      <c r="B163" s="181"/>
      <c r="C163" s="10"/>
      <c r="D163" s="10"/>
      <c r="E163" s="13"/>
      <c r="F163" s="13"/>
      <c r="G163" s="13"/>
    </row>
    <row r="164" spans="1:7">
      <c r="A164" s="11"/>
      <c r="B164" s="181"/>
      <c r="C164" s="10"/>
      <c r="D164" s="10"/>
      <c r="E164" s="13"/>
      <c r="F164" s="13"/>
      <c r="G164" s="13"/>
    </row>
    <row r="165" spans="1:7">
      <c r="A165" s="11"/>
      <c r="B165" s="181"/>
      <c r="C165" s="10"/>
      <c r="D165" s="10"/>
      <c r="E165" s="13"/>
      <c r="F165" s="13"/>
      <c r="G165" s="13"/>
    </row>
    <row r="166" spans="1:7">
      <c r="A166" s="11"/>
      <c r="B166" s="181"/>
      <c r="C166" s="10"/>
      <c r="D166" s="10"/>
      <c r="E166" s="13"/>
      <c r="F166" s="13"/>
      <c r="G166" s="13"/>
    </row>
    <row r="167" spans="1:7">
      <c r="A167" s="11"/>
      <c r="B167" s="181"/>
      <c r="C167" s="10"/>
      <c r="D167" s="10"/>
      <c r="E167" s="13"/>
      <c r="F167" s="13"/>
      <c r="G167" s="13"/>
    </row>
    <row r="168" spans="1:7">
      <c r="A168" s="11"/>
      <c r="B168" s="181"/>
      <c r="C168" s="10"/>
      <c r="D168" s="10"/>
      <c r="E168" s="13"/>
      <c r="F168" s="13"/>
      <c r="G168" s="13"/>
    </row>
    <row r="169" spans="1:7">
      <c r="A169" s="11"/>
      <c r="B169" s="181"/>
      <c r="C169" s="10"/>
      <c r="D169" s="10"/>
      <c r="E169" s="13"/>
      <c r="F169" s="13"/>
      <c r="G169" s="13"/>
    </row>
    <row r="170" spans="1:7">
      <c r="A170" s="11"/>
      <c r="B170" s="181"/>
      <c r="C170" s="10"/>
      <c r="D170" s="10"/>
      <c r="E170" s="13"/>
      <c r="F170" s="13"/>
      <c r="G170" s="13"/>
    </row>
    <row r="171" spans="1:7">
      <c r="A171" s="11"/>
      <c r="B171" s="181"/>
      <c r="C171" s="10"/>
      <c r="D171" s="10"/>
      <c r="E171" s="13"/>
      <c r="F171" s="13"/>
      <c r="G171" s="13"/>
    </row>
    <row r="172" spans="1:7">
      <c r="A172" s="11"/>
      <c r="B172" s="181"/>
      <c r="C172" s="10"/>
      <c r="D172" s="10"/>
      <c r="E172" s="13"/>
      <c r="F172" s="13"/>
      <c r="G172" s="13"/>
    </row>
    <row r="173" spans="1:7">
      <c r="A173" s="11"/>
      <c r="B173" s="181"/>
      <c r="C173" s="10"/>
      <c r="D173" s="10"/>
      <c r="E173" s="13"/>
      <c r="F173" s="13"/>
      <c r="G173" s="13"/>
    </row>
    <row r="174" spans="1:7">
      <c r="A174" s="11"/>
      <c r="B174" s="181"/>
      <c r="C174" s="10"/>
      <c r="D174" s="10"/>
      <c r="E174" s="13"/>
      <c r="F174" s="13"/>
      <c r="G174" s="13"/>
    </row>
    <row r="175" spans="1:7">
      <c r="A175" s="11"/>
      <c r="B175" s="181"/>
      <c r="C175" s="10"/>
      <c r="D175" s="10"/>
      <c r="E175" s="13"/>
      <c r="F175" s="13"/>
      <c r="G175" s="13"/>
    </row>
    <row r="176" spans="1:7">
      <c r="A176" s="11"/>
      <c r="B176" s="181"/>
      <c r="C176" s="10"/>
      <c r="D176" s="10"/>
      <c r="E176" s="13"/>
      <c r="F176" s="13"/>
      <c r="G176" s="13"/>
    </row>
    <row r="177" spans="1:7">
      <c r="A177" s="11"/>
      <c r="B177" s="181"/>
      <c r="C177" s="10"/>
      <c r="D177" s="10"/>
      <c r="E177" s="13"/>
      <c r="F177" s="13"/>
      <c r="G177" s="13"/>
    </row>
    <row r="178" spans="1:7">
      <c r="A178" s="11"/>
      <c r="B178" s="181"/>
      <c r="C178" s="10"/>
      <c r="D178" s="10"/>
      <c r="E178" s="13"/>
      <c r="F178" s="13"/>
      <c r="G178" s="13"/>
    </row>
    <row r="179" spans="1:7">
      <c r="A179" s="11"/>
      <c r="B179" s="181"/>
      <c r="C179" s="10"/>
      <c r="D179" s="10"/>
      <c r="E179" s="13"/>
      <c r="F179" s="13"/>
      <c r="G179" s="13"/>
    </row>
    <row r="180" spans="1:7">
      <c r="A180" s="11"/>
      <c r="B180" s="181"/>
      <c r="C180" s="10"/>
      <c r="D180" s="10"/>
      <c r="E180" s="13"/>
      <c r="F180" s="13"/>
      <c r="G180" s="13"/>
    </row>
    <row r="181" spans="1:7">
      <c r="A181" s="11"/>
      <c r="B181" s="181"/>
      <c r="C181" s="10"/>
      <c r="D181" s="10"/>
      <c r="E181" s="13"/>
      <c r="F181" s="13"/>
      <c r="G181" s="13"/>
    </row>
  </sheetData>
  <sheetProtection algorithmName="SHA-512" hashValue="BiBphl0JRBQbgS+AGcLFbwOemefS43ecOTX4+pq+0iLMuWnxBNoO2a0TwLP4LVX8gHszdHddVtoNjwflaO14Cg==" saltValue="4QYR+2wVyjgFiLdZHQ2zRA==" spinCount="100000" sheet="1" objects="1" scenarios="1"/>
  <mergeCells count="16">
    <mergeCell ref="A83:A87"/>
    <mergeCell ref="A69:A75"/>
    <mergeCell ref="A88:A96"/>
    <mergeCell ref="A97:A103"/>
    <mergeCell ref="A76:A82"/>
    <mergeCell ref="H2:H5"/>
    <mergeCell ref="A6:A18"/>
    <mergeCell ref="A19:A25"/>
    <mergeCell ref="A2:A5"/>
    <mergeCell ref="B2:B5"/>
    <mergeCell ref="R56:R57"/>
    <mergeCell ref="A26:A34"/>
    <mergeCell ref="A42:A48"/>
    <mergeCell ref="A49:A61"/>
    <mergeCell ref="A62:A68"/>
    <mergeCell ref="A35:A41"/>
  </mergeCells>
  <conditionalFormatting sqref="B2:B100">
    <cfRule type="containsText" dxfId="621" priority="28" operator="containsText" text="Select One">
      <formula>NOT(ISERROR(SEARCH("Select One",B2)))</formula>
    </cfRule>
  </conditionalFormatting>
  <conditionalFormatting sqref="B101:B103">
    <cfRule type="containsText" dxfId="620" priority="64" operator="containsText" text="Select One">
      <formula>NOT(ISERROR(SEARCH("Select One",B101)))</formula>
    </cfRule>
  </conditionalFormatting>
  <conditionalFormatting sqref="C2">
    <cfRule type="expression" dxfId="619" priority="54">
      <formula>C2=$B$2</formula>
    </cfRule>
  </conditionalFormatting>
  <conditionalFormatting sqref="C7:C18">
    <cfRule type="expression" dxfId="618" priority="43">
      <formula>C7=$B$6</formula>
    </cfRule>
  </conditionalFormatting>
  <conditionalFormatting sqref="C20:C25">
    <cfRule type="expression" dxfId="617" priority="42">
      <formula>C20=$B$19</formula>
    </cfRule>
  </conditionalFormatting>
  <conditionalFormatting sqref="C27:C34">
    <cfRule type="expression" dxfId="616" priority="41">
      <formula>C27=$B$26</formula>
    </cfRule>
  </conditionalFormatting>
  <conditionalFormatting sqref="C36:C41">
    <cfRule type="expression" dxfId="615" priority="40">
      <formula>C36=$B$35</formula>
    </cfRule>
  </conditionalFormatting>
  <conditionalFormatting sqref="C43:C48">
    <cfRule type="expression" dxfId="614" priority="39">
      <formula>C43=$B$42</formula>
    </cfRule>
  </conditionalFormatting>
  <conditionalFormatting sqref="C50:C61">
    <cfRule type="expression" dxfId="613" priority="38">
      <formula>C50=$B$49</formula>
    </cfRule>
  </conditionalFormatting>
  <conditionalFormatting sqref="C63:C68">
    <cfRule type="expression" dxfId="612" priority="37">
      <formula>C63=$B$62</formula>
    </cfRule>
  </conditionalFormatting>
  <conditionalFormatting sqref="C70:C75">
    <cfRule type="expression" dxfId="611" priority="36">
      <formula>C70=$B$69</formula>
    </cfRule>
  </conditionalFormatting>
  <conditionalFormatting sqref="C77:C82">
    <cfRule type="expression" dxfId="610" priority="35">
      <formula>C77=$B$76</formula>
    </cfRule>
  </conditionalFormatting>
  <conditionalFormatting sqref="C84:C87">
    <cfRule type="expression" dxfId="609" priority="34">
      <formula>C84=$B$83</formula>
    </cfRule>
  </conditionalFormatting>
  <conditionalFormatting sqref="C89:C96">
    <cfRule type="expression" dxfId="608" priority="33">
      <formula>C89=$B$88</formula>
    </cfRule>
  </conditionalFormatting>
  <conditionalFormatting sqref="C98:C103">
    <cfRule type="expression" dxfId="607" priority="32">
      <formula>C98=$B$97</formula>
    </cfRule>
  </conditionalFormatting>
  <conditionalFormatting sqref="D104">
    <cfRule type="expression" dxfId="606" priority="63">
      <formula>B104&gt;0</formula>
    </cfRule>
  </conditionalFormatting>
  <conditionalFormatting sqref="D114:D116 D118:D124 D126:D127 D129 D131 D133:D138 D140 D142 D144 D146:D156">
    <cfRule type="expression" dxfId="605" priority="2">
      <formula>D114="HS Code: 9027904500"</formula>
    </cfRule>
  </conditionalFormatting>
  <conditionalFormatting sqref="F106 E105:F105 E1:G93 E95:F103 E108:G1048576">
    <cfRule type="cellIs" dxfId="604" priority="60" operator="equal">
      <formula>0</formula>
    </cfRule>
  </conditionalFormatting>
  <conditionalFormatting sqref="G95:G106 E104">
    <cfRule type="cellIs" dxfId="603" priority="78" operator="equal">
      <formula>0</formula>
    </cfRule>
  </conditionalFormatting>
  <conditionalFormatting sqref="E6">
    <cfRule type="expression" dxfId="601" priority="25">
      <formula>$E$6=0</formula>
    </cfRule>
  </conditionalFormatting>
  <conditionalFormatting sqref="E19">
    <cfRule type="expression" dxfId="600" priority="24">
      <formula>$E$19=0</formula>
    </cfRule>
  </conditionalFormatting>
  <conditionalFormatting sqref="E26">
    <cfRule type="expression" dxfId="599" priority="23">
      <formula>$E$26=0</formula>
    </cfRule>
  </conditionalFormatting>
  <conditionalFormatting sqref="E35">
    <cfRule type="expression" dxfId="598" priority="22">
      <formula>$E$35=0</formula>
    </cfRule>
  </conditionalFormatting>
  <conditionalFormatting sqref="E42">
    <cfRule type="expression" dxfId="597" priority="21">
      <formula>$E$42=0</formula>
    </cfRule>
  </conditionalFormatting>
  <conditionalFormatting sqref="E49">
    <cfRule type="expression" dxfId="596" priority="20">
      <formula>$E$49=0</formula>
    </cfRule>
  </conditionalFormatting>
  <conditionalFormatting sqref="E62">
    <cfRule type="expression" dxfId="595" priority="19">
      <formula>$E$62=0</formula>
    </cfRule>
  </conditionalFormatting>
  <conditionalFormatting sqref="E69">
    <cfRule type="expression" dxfId="594" priority="18">
      <formula>$E$69=0</formula>
    </cfRule>
  </conditionalFormatting>
  <conditionalFormatting sqref="E83">
    <cfRule type="expression" dxfId="593" priority="17">
      <formula>$E$83=0</formula>
    </cfRule>
  </conditionalFormatting>
  <conditionalFormatting sqref="E88">
    <cfRule type="expression" dxfId="592" priority="16">
      <formula>$E$88=0</formula>
    </cfRule>
  </conditionalFormatting>
  <conditionalFormatting sqref="E97">
    <cfRule type="expression" dxfId="591" priority="15">
      <formula>$E$97=0</formula>
    </cfRule>
  </conditionalFormatting>
  <conditionalFormatting sqref="F94">
    <cfRule type="cellIs" dxfId="590" priority="30" operator="equal">
      <formula>0</formula>
    </cfRule>
  </conditionalFormatting>
  <conditionalFormatting sqref="K1:K106 K108:K1048576">
    <cfRule type="cellIs" dxfId="589" priority="89" operator="equal">
      <formula>0</formula>
    </cfRule>
  </conditionalFormatting>
  <dataValidations count="8">
    <dataValidation type="list" showInputMessage="1" showErrorMessage="1" sqref="B6" xr:uid="{C081BA3D-1822-4FAF-8C6B-0E1D1EFC120A}">
      <formula1>"Select One,F,G,H"</formula1>
    </dataValidation>
    <dataValidation type="list" showInputMessage="1" showErrorMessage="1" sqref="B19" xr:uid="{4118CC8F-BB71-4DBD-B854-DA5602BD8775}">
      <formula1>"Select One,U,A"</formula1>
    </dataValidation>
    <dataValidation type="list" showInputMessage="1" showErrorMessage="1" sqref="B26" xr:uid="{774E5974-8FDC-43E8-8C38-F364C32E9A3C}">
      <formula1>"WMT"</formula1>
    </dataValidation>
    <dataValidation type="list" showInputMessage="1" showErrorMessage="1" sqref="B35 B83 B97 B69 B62" xr:uid="{D867CDE8-54D1-4AE3-BDFB-8BB18BE16CEA}">
      <formula1>"X"</formula1>
    </dataValidation>
    <dataValidation type="list" showInputMessage="1" showErrorMessage="1" sqref="B42" xr:uid="{00175A22-0EEC-4DCE-82D2-D9C6507F0E2B}">
      <formula1>"Select One,X,H,C"</formula1>
    </dataValidation>
    <dataValidation type="list" showInputMessage="1" showErrorMessage="1" sqref="B49" xr:uid="{C0323B6D-B67B-4AEE-A08D-C968C87067B0}">
      <formula1>"Select One,XXX,RMX,XVA"</formula1>
    </dataValidation>
    <dataValidation type="list" showInputMessage="1" showErrorMessage="1" sqref="B76" xr:uid="{FDE60FE8-B173-4343-B0E6-E03E0045356C}">
      <formula1>"Select One,X"</formula1>
    </dataValidation>
    <dataValidation type="list" showInputMessage="1" showErrorMessage="1" sqref="B88" xr:uid="{D1E7F69B-6179-41B1-BD49-6B16C12FF652}">
      <formula1>"XX"</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7" id="{0D4D9B4A-60D5-4008-A159-092618D1F7C5}">
            <xm:f>Contents!$G$1=FALSE</xm:f>
            <x14:dxf>
              <font>
                <strike val="0"/>
                <color theme="0"/>
              </font>
            </x14:dxf>
          </x14:cfRule>
          <xm:sqref>E107:K107</xm:sqref>
        </x14:conditionalFormatting>
        <x14:conditionalFormatting xmlns:xm="http://schemas.microsoft.com/office/excel/2006/main">
          <x14:cfRule type="expression" priority="66" id="{00000000-000E-0000-0400-000002000000}">
            <xm:f>Contents!$S$1=FALSE</xm:f>
            <x14:dxf>
              <font>
                <color theme="0"/>
              </font>
            </x14:dxf>
          </x14:cfRule>
          <xm:sqref>L105:N105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C8A2C-153F-4483-B60B-CE6DFF5028EC}">
  <sheetPr codeName="Sheet6"/>
  <dimension ref="A1:O174"/>
  <sheetViews>
    <sheetView zoomScaleNormal="100" workbookViewId="0">
      <pane ySplit="1" topLeftCell="A2" activePane="bottomLeft" state="frozen"/>
      <selection activeCell="D2" sqref="D2"/>
      <selection pane="bottomLeft" activeCell="N100" sqref="N100"/>
    </sheetView>
  </sheetViews>
  <sheetFormatPr baseColWidth="10" defaultColWidth="8.83203125" defaultRowHeight="15"/>
  <cols>
    <col min="1" max="1" width="7.6640625" style="2" customWidth="1"/>
    <col min="2" max="2" width="12.33203125" customWidth="1"/>
    <col min="3" max="3" width="28.6640625" customWidth="1"/>
    <col min="4" max="4" width="85.6640625" customWidth="1"/>
    <col min="5" max="5" width="14.33203125" style="4" hidden="1" customWidth="1"/>
    <col min="6" max="6" width="15.5" style="4" hidden="1" customWidth="1"/>
    <col min="7" max="7" width="17.6640625" style="4" hidden="1" customWidth="1"/>
    <col min="8" max="8" width="19.83203125" style="159" hidden="1" customWidth="1"/>
    <col min="9" max="9" width="31.83203125" style="49" hidden="1" customWidth="1"/>
    <col min="10" max="10" width="20.33203125" style="82" hidden="1" customWidth="1"/>
    <col min="11" max="11" width="14.33203125" style="4" hidden="1" customWidth="1"/>
    <col min="12" max="12" width="19.1640625" style="10" hidden="1" customWidth="1"/>
    <col min="13" max="13" width="20.6640625" customWidth="1"/>
    <col min="14" max="14" width="10.83203125" customWidth="1"/>
    <col min="15" max="15" width="11.33203125" customWidth="1"/>
  </cols>
  <sheetData>
    <row r="1" spans="1:15" s="1" customFormat="1" ht="65.25" customHeight="1">
      <c r="A1" s="246"/>
      <c r="B1" s="248" t="s">
        <v>30</v>
      </c>
      <c r="C1" s="248" t="s">
        <v>102</v>
      </c>
      <c r="D1" s="248" t="s">
        <v>31</v>
      </c>
      <c r="E1" s="249" t="s">
        <v>104</v>
      </c>
      <c r="F1" s="249" t="s">
        <v>105</v>
      </c>
      <c r="G1" s="249" t="s">
        <v>106</v>
      </c>
      <c r="H1" s="250" t="s">
        <v>107</v>
      </c>
      <c r="I1" s="251" t="s">
        <v>108</v>
      </c>
      <c r="J1" s="250" t="s">
        <v>109</v>
      </c>
      <c r="K1" s="249" t="s">
        <v>1056</v>
      </c>
      <c r="L1" s="88"/>
      <c r="M1" s="88"/>
      <c r="N1" s="88"/>
      <c r="O1" s="80"/>
    </row>
    <row r="2" spans="1:15" ht="59.25" customHeight="1">
      <c r="A2" s="493" t="s">
        <v>111</v>
      </c>
      <c r="B2" s="497" t="s">
        <v>112</v>
      </c>
      <c r="C2" s="164" t="s">
        <v>112</v>
      </c>
      <c r="D2" s="9" t="s">
        <v>113</v>
      </c>
      <c r="E2" s="8" t="e">
        <f>_xlfn.XLOOKUP($B$2,$C$2:$C$4,#REF!,0)</f>
        <v>#REF!</v>
      </c>
      <c r="F2" s="8">
        <v>3277.05</v>
      </c>
      <c r="G2" s="8">
        <f>_xlfn.XLOOKUP($B$2,$C$2:$C$4,F2:F4,0)</f>
        <v>3277.05</v>
      </c>
      <c r="H2" s="496" t="s">
        <v>114</v>
      </c>
      <c r="J2" s="82">
        <f>K2</f>
        <v>4</v>
      </c>
      <c r="K2" s="7">
        <v>4</v>
      </c>
      <c r="L2" s="89" t="s">
        <v>243</v>
      </c>
      <c r="M2" s="90"/>
      <c r="N2" s="91"/>
      <c r="O2" s="87"/>
    </row>
    <row r="3" spans="1:15" ht="15.75" customHeight="1">
      <c r="A3" s="493"/>
      <c r="B3" s="498"/>
      <c r="D3" s="100" t="s">
        <v>115</v>
      </c>
      <c r="E3" s="8"/>
      <c r="F3" s="101"/>
      <c r="G3" s="8"/>
      <c r="H3" s="496"/>
      <c r="K3" s="101"/>
    </row>
    <row r="4" spans="1:15" ht="26.25" customHeight="1">
      <c r="A4" s="493"/>
      <c r="B4" s="498"/>
      <c r="D4" s="103" t="s">
        <v>116</v>
      </c>
      <c r="E4" s="8"/>
      <c r="F4" s="104"/>
      <c r="G4" s="8"/>
      <c r="H4" s="496"/>
      <c r="K4" s="104"/>
    </row>
    <row r="5" spans="1:15" ht="15" customHeight="1">
      <c r="A5" s="493"/>
      <c r="B5" s="498"/>
      <c r="D5" s="100" t="s">
        <v>42</v>
      </c>
      <c r="E5" s="8"/>
      <c r="F5" s="13"/>
      <c r="G5" s="8"/>
      <c r="H5" s="496"/>
    </row>
    <row r="6" spans="1:15" ht="35.25" customHeight="1">
      <c r="A6" s="493" t="s">
        <v>117</v>
      </c>
      <c r="B6" s="182" t="s">
        <v>141</v>
      </c>
      <c r="C6" s="257"/>
      <c r="D6" s="248" t="s">
        <v>1019</v>
      </c>
      <c r="E6" s="253" t="e">
        <f>_xlfn.XLOOKUP($B$6,$C$7:$C$18,#REF!,0)</f>
        <v>#REF!</v>
      </c>
      <c r="F6" s="253"/>
      <c r="G6" s="253">
        <f>_xlfn.XLOOKUP($B$6,$C$7:$C$18,F7:F18,0)</f>
        <v>0</v>
      </c>
      <c r="H6" s="254" t="str">
        <f>_xlfn.XLOOKUP($B$6,$C$7:$C$18,I7:I18,"Select One")</f>
        <v>Select One</v>
      </c>
      <c r="I6" s="255"/>
      <c r="J6" s="256"/>
      <c r="K6" s="253"/>
    </row>
    <row r="7" spans="1:15" ht="20" customHeight="1">
      <c r="A7" s="493"/>
      <c r="B7" s="7"/>
      <c r="C7" s="7" t="s">
        <v>118</v>
      </c>
      <c r="D7" s="7" t="s">
        <v>119</v>
      </c>
      <c r="E7" s="8"/>
      <c r="F7" s="8"/>
      <c r="G7" s="8"/>
      <c r="I7" s="49" t="s">
        <v>120</v>
      </c>
      <c r="K7" s="8" t="s">
        <v>76</v>
      </c>
    </row>
    <row r="8" spans="1:15" ht="20" customHeight="1">
      <c r="A8" s="493"/>
      <c r="B8" s="7"/>
      <c r="C8" s="7" t="s">
        <v>121</v>
      </c>
      <c r="D8" s="7" t="s">
        <v>122</v>
      </c>
      <c r="E8" s="8"/>
      <c r="F8" s="8"/>
      <c r="G8" s="8"/>
      <c r="I8" s="49" t="s">
        <v>123</v>
      </c>
      <c r="K8" s="8"/>
    </row>
    <row r="9" spans="1:15" ht="20" hidden="1" customHeight="1">
      <c r="A9" s="493"/>
      <c r="B9" s="7"/>
      <c r="C9" s="217" t="s">
        <v>124</v>
      </c>
      <c r="D9" s="217" t="s">
        <v>125</v>
      </c>
      <c r="E9" s="8"/>
      <c r="F9" s="8">
        <v>546</v>
      </c>
      <c r="G9" s="8"/>
      <c r="I9" s="49" t="s">
        <v>126</v>
      </c>
      <c r="K9" s="8" t="s">
        <v>76</v>
      </c>
      <c r="L9" s="10" t="s">
        <v>244</v>
      </c>
    </row>
    <row r="10" spans="1:15" ht="20" hidden="1" customHeight="1">
      <c r="A10" s="493"/>
      <c r="B10" s="7"/>
      <c r="C10" s="217" t="s">
        <v>128</v>
      </c>
      <c r="D10" s="217" t="s">
        <v>129</v>
      </c>
      <c r="E10" s="8"/>
      <c r="F10" s="8">
        <v>546</v>
      </c>
      <c r="G10" s="8"/>
      <c r="I10" s="49" t="s">
        <v>130</v>
      </c>
      <c r="K10" s="8" t="s">
        <v>76</v>
      </c>
    </row>
    <row r="11" spans="1:15" ht="20" hidden="1" customHeight="1">
      <c r="A11" s="493"/>
      <c r="B11" s="7"/>
      <c r="C11" s="217" t="s">
        <v>131</v>
      </c>
      <c r="D11" s="217" t="s">
        <v>132</v>
      </c>
      <c r="E11" s="8"/>
      <c r="F11" s="8">
        <v>546</v>
      </c>
      <c r="G11" s="8"/>
      <c r="I11" s="49" t="s">
        <v>133</v>
      </c>
      <c r="K11" s="8" t="s">
        <v>76</v>
      </c>
    </row>
    <row r="12" spans="1:15" ht="20" hidden="1" customHeight="1">
      <c r="A12" s="493"/>
      <c r="B12" s="7"/>
      <c r="C12" s="217" t="s">
        <v>134</v>
      </c>
      <c r="D12" s="217" t="s">
        <v>135</v>
      </c>
      <c r="E12" s="8"/>
      <c r="F12" s="8">
        <v>546</v>
      </c>
      <c r="G12" s="8"/>
      <c r="I12" s="49" t="s">
        <v>136</v>
      </c>
      <c r="K12" s="8" t="s">
        <v>76</v>
      </c>
    </row>
    <row r="13" spans="1:15" ht="20" hidden="1" customHeight="1">
      <c r="A13" s="493"/>
      <c r="B13" s="7"/>
      <c r="C13" s="217" t="s">
        <v>137</v>
      </c>
      <c r="D13" s="217" t="s">
        <v>138</v>
      </c>
      <c r="E13" s="8"/>
      <c r="F13" s="8">
        <v>546</v>
      </c>
      <c r="G13" s="8"/>
      <c r="I13" s="49" t="s">
        <v>139</v>
      </c>
      <c r="K13" s="8" t="s">
        <v>76</v>
      </c>
    </row>
    <row r="14" spans="1:15" ht="20" hidden="1" customHeight="1">
      <c r="A14" s="493"/>
      <c r="B14" s="7"/>
      <c r="C14" s="7"/>
      <c r="D14" s="7"/>
      <c r="E14" s="8"/>
      <c r="F14" s="8"/>
      <c r="G14" s="8"/>
      <c r="K14" s="8"/>
    </row>
    <row r="15" spans="1:15" ht="20" hidden="1" customHeight="1">
      <c r="A15" s="493"/>
      <c r="B15" s="7"/>
      <c r="C15" s="7"/>
      <c r="D15" s="7"/>
      <c r="E15" s="8"/>
      <c r="F15" s="8"/>
      <c r="G15" s="8"/>
      <c r="K15" s="8"/>
    </row>
    <row r="16" spans="1:15" ht="20" hidden="1" customHeight="1">
      <c r="A16" s="493"/>
      <c r="B16" s="7"/>
      <c r="C16" s="7"/>
      <c r="D16" s="7"/>
      <c r="E16" s="8"/>
      <c r="F16" s="8"/>
      <c r="G16" s="8"/>
      <c r="K16" s="8"/>
    </row>
    <row r="17" spans="1:11" ht="20" hidden="1" customHeight="1">
      <c r="A17" s="493"/>
      <c r="B17" s="7"/>
      <c r="C17" s="7"/>
      <c r="D17" s="7"/>
      <c r="E17" s="8"/>
      <c r="F17" s="8"/>
      <c r="G17" s="8"/>
      <c r="K17" s="8"/>
    </row>
    <row r="18" spans="1:11" ht="20" hidden="1" customHeight="1">
      <c r="A18" s="493"/>
      <c r="B18" s="7"/>
      <c r="C18" s="7"/>
      <c r="D18" s="7"/>
      <c r="E18" s="8"/>
      <c r="F18" s="8"/>
      <c r="G18" s="8"/>
      <c r="K18" s="8"/>
    </row>
    <row r="19" spans="1:11" ht="33.75" customHeight="1">
      <c r="A19" s="493" t="s">
        <v>140</v>
      </c>
      <c r="B19" s="183" t="s">
        <v>141</v>
      </c>
      <c r="C19" s="257"/>
      <c r="D19" s="257" t="s">
        <v>142</v>
      </c>
      <c r="E19" s="253" t="e">
        <f>_xlfn.XLOOKUP($B$19,$C$20:$C$25,#REF!,0)</f>
        <v>#REF!</v>
      </c>
      <c r="F19" s="253"/>
      <c r="G19" s="253">
        <f>_xlfn.XLOOKUP($B$19,$C$20:$C$25,F20:F25,0)</f>
        <v>0</v>
      </c>
      <c r="H19" s="254" t="str">
        <f>_xlfn.XLOOKUP($B$19,$C$20:$C$25,I20:I25,"Select One")</f>
        <v>Select One</v>
      </c>
      <c r="I19" s="255"/>
      <c r="J19" s="256"/>
      <c r="K19" s="253"/>
    </row>
    <row r="20" spans="1:11" ht="30" customHeight="1">
      <c r="A20" s="493"/>
      <c r="B20" s="7"/>
      <c r="C20" s="7" t="s">
        <v>143</v>
      </c>
      <c r="D20" s="9" t="s">
        <v>1050</v>
      </c>
      <c r="E20" s="8"/>
      <c r="F20" s="8"/>
      <c r="G20" s="8"/>
      <c r="I20" s="49" t="str">
        <f>IF(OR(B26="BTP", B26="BTR"), "Includes a universal AC (90-264VAC) power supply with detachable cord. ", "Includes a universal AC (90-264VAC) power supply with a cord grip strain relief and attached cord. ")</f>
        <v xml:space="preserve">Includes a universal AC (90-264VAC) power supply with a cord grip strain relief and attached cord. </v>
      </c>
      <c r="K20" s="8" t="s">
        <v>76</v>
      </c>
    </row>
    <row r="21" spans="1:11" ht="30" customHeight="1">
      <c r="A21" s="493"/>
      <c r="B21" s="7"/>
      <c r="C21" s="7" t="s">
        <v>128</v>
      </c>
      <c r="D21" s="9" t="s">
        <v>1052</v>
      </c>
      <c r="E21" s="8"/>
      <c r="F21" s="8"/>
      <c r="G21" s="8"/>
      <c r="I21" s="49" t="s">
        <v>245</v>
      </c>
      <c r="K21" s="8" t="s">
        <v>76</v>
      </c>
    </row>
    <row r="22" spans="1:11" ht="30" hidden="1" customHeight="1">
      <c r="A22" s="493"/>
      <c r="B22" s="7"/>
      <c r="C22" s="7"/>
      <c r="D22" s="9"/>
      <c r="E22" s="8"/>
      <c r="F22" s="8"/>
      <c r="G22" s="8"/>
      <c r="K22" s="8"/>
    </row>
    <row r="23" spans="1:11" ht="30" hidden="1" customHeight="1">
      <c r="A23" s="493"/>
      <c r="B23" s="7"/>
      <c r="C23" s="7"/>
      <c r="D23" s="9"/>
      <c r="E23" s="8"/>
      <c r="F23" s="8"/>
      <c r="G23" s="8"/>
      <c r="K23" s="8"/>
    </row>
    <row r="24" spans="1:11" ht="20" hidden="1" customHeight="1">
      <c r="A24" s="493"/>
      <c r="B24" s="7"/>
      <c r="C24" s="7"/>
      <c r="D24" s="7"/>
      <c r="E24" s="8"/>
      <c r="F24" s="8"/>
      <c r="G24" s="8"/>
      <c r="K24" s="8"/>
    </row>
    <row r="25" spans="1:11" ht="20" hidden="1" customHeight="1">
      <c r="A25" s="493"/>
      <c r="B25" s="7"/>
      <c r="C25" s="7"/>
      <c r="D25" s="7"/>
      <c r="E25" s="8"/>
      <c r="F25" s="8"/>
      <c r="G25" s="8"/>
      <c r="K25" s="8"/>
    </row>
    <row r="26" spans="1:11" ht="36.75" customHeight="1">
      <c r="A26" s="493" t="s">
        <v>145</v>
      </c>
      <c r="B26" s="183" t="s">
        <v>150</v>
      </c>
      <c r="C26" s="257"/>
      <c r="D26" s="248" t="s">
        <v>146</v>
      </c>
      <c r="E26" s="253" t="e">
        <f>_xlfn.XLOOKUP($B$26,$C$27:$C$34,#REF!,0)</f>
        <v>#REF!</v>
      </c>
      <c r="F26" s="253"/>
      <c r="G26" s="253">
        <f>_xlfn.XLOOKUP($B$26,$C$27:$C$34,F27:F34,0)</f>
        <v>0</v>
      </c>
      <c r="H26" s="254" t="str">
        <f>_xlfn.XLOOKUP($B$26,$C$27:$C$34,I27:I34,"Select One")</f>
        <v xml:space="preserve">Features a general purpose polycarbonate wall mount enclosure with sampling and electrical connections mounted on the sides or bottom of the enclosure. </v>
      </c>
      <c r="I26" s="255"/>
      <c r="J26" s="256"/>
      <c r="K26" s="253"/>
    </row>
    <row r="27" spans="1:11" ht="28.5" hidden="1" customHeight="1">
      <c r="A27" s="493"/>
      <c r="B27" s="7"/>
      <c r="C27" s="217" t="s">
        <v>147</v>
      </c>
      <c r="D27" s="220" t="s">
        <v>148</v>
      </c>
      <c r="E27" s="8"/>
      <c r="F27" s="8">
        <f>_xlfn.XLOOKUP($C27,'Configurator Options'!$B$2:$B$15,'Configurator Options'!$E$2:$E$15,0)</f>
        <v>0</v>
      </c>
      <c r="G27" s="8"/>
      <c r="I27" s="106" t="s">
        <v>149</v>
      </c>
      <c r="J27" s="83"/>
      <c r="K27" s="8" t="s">
        <v>76</v>
      </c>
    </row>
    <row r="28" spans="1:11" ht="28.5" customHeight="1">
      <c r="A28" s="493"/>
      <c r="B28" s="7"/>
      <c r="C28" s="7" t="s">
        <v>150</v>
      </c>
      <c r="D28" s="9" t="s">
        <v>1044</v>
      </c>
      <c r="E28" s="8"/>
      <c r="F28" s="8">
        <f>_xlfn.XLOOKUP($C28,'Configurator Options'!$B$2:$B$15,'Configurator Options'!$E$2:$E$15,0)</f>
        <v>0</v>
      </c>
      <c r="G28" s="8"/>
      <c r="I28" s="106" t="s">
        <v>151</v>
      </c>
      <c r="J28" s="83"/>
      <c r="K28" s="8" t="s">
        <v>76</v>
      </c>
    </row>
    <row r="29" spans="1:11" ht="40.5" hidden="1" customHeight="1">
      <c r="A29" s="493"/>
      <c r="B29" s="7"/>
      <c r="C29" s="217" t="s">
        <v>152</v>
      </c>
      <c r="D29" s="220" t="s">
        <v>246</v>
      </c>
      <c r="E29" s="219"/>
      <c r="F29" s="219">
        <f>_xlfn.XLOOKUP($C29,'Configurator Options'!$B$2:$B$15,'Configurator Options'!$E$2:$E$15,0)</f>
        <v>546.36</v>
      </c>
      <c r="G29" s="219"/>
      <c r="H29" s="444"/>
      <c r="I29" s="449" t="s">
        <v>247</v>
      </c>
      <c r="J29" s="450"/>
      <c r="K29" s="219" t="s">
        <v>76</v>
      </c>
    </row>
    <row r="30" spans="1:11" ht="20" hidden="1" customHeight="1">
      <c r="A30" s="493"/>
      <c r="B30" s="7"/>
      <c r="C30" s="217" t="s">
        <v>155</v>
      </c>
      <c r="D30" s="217" t="s">
        <v>248</v>
      </c>
      <c r="E30" s="219"/>
      <c r="F30" s="219">
        <f>_xlfn.XLOOKUP($C30,'Configurator Options'!$B$2:$B$15,'Configurator Options'!$E$2:$E$15,0)</f>
        <v>699.79</v>
      </c>
      <c r="G30" s="219"/>
      <c r="H30" s="444"/>
      <c r="I30" s="445" t="s">
        <v>249</v>
      </c>
      <c r="J30" s="446"/>
      <c r="K30" s="219" t="s">
        <v>158</v>
      </c>
    </row>
    <row r="31" spans="1:11" ht="20" hidden="1" customHeight="1">
      <c r="A31" s="493"/>
      <c r="B31" s="7"/>
      <c r="C31" s="217" t="s">
        <v>159</v>
      </c>
      <c r="D31" s="217" t="s">
        <v>250</v>
      </c>
      <c r="E31" s="219"/>
      <c r="F31" s="219">
        <f>_xlfn.XLOOKUP($C31,'Configurator Options'!$B$2:$B$15,'Configurator Options'!$E$2:$E$15,0)</f>
        <v>1246.1500000000001</v>
      </c>
      <c r="G31" s="219"/>
      <c r="H31" s="444"/>
      <c r="I31" s="445" t="s">
        <v>251</v>
      </c>
      <c r="J31" s="446"/>
      <c r="K31" s="219" t="s">
        <v>158</v>
      </c>
    </row>
    <row r="32" spans="1:11" ht="20" hidden="1" customHeight="1">
      <c r="A32" s="493"/>
      <c r="B32" s="7"/>
      <c r="C32" s="217" t="s">
        <v>162</v>
      </c>
      <c r="D32" s="217" t="s">
        <v>252</v>
      </c>
      <c r="E32" s="219"/>
      <c r="F32" s="219">
        <f>_xlfn.XLOOKUP($C32,'Configurator Options'!$B$2:$B$15,'Configurator Options'!$E$2:$E$15,0)</f>
        <v>2891.85</v>
      </c>
      <c r="G32" s="219"/>
      <c r="H32" s="444"/>
      <c r="I32" s="445" t="s">
        <v>253</v>
      </c>
      <c r="J32" s="446"/>
      <c r="K32" s="219" t="s">
        <v>158</v>
      </c>
    </row>
    <row r="33" spans="1:11" ht="20" hidden="1" customHeight="1">
      <c r="A33" s="493"/>
      <c r="B33" s="7"/>
      <c r="C33" s="217" t="s">
        <v>164</v>
      </c>
      <c r="D33" s="217" t="s">
        <v>165</v>
      </c>
      <c r="E33" s="219"/>
      <c r="F33" s="219">
        <f>_xlfn.XLOOKUP($C33,'Configurator Options'!$B$2:$B$15,'Configurator Options'!$E$2:$E$15,0)</f>
        <v>3314.2</v>
      </c>
      <c r="G33" s="219"/>
      <c r="H33" s="444"/>
      <c r="I33" s="445" t="s">
        <v>166</v>
      </c>
      <c r="J33" s="446"/>
      <c r="K33" s="219" t="s">
        <v>158</v>
      </c>
    </row>
    <row r="34" spans="1:11" ht="20" hidden="1" customHeight="1">
      <c r="A34" s="493"/>
      <c r="B34" s="7"/>
      <c r="C34" s="7"/>
      <c r="D34" s="7"/>
      <c r="E34" s="8"/>
      <c r="F34" s="8">
        <f>_xlfn.XLOOKUP($C34,'Configurator Options'!$B$2:$B$15,'Configurator Options'!$E$2:$E$15,0)</f>
        <v>0</v>
      </c>
      <c r="G34" s="8"/>
      <c r="K34" s="8"/>
    </row>
    <row r="35" spans="1:11" ht="29.25" hidden="1" customHeight="1">
      <c r="A35" s="495" t="s">
        <v>167</v>
      </c>
      <c r="B35" s="182" t="s">
        <v>168</v>
      </c>
      <c r="C35" s="42"/>
      <c r="D35" s="5" t="s">
        <v>169</v>
      </c>
      <c r="E35" s="57" t="e">
        <f>_xlfn.XLOOKUP($B$35,$C$36:$C$41,#REF!,0)</f>
        <v>#REF!</v>
      </c>
      <c r="F35" s="57"/>
      <c r="G35" s="57">
        <f>_xlfn.XLOOKUP($B$35,$C$36:$C$41,F36:F41,0)</f>
        <v>0</v>
      </c>
      <c r="H35" s="159" t="str">
        <f>_xlfn.XLOOKUP($B$35,$C$36:$C$41,I36:I41,"Select One")</f>
        <v xml:space="preserve">Does not include any sample conditioning options. </v>
      </c>
      <c r="K35" s="57"/>
    </row>
    <row r="36" spans="1:11" ht="27.75" hidden="1" customHeight="1">
      <c r="A36" s="495"/>
      <c r="B36" s="7"/>
      <c r="C36" s="217" t="s">
        <v>168</v>
      </c>
      <c r="D36" s="217" t="s">
        <v>179</v>
      </c>
      <c r="E36" s="219"/>
      <c r="F36" s="219"/>
      <c r="G36" s="219"/>
      <c r="H36" s="444"/>
      <c r="I36" s="445" t="s">
        <v>254</v>
      </c>
      <c r="J36" s="446"/>
      <c r="K36" s="219" t="s">
        <v>76</v>
      </c>
    </row>
    <row r="37" spans="1:11" ht="20" hidden="1" customHeight="1">
      <c r="A37" s="495"/>
      <c r="B37" s="7"/>
      <c r="C37" s="217">
        <v>1</v>
      </c>
      <c r="D37" s="217" t="s">
        <v>255</v>
      </c>
      <c r="E37" s="219"/>
      <c r="F37" s="219"/>
      <c r="G37" s="219"/>
      <c r="H37" s="444"/>
      <c r="I37" s="445" t="s">
        <v>256</v>
      </c>
      <c r="J37" s="446"/>
      <c r="K37" s="219" t="s">
        <v>76</v>
      </c>
    </row>
    <row r="38" spans="1:11" ht="20" hidden="1" customHeight="1">
      <c r="A38" s="495"/>
      <c r="B38" s="7"/>
      <c r="C38" s="217">
        <v>2</v>
      </c>
      <c r="D38" s="217" t="s">
        <v>257</v>
      </c>
      <c r="E38" s="219"/>
      <c r="F38" s="219"/>
      <c r="G38" s="219"/>
      <c r="H38" s="444"/>
      <c r="I38" s="445" t="s">
        <v>258</v>
      </c>
      <c r="J38" s="446"/>
      <c r="K38" s="219" t="s">
        <v>76</v>
      </c>
    </row>
    <row r="39" spans="1:11" ht="20" hidden="1" customHeight="1">
      <c r="A39" s="495"/>
      <c r="B39" s="7"/>
      <c r="C39" s="7"/>
      <c r="D39" s="7"/>
      <c r="E39" s="8"/>
      <c r="F39" s="8"/>
      <c r="G39" s="8"/>
      <c r="K39" s="8"/>
    </row>
    <row r="40" spans="1:11" ht="20" hidden="1" customHeight="1">
      <c r="A40" s="495"/>
      <c r="B40" s="7"/>
      <c r="C40" s="7"/>
      <c r="D40" s="7"/>
      <c r="E40" s="8"/>
      <c r="F40" s="8"/>
      <c r="G40" s="8"/>
      <c r="K40" s="8"/>
    </row>
    <row r="41" spans="1:11" ht="20" hidden="1" customHeight="1">
      <c r="A41" s="495"/>
      <c r="B41" s="7"/>
      <c r="C41" s="7"/>
      <c r="D41" s="7"/>
      <c r="E41" s="8"/>
      <c r="F41" s="8"/>
      <c r="G41" s="8"/>
      <c r="K41" s="8"/>
    </row>
    <row r="42" spans="1:11" ht="21.75" hidden="1" customHeight="1">
      <c r="A42" s="493" t="s">
        <v>177</v>
      </c>
      <c r="B42" s="183" t="s">
        <v>168</v>
      </c>
      <c r="C42" s="42"/>
      <c r="D42" s="5" t="s">
        <v>259</v>
      </c>
      <c r="E42" s="57" t="e">
        <f>_xlfn.XLOOKUP($B$42,$C$43:$C$48,#REF!,0)</f>
        <v>#REF!</v>
      </c>
      <c r="F42" s="57"/>
      <c r="G42" s="57">
        <f>_xlfn.XLOOKUP($B$42,$C$43:$C$48,F43:F48,0)</f>
        <v>0</v>
      </c>
      <c r="H42" s="159" t="str">
        <f>_xlfn.XLOOKUP($B$42,$C$43:$C$49,I43:I49,"Select One")</f>
        <v/>
      </c>
      <c r="K42" s="57"/>
    </row>
    <row r="43" spans="1:11" ht="20" hidden="1" customHeight="1">
      <c r="A43" s="493"/>
      <c r="B43" s="7"/>
      <c r="C43" s="217" t="s">
        <v>168</v>
      </c>
      <c r="D43" s="217" t="s">
        <v>179</v>
      </c>
      <c r="E43" s="219"/>
      <c r="F43" s="219">
        <f>_xlfn.XLOOKUP($C43,'Configurator Options'!$B$16:$B$25,'Configurator Options'!$E$16:$E$25,0)</f>
        <v>0</v>
      </c>
      <c r="G43" s="219"/>
      <c r="H43" s="444"/>
      <c r="I43" s="447" t="s">
        <v>180</v>
      </c>
      <c r="J43" s="446"/>
      <c r="K43" s="219" t="s">
        <v>76</v>
      </c>
    </row>
    <row r="44" spans="1:11" ht="30" hidden="1" customHeight="1">
      <c r="A44" s="493"/>
      <c r="B44" s="7"/>
      <c r="C44" s="217" t="s">
        <v>124</v>
      </c>
      <c r="D44" s="220" t="s">
        <v>181</v>
      </c>
      <c r="E44" s="219"/>
      <c r="F44" s="219">
        <f>_xlfn.XLOOKUP($C44,'Configurator Options'!$B$16:$B$25,'Configurator Options'!$E$16:$E$25,0)</f>
        <v>571.30999999999995</v>
      </c>
      <c r="G44" s="219"/>
      <c r="H44" s="444"/>
      <c r="I44" s="445" t="s">
        <v>260</v>
      </c>
      <c r="J44" s="446"/>
      <c r="K44" s="219" t="s">
        <v>76</v>
      </c>
    </row>
    <row r="45" spans="1:11" ht="30" hidden="1" customHeight="1">
      <c r="A45" s="493"/>
      <c r="B45" s="7"/>
      <c r="C45" s="217" t="s">
        <v>134</v>
      </c>
      <c r="D45" s="220" t="s">
        <v>183</v>
      </c>
      <c r="E45" s="219"/>
      <c r="F45" s="219">
        <f>_xlfn.XLOOKUP($C45,'Configurator Options'!$B$16:$B$25,'Configurator Options'!$E$16:$E$25,0)</f>
        <v>495.22</v>
      </c>
      <c r="G45" s="219"/>
      <c r="H45" s="444"/>
      <c r="I45" s="445" t="s">
        <v>261</v>
      </c>
      <c r="J45" s="446"/>
      <c r="K45" s="219" t="s">
        <v>76</v>
      </c>
    </row>
    <row r="46" spans="1:11" ht="27" hidden="1" customHeight="1">
      <c r="A46" s="493"/>
      <c r="B46" s="7"/>
      <c r="C46" s="217" t="s">
        <v>131</v>
      </c>
      <c r="D46" s="220" t="s">
        <v>185</v>
      </c>
      <c r="E46" s="219"/>
      <c r="F46" s="219">
        <f>_xlfn.XLOOKUP($C46,'Configurator Options'!$B$16:$B$25,'Configurator Options'!$E$16:$E$25,0)</f>
        <v>950.52</v>
      </c>
      <c r="G46" s="219"/>
      <c r="H46" s="444"/>
      <c r="I46" s="445" t="s">
        <v>262</v>
      </c>
      <c r="J46" s="446"/>
      <c r="K46" s="219"/>
    </row>
    <row r="47" spans="1:11" ht="20" hidden="1" customHeight="1">
      <c r="A47" s="493"/>
      <c r="B47" s="7"/>
      <c r="C47" s="7"/>
      <c r="D47" s="7"/>
      <c r="E47" s="8"/>
      <c r="F47" s="8">
        <f>_xlfn.XLOOKUP($C47,'Configurator Options'!$B$16:$B$25,'Configurator Options'!$E$16:$E$25,0)</f>
        <v>0</v>
      </c>
      <c r="G47" s="8"/>
      <c r="K47" s="8"/>
    </row>
    <row r="48" spans="1:11" ht="20" hidden="1" customHeight="1">
      <c r="A48" s="493"/>
      <c r="B48" s="7"/>
      <c r="C48" s="7"/>
      <c r="D48" s="7"/>
      <c r="E48" s="8"/>
      <c r="F48" s="8">
        <f>_xlfn.XLOOKUP($C48,'Configurator Options'!$B$16:$B$25,'Configurator Options'!$E$16:$E$25,0)</f>
        <v>0</v>
      </c>
      <c r="G48" s="8"/>
      <c r="K48" s="8"/>
    </row>
    <row r="49" spans="1:11" ht="24" hidden="1" customHeight="1">
      <c r="A49" s="493" t="s">
        <v>187</v>
      </c>
      <c r="B49" s="183" t="s">
        <v>168</v>
      </c>
      <c r="C49" s="42"/>
      <c r="D49" s="5" t="s">
        <v>263</v>
      </c>
      <c r="E49" s="57" t="e">
        <f>_xlfn.XLOOKUP($B$49,$C$50:$C$55,#REF!,0)</f>
        <v>#REF!</v>
      </c>
      <c r="F49" s="57"/>
      <c r="G49" s="57">
        <f>_xlfn.XLOOKUP($B$49,$C$50:$C$55,F50:F55,0)</f>
        <v>0</v>
      </c>
      <c r="H49" s="159" t="str">
        <f>_xlfn.XLOOKUP($B$49,$C$50:$C$55,I50:I55,"Select One")</f>
        <v/>
      </c>
      <c r="K49" s="57"/>
    </row>
    <row r="50" spans="1:11" ht="26.25" hidden="1" customHeight="1">
      <c r="A50" s="493"/>
      <c r="B50" s="7"/>
      <c r="C50" s="217" t="s">
        <v>168</v>
      </c>
      <c r="D50" s="217" t="s">
        <v>179</v>
      </c>
      <c r="E50" s="219"/>
      <c r="F50" s="219">
        <f>_xlfn.XLOOKUP($C50,'Configurator Options'!$B$26:$B$35,'Configurator Options'!$E$26:$E$35,0)</f>
        <v>0</v>
      </c>
      <c r="G50" s="219"/>
      <c r="H50" s="444"/>
      <c r="I50" s="447" t="s">
        <v>180</v>
      </c>
      <c r="J50" s="446"/>
      <c r="K50" s="219" t="s">
        <v>76</v>
      </c>
    </row>
    <row r="51" spans="1:11" ht="20" hidden="1" customHeight="1">
      <c r="A51" s="493"/>
      <c r="B51" s="7"/>
      <c r="C51" s="217" t="s">
        <v>189</v>
      </c>
      <c r="D51" s="217" t="s">
        <v>264</v>
      </c>
      <c r="E51" s="219"/>
      <c r="F51" s="219">
        <f>_xlfn.XLOOKUP($C51,'Configurator Options'!$B$26:$B$35,'Configurator Options'!$E$26:$E$35,0)</f>
        <v>0</v>
      </c>
      <c r="G51" s="219"/>
      <c r="H51" s="444"/>
      <c r="I51" s="445" t="s">
        <v>265</v>
      </c>
      <c r="J51" s="446"/>
      <c r="K51" s="219" t="s">
        <v>76</v>
      </c>
    </row>
    <row r="52" spans="1:11" ht="20" hidden="1" customHeight="1">
      <c r="A52" s="493"/>
      <c r="B52" s="7"/>
      <c r="C52" s="217" t="s">
        <v>192</v>
      </c>
      <c r="D52" s="217" t="s">
        <v>266</v>
      </c>
      <c r="E52" s="219"/>
      <c r="F52" s="219">
        <f>_xlfn.XLOOKUP($C52,'Configurator Options'!$B$26:$B$35,'Configurator Options'!$E$26:$E$35,0)</f>
        <v>0</v>
      </c>
      <c r="G52" s="219"/>
      <c r="H52" s="444"/>
      <c r="I52" s="445" t="s">
        <v>267</v>
      </c>
      <c r="J52" s="446"/>
      <c r="K52" s="219" t="s">
        <v>76</v>
      </c>
    </row>
    <row r="53" spans="1:11" ht="20" hidden="1" customHeight="1">
      <c r="A53" s="493"/>
      <c r="B53" s="7"/>
      <c r="C53" s="217" t="s">
        <v>124</v>
      </c>
      <c r="D53" s="217" t="s">
        <v>268</v>
      </c>
      <c r="E53" s="219"/>
      <c r="F53" s="219">
        <f>_xlfn.XLOOKUP($C53,'Configurator Options'!$B$26:$B$35,'Configurator Options'!$E$26:$E$35,0)</f>
        <v>0</v>
      </c>
      <c r="G53" s="219"/>
      <c r="H53" s="444"/>
      <c r="I53" s="445" t="s">
        <v>269</v>
      </c>
      <c r="J53" s="446"/>
      <c r="K53" s="219" t="s">
        <v>76</v>
      </c>
    </row>
    <row r="54" spans="1:11" ht="20" hidden="1" customHeight="1">
      <c r="A54" s="493"/>
      <c r="B54" s="7"/>
      <c r="C54" s="217" t="s">
        <v>197</v>
      </c>
      <c r="D54" s="217" t="s">
        <v>270</v>
      </c>
      <c r="E54" s="219"/>
      <c r="F54" s="219">
        <f>_xlfn.XLOOKUP($C54,'Configurator Options'!$B$26:$B$35,'Configurator Options'!$E$26:$E$35,0)</f>
        <v>0</v>
      </c>
      <c r="G54" s="219"/>
      <c r="H54" s="444"/>
      <c r="I54" s="445" t="s">
        <v>271</v>
      </c>
      <c r="J54" s="446"/>
      <c r="K54" s="219" t="s">
        <v>76</v>
      </c>
    </row>
    <row r="55" spans="1:11" ht="20" hidden="1" customHeight="1">
      <c r="A55" s="493"/>
      <c r="B55" s="7"/>
      <c r="C55" s="7"/>
      <c r="D55" s="7"/>
      <c r="E55" s="8"/>
      <c r="F55" s="8">
        <f>_xlfn.XLOOKUP($C55,'Configurator Options'!$B$26:$B$35,'Configurator Options'!$E$26:$E$35,0)</f>
        <v>0</v>
      </c>
      <c r="G55" s="8"/>
      <c r="K55" s="8"/>
    </row>
    <row r="56" spans="1:11" ht="28.5" hidden="1" customHeight="1">
      <c r="A56" s="493" t="s">
        <v>200</v>
      </c>
      <c r="B56" s="183" t="s">
        <v>168</v>
      </c>
      <c r="C56" s="42"/>
      <c r="D56" s="5" t="s">
        <v>272</v>
      </c>
      <c r="E56" s="57" t="e">
        <f>_xlfn.XLOOKUP($B$56,$C$57:$C$62,#REF!,0)</f>
        <v>#REF!</v>
      </c>
      <c r="F56" s="57"/>
      <c r="G56" s="57" t="str">
        <f>_xlfn.XLOOKUP($B$56,$C$57:$C$62,F57:F62,0)</f>
        <v>$</v>
      </c>
      <c r="H56" s="159" t="str">
        <f>_xlfn.XLOOKUP($B$56,$C$57:$C$62,I57:I62,"Select One")</f>
        <v/>
      </c>
      <c r="K56" s="57"/>
    </row>
    <row r="57" spans="1:11" ht="27" hidden="1" customHeight="1">
      <c r="A57" s="493"/>
      <c r="B57" s="7"/>
      <c r="C57" s="217" t="s">
        <v>168</v>
      </c>
      <c r="D57" s="217" t="s">
        <v>179</v>
      </c>
      <c r="E57" s="219"/>
      <c r="F57" s="219" t="str">
        <f>_xlfn.XLOOKUP($C57,'Configurator Options'!$B$38:$B$47,'Configurator Options'!$E$38:$E$47,0)</f>
        <v>$</v>
      </c>
      <c r="G57" s="219"/>
      <c r="H57" s="444"/>
      <c r="I57" s="447" t="s">
        <v>180</v>
      </c>
      <c r="J57" s="446"/>
      <c r="K57" s="219" t="s">
        <v>76</v>
      </c>
    </row>
    <row r="58" spans="1:11" ht="20" hidden="1" customHeight="1">
      <c r="A58" s="493"/>
      <c r="B58" s="7"/>
      <c r="C58" s="217" t="s">
        <v>192</v>
      </c>
      <c r="D58" s="217" t="s">
        <v>273</v>
      </c>
      <c r="E58" s="219"/>
      <c r="F58" s="219">
        <f>_xlfn.XLOOKUP($C58,'Configurator Options'!$B$38:$B$47,'Configurator Options'!$E$38:$E$47,0)</f>
        <v>0</v>
      </c>
      <c r="G58" s="219"/>
      <c r="H58" s="444"/>
      <c r="I58" s="445" t="s">
        <v>274</v>
      </c>
      <c r="J58" s="446"/>
      <c r="K58" s="219" t="s">
        <v>76</v>
      </c>
    </row>
    <row r="59" spans="1:11" ht="20" hidden="1" customHeight="1">
      <c r="A59" s="493"/>
      <c r="B59" s="7"/>
      <c r="C59" s="217" t="s">
        <v>204</v>
      </c>
      <c r="D59" s="217" t="s">
        <v>275</v>
      </c>
      <c r="E59" s="219"/>
      <c r="F59" s="219">
        <f>_xlfn.XLOOKUP($C59,'Configurator Options'!$B$38:$B$47,'Configurator Options'!$E$38:$E$47,0)</f>
        <v>0</v>
      </c>
      <c r="G59" s="219"/>
      <c r="H59" s="444"/>
      <c r="I59" s="445" t="s">
        <v>276</v>
      </c>
      <c r="J59" s="446"/>
      <c r="K59" s="219" t="s">
        <v>76</v>
      </c>
    </row>
    <row r="60" spans="1:11" ht="20" hidden="1" customHeight="1">
      <c r="A60" s="493"/>
      <c r="B60" s="7"/>
      <c r="C60" s="7"/>
      <c r="D60" s="7"/>
      <c r="E60" s="8"/>
      <c r="F60" s="8">
        <f>_xlfn.XLOOKUP($C60,'Configurator Options'!$B$38:$B$47,'Configurator Options'!$E$38:$E$47,0)</f>
        <v>0</v>
      </c>
      <c r="G60" s="8"/>
      <c r="K60" s="8"/>
    </row>
    <row r="61" spans="1:11" ht="20" hidden="1" customHeight="1">
      <c r="A61" s="493"/>
      <c r="B61" s="7"/>
      <c r="C61" s="7"/>
      <c r="D61" s="7"/>
      <c r="E61" s="8"/>
      <c r="F61" s="8">
        <f>_xlfn.XLOOKUP($C61,'Configurator Options'!$B$38:$B$47,'Configurator Options'!$E$38:$E$47,0)</f>
        <v>0</v>
      </c>
      <c r="G61" s="8"/>
      <c r="K61" s="8"/>
    </row>
    <row r="62" spans="1:11" ht="20" hidden="1" customHeight="1">
      <c r="A62" s="493"/>
      <c r="B62" s="7"/>
      <c r="C62" s="7"/>
      <c r="D62" s="7"/>
      <c r="E62" s="8"/>
      <c r="F62" s="8">
        <f>_xlfn.XLOOKUP($C62,'Configurator Options'!$B$38:$B$47,'Configurator Options'!$E$38:$E$47,0)</f>
        <v>0</v>
      </c>
      <c r="G62" s="8"/>
      <c r="K62" s="8"/>
    </row>
    <row r="63" spans="1:11" ht="20" hidden="1" customHeight="1">
      <c r="A63" s="493" t="s">
        <v>207</v>
      </c>
      <c r="B63" s="183" t="s">
        <v>168</v>
      </c>
      <c r="C63" s="42"/>
      <c r="D63" s="42" t="s">
        <v>277</v>
      </c>
      <c r="E63" s="57" t="e">
        <f>_xlfn.XLOOKUP($B$63,$C$64:$C$69,#REF!,0)</f>
        <v>#REF!</v>
      </c>
      <c r="F63" s="57"/>
      <c r="G63" s="57">
        <f>_xlfn.XLOOKUP($B$63,$C$64:$C$69,F64:F69,0)</f>
        <v>0</v>
      </c>
      <c r="H63" s="159" t="str">
        <f>_xlfn.XLOOKUP($B$63,$C$64:$C$69,I64:I69,"Select One")</f>
        <v/>
      </c>
      <c r="K63" s="57"/>
    </row>
    <row r="64" spans="1:11" ht="20" hidden="1" customHeight="1">
      <c r="A64" s="493"/>
      <c r="B64" s="7"/>
      <c r="C64" s="217" t="s">
        <v>168</v>
      </c>
      <c r="D64" s="217" t="s">
        <v>179</v>
      </c>
      <c r="E64" s="8"/>
      <c r="F64" s="8">
        <f>_xlfn.XLOOKUP($C64,'Configurator Options'!$B$48:$B$57,'Configurator Options'!$E$48:$E$57,0)</f>
        <v>0</v>
      </c>
      <c r="G64" s="8"/>
      <c r="I64" s="108" t="s">
        <v>180</v>
      </c>
      <c r="K64" s="8" t="s">
        <v>76</v>
      </c>
    </row>
    <row r="65" spans="1:11" ht="30" hidden="1" customHeight="1">
      <c r="A65" s="493"/>
      <c r="B65" s="7"/>
      <c r="C65" s="217" t="s">
        <v>128</v>
      </c>
      <c r="D65" s="220" t="s">
        <v>278</v>
      </c>
      <c r="E65" s="8"/>
      <c r="F65" s="8">
        <f>_xlfn.XLOOKUP($C65,'Configurator Options'!$B$48:$B$57,'Configurator Options'!$E$48:$E$57,0)</f>
        <v>0</v>
      </c>
      <c r="G65" s="8"/>
      <c r="I65" s="49" t="s">
        <v>279</v>
      </c>
      <c r="K65" s="8" t="s">
        <v>76</v>
      </c>
    </row>
    <row r="66" spans="1:11" ht="42" hidden="1" customHeight="1">
      <c r="A66" s="493"/>
      <c r="B66" s="7"/>
      <c r="C66" s="217"/>
      <c r="D66" s="220" t="s">
        <v>210</v>
      </c>
      <c r="E66" s="8"/>
      <c r="F66" s="8">
        <f>_xlfn.XLOOKUP($C66,'Configurator Options'!$B$48:$B$57,'Configurator Options'!$E$48:$E$57,0)</f>
        <v>0</v>
      </c>
      <c r="G66" s="8"/>
      <c r="K66" s="8"/>
    </row>
    <row r="67" spans="1:11" ht="20" hidden="1" customHeight="1">
      <c r="A67" s="493"/>
      <c r="B67" s="7"/>
      <c r="C67" s="7"/>
      <c r="D67" s="7"/>
      <c r="E67" s="8"/>
      <c r="F67" s="8">
        <f>_xlfn.XLOOKUP($C67,'Configurator Options'!$B$48:$B$57,'Configurator Options'!$E$48:$E$57,0)</f>
        <v>0</v>
      </c>
      <c r="G67" s="8"/>
      <c r="I67" s="49" t="s">
        <v>211</v>
      </c>
      <c r="K67" s="8"/>
    </row>
    <row r="68" spans="1:11" ht="20" hidden="1" customHeight="1">
      <c r="A68" s="493"/>
      <c r="B68" s="7"/>
      <c r="C68" s="7"/>
      <c r="D68" s="7"/>
      <c r="E68" s="8"/>
      <c r="F68" s="8">
        <f>_xlfn.XLOOKUP($C68,'Configurator Options'!$B$48:$B$57,'Configurator Options'!$E$48:$E$57,0)</f>
        <v>0</v>
      </c>
      <c r="G68" s="8"/>
      <c r="K68" s="8"/>
    </row>
    <row r="69" spans="1:11" ht="18" hidden="1" customHeight="1">
      <c r="A69" s="493"/>
      <c r="B69" s="7"/>
      <c r="C69" s="7"/>
      <c r="D69" s="9"/>
      <c r="E69" s="8"/>
      <c r="F69" s="8">
        <f>_xlfn.XLOOKUP($C69,'Configurator Options'!$B$48:$B$57,'Configurator Options'!$E$48:$E$57,0)</f>
        <v>0</v>
      </c>
      <c r="G69" s="8"/>
      <c r="K69" s="8"/>
    </row>
    <row r="70" spans="1:11" ht="25.5" hidden="1" customHeight="1">
      <c r="A70" s="493" t="s">
        <v>212</v>
      </c>
      <c r="B70" s="183" t="s">
        <v>168</v>
      </c>
      <c r="C70" s="42"/>
      <c r="D70" s="42" t="s">
        <v>212</v>
      </c>
      <c r="E70" s="57" t="e">
        <f>_xlfn.XLOOKUP($B$70,$C$71:$C$76,#REF!,0)</f>
        <v>#REF!</v>
      </c>
      <c r="F70" s="57"/>
      <c r="G70" s="57">
        <f>_xlfn.XLOOKUP($B$70,$C$71:$C$76,F71:F76,0)</f>
        <v>0</v>
      </c>
      <c r="H70" s="159" t="str">
        <f>_xlfn.XLOOKUP($B$70,$C$71:$C$76,I71:I76,"Select One")</f>
        <v/>
      </c>
      <c r="K70" s="57"/>
    </row>
    <row r="71" spans="1:11" ht="26.25" hidden="1" customHeight="1">
      <c r="A71" s="493"/>
      <c r="B71" s="7"/>
      <c r="C71" s="217" t="s">
        <v>168</v>
      </c>
      <c r="D71" s="217" t="s">
        <v>179</v>
      </c>
      <c r="E71" s="8"/>
      <c r="F71" s="8">
        <f>_xlfn.XLOOKUP($C71,'Configurator Options'!$B$58:$B$67,'Configurator Options'!$E$58:$E$67,0)</f>
        <v>0</v>
      </c>
      <c r="G71" s="8"/>
      <c r="I71" s="108" t="s">
        <v>180</v>
      </c>
      <c r="K71" s="8" t="s">
        <v>76</v>
      </c>
    </row>
    <row r="72" spans="1:11" ht="20" hidden="1" customHeight="1">
      <c r="A72" s="493"/>
      <c r="B72" s="7"/>
      <c r="C72" s="7"/>
      <c r="D72" s="7"/>
      <c r="E72" s="8"/>
      <c r="F72" s="8">
        <f>_xlfn.XLOOKUP($C72,'Configurator Options'!$B$58:$B$67,'Configurator Options'!$E$58:$E$67,0)</f>
        <v>0</v>
      </c>
      <c r="G72" s="8"/>
      <c r="K72" s="8"/>
    </row>
    <row r="73" spans="1:11" ht="20" hidden="1" customHeight="1">
      <c r="A73" s="493"/>
      <c r="B73" s="7"/>
      <c r="C73" s="7"/>
      <c r="D73" s="7"/>
      <c r="E73" s="8"/>
      <c r="F73" s="8">
        <f>_xlfn.XLOOKUP($C73,'Configurator Options'!$B$58:$B$67,'Configurator Options'!$E$58:$E$67,0)</f>
        <v>0</v>
      </c>
      <c r="G73" s="8"/>
      <c r="K73" s="8"/>
    </row>
    <row r="74" spans="1:11" ht="20" hidden="1" customHeight="1">
      <c r="A74" s="493"/>
      <c r="B74" s="7"/>
      <c r="C74" s="7"/>
      <c r="D74" s="7"/>
      <c r="E74" s="8"/>
      <c r="F74" s="8">
        <f>_xlfn.XLOOKUP($C74,'Configurator Options'!$B$58:$B$67,'Configurator Options'!$E$58:$E$67,0)</f>
        <v>0</v>
      </c>
      <c r="G74" s="8"/>
      <c r="K74" s="8"/>
    </row>
    <row r="75" spans="1:11" ht="20" hidden="1" customHeight="1">
      <c r="A75" s="493"/>
      <c r="B75" s="7"/>
      <c r="C75" s="7"/>
      <c r="D75" s="7"/>
      <c r="E75" s="8"/>
      <c r="F75" s="8">
        <f>_xlfn.XLOOKUP($C75,'Configurator Options'!$B$58:$B$67,'Configurator Options'!$E$58:$E$67,0)</f>
        <v>0</v>
      </c>
      <c r="G75" s="8"/>
      <c r="K75" s="8"/>
    </row>
    <row r="76" spans="1:11" ht="20" hidden="1" customHeight="1">
      <c r="A76" s="493"/>
      <c r="B76" s="7"/>
      <c r="C76" s="7"/>
      <c r="D76" s="7"/>
      <c r="E76" s="8"/>
      <c r="F76" s="8">
        <f>_xlfn.XLOOKUP($C76,'Configurator Options'!$B$58:$B$67,'Configurator Options'!$E$58:$E$67,0)</f>
        <v>0</v>
      </c>
      <c r="G76" s="8"/>
      <c r="K76" s="8"/>
    </row>
    <row r="77" spans="1:11" ht="20" hidden="1" customHeight="1">
      <c r="A77" s="493" t="s">
        <v>214</v>
      </c>
      <c r="B77" s="183" t="s">
        <v>168</v>
      </c>
      <c r="C77" s="257"/>
      <c r="D77" s="257" t="s">
        <v>214</v>
      </c>
      <c r="E77" s="253" t="e">
        <f>_xlfn.XLOOKUP($B$77,$C$78:$C$81,#REF!,0)</f>
        <v>#REF!</v>
      </c>
      <c r="F77" s="253"/>
      <c r="G77" s="253">
        <f>_xlfn.XLOOKUP($B$77,$C$78:$C$81,F78:F81,0)</f>
        <v>0</v>
      </c>
      <c r="H77" s="254" t="str">
        <f>_xlfn.XLOOKUP($B$77,$C$78:$C$81,I78:I81,"Select One")</f>
        <v xml:space="preserve"> </v>
      </c>
      <c r="I77" s="255"/>
      <c r="J77" s="256"/>
      <c r="K77" s="253"/>
    </row>
    <row r="78" spans="1:11" ht="20" hidden="1" customHeight="1">
      <c r="A78" s="493"/>
      <c r="B78" s="7"/>
      <c r="C78" s="217" t="s">
        <v>168</v>
      </c>
      <c r="D78" s="217" t="s">
        <v>280</v>
      </c>
      <c r="E78" s="219"/>
      <c r="F78" s="219">
        <f>_xlfn.XLOOKUP($C78,'Configurator Options'!$B$68:$B$72,'Configurator Options'!$E$68:$E$72,0)</f>
        <v>0</v>
      </c>
      <c r="G78" s="219"/>
      <c r="H78" s="444"/>
      <c r="I78" s="445" t="s">
        <v>101</v>
      </c>
      <c r="J78" s="446"/>
      <c r="K78" s="219" t="s">
        <v>76</v>
      </c>
    </row>
    <row r="79" spans="1:11" ht="20" hidden="1" customHeight="1">
      <c r="A79" s="493"/>
      <c r="B79" s="7"/>
      <c r="C79" s="217" t="s">
        <v>137</v>
      </c>
      <c r="D79" s="220" t="s">
        <v>281</v>
      </c>
      <c r="E79" s="219"/>
      <c r="F79" s="219">
        <f>_xlfn.XLOOKUP($C79,'Configurator Options'!$B$68:$B$72,'Configurator Options'!$E$68:$E$72,0)</f>
        <v>0</v>
      </c>
      <c r="G79" s="219"/>
      <c r="H79" s="444"/>
      <c r="I79" s="445" t="s">
        <v>282</v>
      </c>
      <c r="J79" s="446"/>
      <c r="K79" s="219"/>
    </row>
    <row r="80" spans="1:11" ht="20" hidden="1" customHeight="1">
      <c r="A80" s="493"/>
      <c r="B80" s="7"/>
      <c r="C80" s="217"/>
      <c r="D80" s="220"/>
      <c r="E80" s="219"/>
      <c r="F80" s="219">
        <f>_xlfn.XLOOKUP($C80,'Configurator Options'!$B$68:$B$72,'Configurator Options'!$E$68:$E$72,0)</f>
        <v>0</v>
      </c>
      <c r="G80" s="219"/>
      <c r="H80" s="444"/>
      <c r="I80" s="445"/>
      <c r="J80" s="446"/>
      <c r="K80" s="219"/>
    </row>
    <row r="81" spans="1:12" ht="20" hidden="1" customHeight="1">
      <c r="A81" s="493"/>
      <c r="B81" s="7"/>
      <c r="C81" s="217"/>
      <c r="D81" s="220"/>
      <c r="E81" s="219"/>
      <c r="F81" s="219">
        <f>_xlfn.XLOOKUP($C81,'Configurator Options'!$B$68:$B$72,'Configurator Options'!$E$68:$E$72,0)</f>
        <v>0</v>
      </c>
      <c r="G81" s="219"/>
      <c r="H81" s="444"/>
      <c r="I81" s="445"/>
      <c r="J81" s="446"/>
      <c r="K81" s="219"/>
    </row>
    <row r="82" spans="1:12" ht="36" customHeight="1">
      <c r="A82" s="493" t="s">
        <v>214</v>
      </c>
      <c r="B82" s="182" t="s">
        <v>283</v>
      </c>
      <c r="C82" s="257"/>
      <c r="D82" s="248" t="s">
        <v>1055</v>
      </c>
      <c r="E82" s="253" t="e">
        <f>_xlfn.XLOOKUP($B$82,$C$83:$C$90,#REF!,0)</f>
        <v>#REF!</v>
      </c>
      <c r="F82" s="253"/>
      <c r="G82" s="253">
        <f>_xlfn.XLOOKUP($B$82,$C$83:$C$90,F83:F90,0)</f>
        <v>0</v>
      </c>
      <c r="H82" s="254" t="str">
        <f>_xlfn.XLOOKUP($B$82,$C$83:$C$90,I83:I90,"Select One")</f>
        <v xml:space="preserve">Includes open diffuser OXY-SEN (CAT-OXY-SEN-2SN) sensor with 10 foot coiled cable. </v>
      </c>
      <c r="I82" s="255"/>
      <c r="J82" s="256"/>
      <c r="K82" s="253"/>
    </row>
    <row r="83" spans="1:12" ht="20" hidden="1" customHeight="1">
      <c r="A83" s="493"/>
      <c r="B83" s="7"/>
      <c r="C83" s="217" t="s">
        <v>218</v>
      </c>
      <c r="D83" s="217" t="s">
        <v>179</v>
      </c>
      <c r="E83" s="219"/>
      <c r="F83" s="219">
        <f>_xlfn.XLOOKUP($C83,'Configurator Options'!$B$73:$B$108,'Configurator Options'!$E$73:$E$108,0)</f>
        <v>0</v>
      </c>
      <c r="G83" s="219"/>
      <c r="H83" s="444"/>
      <c r="I83" s="447" t="s">
        <v>180</v>
      </c>
      <c r="J83" s="446"/>
      <c r="K83" s="219" t="s">
        <v>76</v>
      </c>
      <c r="L83" s="49"/>
    </row>
    <row r="84" spans="1:12" ht="32" customHeight="1">
      <c r="A84" s="493"/>
      <c r="B84" s="7"/>
      <c r="C84" s="7" t="s">
        <v>283</v>
      </c>
      <c r="D84" s="9" t="s">
        <v>1054</v>
      </c>
      <c r="E84" s="8"/>
      <c r="F84" s="8">
        <f>_xlfn.XLOOKUP($C84,'Configurator Options'!$B$73:$B$108,'Configurator Options'!$E$73:$E$108,0)</f>
        <v>0</v>
      </c>
      <c r="G84" s="8"/>
      <c r="I84" s="49" t="s">
        <v>284</v>
      </c>
      <c r="K84" s="8" t="s">
        <v>76</v>
      </c>
    </row>
    <row r="85" spans="1:12" ht="20" hidden="1" customHeight="1">
      <c r="A85" s="493"/>
      <c r="B85" s="7"/>
      <c r="C85" s="7"/>
      <c r="D85" s="7"/>
      <c r="E85" s="8"/>
      <c r="F85" s="8">
        <f>_xlfn.XLOOKUP($C85,'Configurator Options'!$B$73:$B$108,'Configurator Options'!$E$73:$E$108,0)</f>
        <v>0</v>
      </c>
      <c r="G85" s="8"/>
      <c r="K85" s="8"/>
    </row>
    <row r="86" spans="1:12" ht="34.5" hidden="1" customHeight="1">
      <c r="A86" s="493"/>
      <c r="B86" s="7"/>
      <c r="C86" s="7" t="s">
        <v>223</v>
      </c>
      <c r="D86" s="9" t="s">
        <v>224</v>
      </c>
      <c r="E86" s="8"/>
      <c r="F86" s="8">
        <f>_xlfn.XLOOKUP($C86,'Configurator Options'!$B$73:$B$108,'Configurator Options'!$E$73:$E$108,0)</f>
        <v>0</v>
      </c>
      <c r="G86" s="8"/>
      <c r="I86" s="49" t="s">
        <v>285</v>
      </c>
      <c r="K86" s="8" t="s">
        <v>76</v>
      </c>
      <c r="L86"/>
    </row>
    <row r="87" spans="1:12" ht="34.5" hidden="1" customHeight="1">
      <c r="A87" s="493"/>
      <c r="B87" s="7"/>
      <c r="C87" s="7"/>
      <c r="D87" s="9"/>
      <c r="E87" s="8"/>
      <c r="F87" s="8">
        <f>_xlfn.XLOOKUP($C87,'Configurator Options'!$B$73:$B$108,'Configurator Options'!$E$73:$E$108,0)</f>
        <v>0</v>
      </c>
      <c r="G87" s="8"/>
      <c r="K87" s="8"/>
      <c r="L87"/>
    </row>
    <row r="88" spans="1:12" ht="34.5" hidden="1" customHeight="1">
      <c r="A88" s="493"/>
      <c r="B88" s="7"/>
      <c r="C88" s="7"/>
      <c r="D88" s="9"/>
      <c r="E88" s="8"/>
      <c r="F88" s="8">
        <f>_xlfn.XLOOKUP($C88,'Configurator Options'!$B$73:$B$108,'Configurator Options'!$E$73:$E$108,0)</f>
        <v>0</v>
      </c>
      <c r="G88" s="8"/>
      <c r="K88" s="8"/>
      <c r="L88"/>
    </row>
    <row r="89" spans="1:12" ht="20" hidden="1" customHeight="1">
      <c r="A89" s="493"/>
      <c r="B89" s="7"/>
      <c r="C89" s="7"/>
      <c r="D89" s="7"/>
      <c r="E89" s="8"/>
      <c r="F89" s="8">
        <f>_xlfn.XLOOKUP($C89,'Configurator Options'!$B$73:$B$108,'Configurator Options'!$E$73:$E$108,0)</f>
        <v>0</v>
      </c>
      <c r="G89" s="8"/>
      <c r="K89" s="8"/>
    </row>
    <row r="90" spans="1:12" ht="20" hidden="1" customHeight="1">
      <c r="A90" s="493"/>
      <c r="B90" s="7"/>
      <c r="C90" s="7"/>
      <c r="D90" s="7"/>
      <c r="E90" s="8"/>
      <c r="F90" s="8">
        <f>_xlfn.XLOOKUP($C90,'Configurator Options'!$B$73:$B$108,'Configurator Options'!$E$73:$E$108,0)</f>
        <v>0</v>
      </c>
      <c r="G90" s="8"/>
      <c r="I90"/>
      <c r="J90" s="15"/>
      <c r="K90" s="8"/>
    </row>
    <row r="91" spans="1:12" ht="29" customHeight="1">
      <c r="A91" s="493" t="s">
        <v>230</v>
      </c>
      <c r="B91" s="213" t="s">
        <v>168</v>
      </c>
      <c r="C91" s="257"/>
      <c r="D91" s="248" t="s">
        <v>1018</v>
      </c>
      <c r="E91" s="253" t="e">
        <f>_xlfn.XLOOKUP($B$91,$C$92:$C$97,#REF!,0)</f>
        <v>#REF!</v>
      </c>
      <c r="F91" s="253"/>
      <c r="G91" s="253">
        <f>_xlfn.XLOOKUP($B$91,$C$92:$C$97,F92:F97,0)</f>
        <v>0</v>
      </c>
      <c r="H91" s="254" t="str">
        <f>_xlfn.XLOOKUP($B$91,$C$92:$C$97,I92:I97,"Select One")</f>
        <v xml:space="preserve">Comes with both a 4-20mADC and 0-2vdc analog outputs includes cordgrip strain relief. </v>
      </c>
      <c r="I91" s="255"/>
      <c r="J91" s="256"/>
      <c r="K91" s="253"/>
    </row>
    <row r="92" spans="1:12" ht="20" customHeight="1">
      <c r="A92" s="493"/>
      <c r="B92" s="7"/>
      <c r="C92" s="7" t="s">
        <v>168</v>
      </c>
      <c r="D92" s="7" t="s">
        <v>231</v>
      </c>
      <c r="E92" s="8"/>
      <c r="F92" s="8">
        <f>_xlfn.XLOOKUP($C92,'Configurator Options'!$B$109:$B$118,'Configurator Options'!$E$109:$E$118,0)</f>
        <v>0</v>
      </c>
      <c r="G92" s="8"/>
      <c r="I92" s="49" t="s">
        <v>286</v>
      </c>
      <c r="K92" s="8" t="s">
        <v>76</v>
      </c>
    </row>
    <row r="93" spans="1:12" ht="29.25" hidden="1" customHeight="1">
      <c r="A93" s="493"/>
      <c r="B93" s="7"/>
      <c r="C93" s="451" t="s">
        <v>174</v>
      </c>
      <c r="D93" s="220" t="s">
        <v>232</v>
      </c>
      <c r="E93" s="8"/>
      <c r="F93" s="8">
        <f>_xlfn.XLOOKUP($C93,'Configurator Options'!$B$109:$B$118,'Configurator Options'!$E$109:$E$118,0)</f>
        <v>0</v>
      </c>
      <c r="G93" s="8"/>
      <c r="I93" s="49" t="s">
        <v>287</v>
      </c>
      <c r="J93" s="82" t="str">
        <f>IF(B91=2,K93,"")</f>
        <v/>
      </c>
      <c r="K93" s="7">
        <v>6</v>
      </c>
    </row>
    <row r="94" spans="1:12" ht="26.25" hidden="1" customHeight="1">
      <c r="A94" s="493"/>
      <c r="B94" s="7"/>
      <c r="C94" s="451" t="s">
        <v>233</v>
      </c>
      <c r="D94" s="220" t="s">
        <v>234</v>
      </c>
      <c r="E94" s="8"/>
      <c r="F94" s="8">
        <f>_xlfn.XLOOKUP($C94,'Configurator Options'!$B$109:$B$118,'Configurator Options'!$E$109:$E$118,0)</f>
        <v>0</v>
      </c>
      <c r="G94" s="8"/>
      <c r="I94" s="49" t="s">
        <v>288</v>
      </c>
      <c r="J94" s="82" t="str">
        <f>IF(B91=4,K94,"")</f>
        <v/>
      </c>
      <c r="K94" s="7">
        <v>6</v>
      </c>
    </row>
    <row r="95" spans="1:12" ht="26.25" hidden="1" customHeight="1">
      <c r="A95" s="493"/>
      <c r="B95" s="7"/>
      <c r="C95" s="7"/>
      <c r="D95" s="9"/>
      <c r="E95" s="8"/>
      <c r="F95" s="8">
        <f>_xlfn.XLOOKUP($C95,'Configurator Options'!$B$109:$B$118,'Configurator Options'!$E$109:$E$118,0)</f>
        <v>0</v>
      </c>
      <c r="G95" s="8"/>
      <c r="K95" s="7"/>
    </row>
    <row r="96" spans="1:12" ht="26.25" hidden="1" customHeight="1">
      <c r="A96" s="493"/>
      <c r="B96" s="7"/>
      <c r="C96" s="7"/>
      <c r="D96" s="9"/>
      <c r="E96" s="8"/>
      <c r="F96" s="8">
        <f>_xlfn.XLOOKUP($C96,'Configurator Options'!$B$109:$B$118,'Configurator Options'!$E$109:$E$118,0)</f>
        <v>0</v>
      </c>
      <c r="G96" s="8"/>
      <c r="K96" s="7"/>
    </row>
    <row r="97" spans="1:14" ht="26.25" hidden="1" customHeight="1">
      <c r="A97" s="493"/>
      <c r="B97" s="7"/>
      <c r="C97" s="7"/>
      <c r="D97" s="9"/>
      <c r="E97" s="8"/>
      <c r="F97" s="8">
        <f>_xlfn.XLOOKUP($C97,'Configurator Options'!$B$109:$B$118,'Configurator Options'!$E$109:$E$118,0)</f>
        <v>0</v>
      </c>
      <c r="G97" s="8"/>
      <c r="K97" s="7"/>
    </row>
    <row r="98" spans="1:14" ht="51" hidden="1" customHeight="1">
      <c r="B98" s="112">
        <f>COUNTIF(B2:B94,"Select One")</f>
        <v>2</v>
      </c>
      <c r="C98" s="7"/>
      <c r="D98" s="7" t="str">
        <f>IF(B98&lt;&gt;3, "You still have "&amp;B98&amp;" selections to make to complete the configuration.","Configuration Complete - Press CTRL-ALT-F9 to Update Description")</f>
        <v>You still have 2 selections to make to complete the configuration.</v>
      </c>
      <c r="E98" s="8"/>
      <c r="F98" s="13"/>
      <c r="G98" s="8"/>
      <c r="K98" s="8"/>
      <c r="M98" s="184" t="b">
        <v>0</v>
      </c>
    </row>
    <row r="99" spans="1:14" ht="27.75" customHeight="1">
      <c r="A99" s="266"/>
      <c r="B99" s="267" t="s">
        <v>237</v>
      </c>
      <c r="C99" s="268" t="str">
        <f>"CAT-"&amp;""&amp;B2&amp;"-"&amp;B6&amp;""&amp;B19&amp;""&amp;B26&amp;"-"&amp;B35&amp;""&amp;B42&amp;""&amp;B49&amp;""&amp;B56&amp;""&amp;B63&amp;""&amp;B70&amp;""&amp;B77&amp;"-"&amp;B82&amp;"-"&amp;B91</f>
        <v>CAT-2000-Select OneSelect OneWMT-XXXXXXX-OD-X</v>
      </c>
      <c r="D99" s="268"/>
      <c r="E99" s="269" t="e">
        <f>SUM(E2:E98)</f>
        <v>#REF!</v>
      </c>
      <c r="F99" s="269" t="s">
        <v>238</v>
      </c>
      <c r="G99" s="269">
        <f>SUM(G2:G98)</f>
        <v>3277.05</v>
      </c>
      <c r="H99" s="270"/>
      <c r="I99" s="271"/>
      <c r="J99" s="272">
        <f>MAX(J2:J94)</f>
        <v>4</v>
      </c>
      <c r="K99" s="269" t="str">
        <f>IF(J99=1,"1",IF(J99=2,"2",IF(J99=3,"3",IF(J99=4,"4",IF(J99=5,"5",IF(J99=6,"6",IF(J99=7,"7",IF(J99=8,"8",IF(J99=9,"9",IF(J99=10,"10",IF(J99=11,"11",IF(J99=12,"12",IF(J99="-","-",IF(J99=100,"Call Factory"))))))))))))))</f>
        <v>4</v>
      </c>
      <c r="L99"/>
      <c r="N99" s="4"/>
    </row>
    <row r="100" spans="1:14" ht="140" customHeight="1" thickBot="1">
      <c r="B100" s="154" t="s">
        <v>239</v>
      </c>
      <c r="C100" s="411" t="str">
        <f>C99</f>
        <v>CAT-2000-Select OneSelect OneWMT-XXXXXXX-OD-X</v>
      </c>
      <c r="D100" s="162" t="str">
        <f>$H$2&amp;""&amp;$H$6&amp;""&amp;$H$19&amp;""&amp;$H$26&amp;""&amp;$H$35&amp;""&amp;$H$42&amp;""&amp;$H$49&amp;""&amp;$H$56&amp;""&amp;$H$63&amp;""&amp;$H$70&amp;""&amp;$H$77&amp;""&amp;$H$82&amp;""&amp;$H$91&amp;""&amp;$D$3</f>
        <v>Series 2000 Percent Oxygen Analyzer with three alarm  relays, instrument status alarm relay, digital display, audible alarm, visual alarm indicators. Select OneSelect OneFeatures a general purpose polycarbonate wall mount enclosure with sampling and electrical connections mounted on the sides or bottom of the enclosure. Does not include any sample conditioning options.  Includes open diffuser OXY-SEN (CAT-OXY-SEN-2SN) sensor with 10 foot coiled cable. Comes with both a 4-20mADC and 0-2vdc analog outputs includes cordgrip strain relief. Warranty: 2-year electronics and 1-year sensor</v>
      </c>
      <c r="E100" s="72"/>
      <c r="F100" s="85"/>
      <c r="G100" s="67"/>
      <c r="K100" s="8"/>
    </row>
    <row r="101" spans="1:14" ht="48" customHeight="1" thickBot="1">
      <c r="B101" s="415"/>
      <c r="C101" s="416"/>
      <c r="D101" s="412" t="s">
        <v>1132</v>
      </c>
      <c r="E101" s="226"/>
      <c r="F101" s="226"/>
      <c r="G101" s="226"/>
      <c r="H101" s="228"/>
      <c r="I101" s="409"/>
      <c r="J101" s="410"/>
      <c r="K101" s="226" t="e">
        <f>#REF!*2</f>
        <v>#REF!</v>
      </c>
    </row>
    <row r="102" spans="1:14">
      <c r="D102" s="33" t="str">
        <f>Contents!B1</f>
        <v>Effective Date: 11/07/2025 All Prices and Lead Times Subject to Change Without Notice - Revision 5.4</v>
      </c>
    </row>
    <row r="103" spans="1:14">
      <c r="D103" s="68" t="s">
        <v>242</v>
      </c>
    </row>
    <row r="104" spans="1:14">
      <c r="A104" s="11"/>
      <c r="B104" s="10"/>
      <c r="C104" s="10"/>
      <c r="D104" s="50"/>
      <c r="E104" s="13"/>
      <c r="F104" s="13"/>
      <c r="G104" s="13"/>
    </row>
    <row r="105" spans="1:14" ht="17" thickBot="1">
      <c r="A105" s="11"/>
      <c r="B105" s="10"/>
      <c r="C105" s="248" t="s">
        <v>1120</v>
      </c>
      <c r="D105" s="378" t="s">
        <v>59</v>
      </c>
      <c r="E105" s="13"/>
      <c r="F105" s="13"/>
      <c r="G105" s="13"/>
    </row>
    <row r="106" spans="1:14">
      <c r="A106" s="11"/>
      <c r="B106" s="10"/>
      <c r="C106" s="391"/>
      <c r="D106" s="382" t="str">
        <f>_xlfn.XLOOKUP($C106,Parts!$A$2:$A$301,Parts!$B$2:$B$301,0)</f>
        <v>HS Code: 9027904500</v>
      </c>
      <c r="E106" s="13"/>
      <c r="F106" s="13"/>
      <c r="G106" s="13"/>
    </row>
    <row r="107" spans="1:14">
      <c r="A107" s="11"/>
      <c r="B107" s="10"/>
      <c r="C107" s="387" t="s">
        <v>593</v>
      </c>
      <c r="D107" s="380" t="str">
        <f>_xlfn.XLOOKUP($C107,Parts!$A$2:$A$301,Parts!$B$2:$B$301,0)</f>
        <v>Coiled sensor able for use with the OXY-SEN Oxygen Monitor 10 feet (`3 meters) maximum.</v>
      </c>
      <c r="E107" s="13"/>
      <c r="F107" s="13"/>
      <c r="G107" s="13"/>
    </row>
    <row r="108" spans="1:14">
      <c r="A108" s="11"/>
      <c r="B108" s="10"/>
      <c r="C108" s="387" t="s">
        <v>721</v>
      </c>
      <c r="D108" s="380" t="str">
        <f>_xlfn.XLOOKUP($C108,Parts!$A$2:$A$301,Parts!$B$2:$B$301,0)</f>
        <v>Replacement sensor for the OXY-SEN Percent Oxygen Monitor. Warranty: One year from purchase date.</v>
      </c>
      <c r="E108" s="13"/>
      <c r="F108" s="13"/>
      <c r="G108" s="13"/>
    </row>
    <row r="109" spans="1:14">
      <c r="A109" s="11"/>
      <c r="B109" s="10"/>
      <c r="C109" s="387" t="s">
        <v>680</v>
      </c>
      <c r="D109" s="380" t="str">
        <f>_xlfn.XLOOKUP($C109,Parts!$A$2:$A$301,Parts!$B$2:$B$301,0)</f>
        <v>UL/ETL rated 24VDC AC/DC external power supply for Series 2000, 3000</v>
      </c>
      <c r="E109" s="13"/>
      <c r="F109" s="13"/>
      <c r="G109" s="13"/>
    </row>
    <row r="110" spans="1:14" ht="16" thickBot="1">
      <c r="A110" s="11"/>
      <c r="B110" s="10"/>
      <c r="C110" s="388" t="s">
        <v>808</v>
      </c>
      <c r="D110" s="389" t="str">
        <f>_xlfn.XLOOKUP($C110,Parts!$A$2:$A$301,Parts!$B$2:$B$301,0)</f>
        <v>Hinge set for Alpha Omega Series 1000, 2000, and 3000 trace oxygen analyzer.</v>
      </c>
      <c r="E110" s="13"/>
      <c r="F110" s="13"/>
      <c r="G110" s="13"/>
    </row>
    <row r="111" spans="1:14">
      <c r="A111" s="11"/>
      <c r="B111" s="10"/>
      <c r="C111" s="205"/>
      <c r="D111" s="205" t="str">
        <f>_xlfn.XLOOKUP($C111,Parts!$A$2:$A$301,Parts!$B$2:$B$301,0)</f>
        <v>HS Code: 9027904500</v>
      </c>
      <c r="E111" s="13"/>
      <c r="F111" s="13"/>
      <c r="G111" s="13"/>
    </row>
    <row r="112" spans="1:14">
      <c r="A112" s="11"/>
      <c r="B112" s="10"/>
      <c r="C112" s="205"/>
      <c r="D112" s="205" t="str">
        <f>_xlfn.XLOOKUP($C112,Parts!$A$2:$A$301,Parts!$B$2:$B$301,0)</f>
        <v>HS Code: 9027904500</v>
      </c>
      <c r="E112" s="13"/>
      <c r="F112" s="13"/>
      <c r="G112" s="13"/>
    </row>
    <row r="113" spans="1:7">
      <c r="A113" s="11"/>
      <c r="B113" s="10"/>
      <c r="C113" s="205"/>
      <c r="D113" s="205" t="str">
        <f>_xlfn.XLOOKUP($C113,Parts!$A$2:$A$301,Parts!$B$2:$B$301,0)</f>
        <v>HS Code: 9027904500</v>
      </c>
      <c r="E113" s="13"/>
      <c r="F113" s="13"/>
      <c r="G113" s="13"/>
    </row>
    <row r="114" spans="1:7">
      <c r="A114" s="11"/>
      <c r="B114" s="10"/>
      <c r="C114" s="205"/>
      <c r="D114" s="205" t="str">
        <f>_xlfn.XLOOKUP($C114,Parts!$A$2:$A$301,Parts!$B$2:$B$301,0)</f>
        <v>HS Code: 9027904500</v>
      </c>
      <c r="E114" s="13"/>
      <c r="F114" s="13"/>
      <c r="G114" s="13"/>
    </row>
    <row r="115" spans="1:7">
      <c r="A115" s="11"/>
      <c r="B115" s="10"/>
      <c r="C115" s="205"/>
      <c r="D115" s="205" t="str">
        <f>_xlfn.XLOOKUP($C115,Parts!$A$2:$A$301,Parts!$B$2:$B$301,0)</f>
        <v>HS Code: 9027904500</v>
      </c>
      <c r="E115" s="13"/>
      <c r="F115" s="13"/>
      <c r="G115" s="13"/>
    </row>
    <row r="116" spans="1:7">
      <c r="A116" s="11"/>
      <c r="B116" s="10"/>
      <c r="C116" s="205"/>
      <c r="D116" s="205" t="str">
        <f>_xlfn.XLOOKUP($C116,Parts!$A$2:$A$301,Parts!$B$2:$B$301,0)</f>
        <v>HS Code: 9027904500</v>
      </c>
      <c r="E116" s="13"/>
      <c r="F116" s="13"/>
      <c r="G116" s="13"/>
    </row>
    <row r="117" spans="1:7">
      <c r="A117" s="11"/>
      <c r="B117" s="10"/>
      <c r="C117" s="205"/>
      <c r="D117" s="205" t="str">
        <f>_xlfn.XLOOKUP($C117,Parts!$A$2:$A$301,Parts!$B$2:$B$301,0)</f>
        <v>HS Code: 9027904500</v>
      </c>
      <c r="E117" s="13"/>
      <c r="F117" s="13"/>
      <c r="G117" s="13"/>
    </row>
    <row r="118" spans="1:7">
      <c r="A118" s="11"/>
      <c r="B118" s="10"/>
      <c r="C118" s="205"/>
      <c r="D118" s="205" t="str">
        <f>_xlfn.XLOOKUP($C118,Parts!$A$2:$A$301,Parts!$B$2:$B$301,0)</f>
        <v>HS Code: 9027904500</v>
      </c>
      <c r="E118" s="13"/>
      <c r="F118" s="13"/>
      <c r="G118" s="13"/>
    </row>
    <row r="119" spans="1:7">
      <c r="A119" s="11"/>
      <c r="B119" s="10"/>
      <c r="C119" s="205"/>
      <c r="D119" s="205" t="str">
        <f>_xlfn.XLOOKUP($C119,Parts!$A$2:$A$301,Parts!$B$2:$B$301,0)</f>
        <v>HS Code: 9027904500</v>
      </c>
      <c r="E119" s="13"/>
      <c r="F119" s="13"/>
      <c r="G119" s="13"/>
    </row>
    <row r="120" spans="1:7">
      <c r="A120" s="11"/>
      <c r="B120" s="10"/>
      <c r="C120" s="205"/>
      <c r="D120" s="205" t="str">
        <f>_xlfn.XLOOKUP($C120,Parts!$A$2:$A$301,Parts!$B$2:$B$301,0)</f>
        <v>HS Code: 9027904500</v>
      </c>
      <c r="E120" s="13"/>
      <c r="F120" s="13"/>
      <c r="G120" s="13"/>
    </row>
    <row r="121" spans="1:7">
      <c r="A121" s="11"/>
      <c r="B121" s="10"/>
      <c r="C121" s="205"/>
      <c r="D121" s="205" t="str">
        <f>_xlfn.XLOOKUP($C121,Parts!$A$2:$A$301,Parts!$B$2:$B$301,0)</f>
        <v>HS Code: 9027904500</v>
      </c>
      <c r="E121" s="13"/>
      <c r="F121" s="13"/>
      <c r="G121" s="13"/>
    </row>
    <row r="122" spans="1:7">
      <c r="A122" s="11"/>
      <c r="B122" s="10"/>
      <c r="C122" s="205"/>
      <c r="D122" s="205" t="str">
        <f>_xlfn.XLOOKUP($C122,Parts!$A$2:$A$301,Parts!$B$2:$B$301,0)</f>
        <v>HS Code: 9027904500</v>
      </c>
      <c r="E122" s="13"/>
      <c r="F122" s="13"/>
      <c r="G122" s="13"/>
    </row>
    <row r="123" spans="1:7">
      <c r="A123" s="11"/>
      <c r="B123" s="10"/>
      <c r="C123" s="205"/>
      <c r="D123" s="205" t="str">
        <f>_xlfn.XLOOKUP($C123,Parts!$A$2:$A$301,Parts!$B$2:$B$301,0)</f>
        <v>HS Code: 9027904500</v>
      </c>
      <c r="E123" s="13"/>
      <c r="F123" s="13"/>
      <c r="G123" s="13"/>
    </row>
    <row r="124" spans="1:7">
      <c r="A124" s="11"/>
      <c r="B124" s="10"/>
      <c r="C124" s="205"/>
      <c r="D124" s="205" t="str">
        <f>_xlfn.XLOOKUP($C124,Parts!$A$2:$A$301,Parts!$B$2:$B$301,0)</f>
        <v>HS Code: 9027904500</v>
      </c>
      <c r="E124" s="13"/>
      <c r="F124" s="13"/>
      <c r="G124" s="13"/>
    </row>
    <row r="125" spans="1:7">
      <c r="A125" s="11"/>
      <c r="B125" s="10"/>
      <c r="C125" s="205"/>
      <c r="D125" s="205" t="str">
        <f>_xlfn.XLOOKUP($C125,Parts!$A$2:$A$301,Parts!$B$2:$B$301,0)</f>
        <v>HS Code: 9027904500</v>
      </c>
      <c r="E125" s="13"/>
      <c r="F125" s="13"/>
      <c r="G125" s="13"/>
    </row>
    <row r="126" spans="1:7">
      <c r="A126" s="11"/>
      <c r="B126" s="10"/>
      <c r="C126" s="205"/>
      <c r="D126" s="205" t="str">
        <f>_xlfn.XLOOKUP($C126,Parts!$A$2:$A$301,Parts!$B$2:$B$301,0)</f>
        <v>HS Code: 9027904500</v>
      </c>
      <c r="E126" s="13"/>
      <c r="F126" s="13"/>
      <c r="G126" s="13"/>
    </row>
    <row r="127" spans="1:7">
      <c r="A127" s="11"/>
      <c r="B127" s="10"/>
      <c r="C127" s="205"/>
      <c r="D127" s="205" t="str">
        <f>_xlfn.XLOOKUP($C127,Parts!$A$2:$A$301,Parts!$B$2:$B$301,0)</f>
        <v>HS Code: 9027904500</v>
      </c>
      <c r="E127" s="13"/>
      <c r="F127" s="13"/>
      <c r="G127" s="13"/>
    </row>
    <row r="128" spans="1:7">
      <c r="A128" s="11"/>
      <c r="B128" s="10"/>
      <c r="C128" s="205"/>
      <c r="D128" s="205" t="str">
        <f>_xlfn.XLOOKUP($C128,Parts!$A$2:$A$301,Parts!$B$2:$B$301,0)</f>
        <v>HS Code: 9027904500</v>
      </c>
      <c r="E128" s="13"/>
      <c r="F128" s="13"/>
      <c r="G128" s="13"/>
    </row>
    <row r="129" spans="1:7">
      <c r="A129" s="11"/>
      <c r="B129" s="10"/>
      <c r="C129" s="205"/>
      <c r="D129" s="205" t="str">
        <f>_xlfn.XLOOKUP($C129,Parts!$A$2:$A$301,Parts!$B$2:$B$301,0)</f>
        <v>HS Code: 9027904500</v>
      </c>
      <c r="E129" s="13"/>
      <c r="F129" s="13"/>
      <c r="G129" s="13"/>
    </row>
    <row r="130" spans="1:7">
      <c r="A130" s="11"/>
      <c r="B130" s="10"/>
      <c r="C130" s="205"/>
      <c r="D130" s="205" t="str">
        <f>_xlfn.XLOOKUP($C130,Parts!$A$2:$A$301,Parts!$B$2:$B$301,0)</f>
        <v>HS Code: 9027904500</v>
      </c>
      <c r="E130" s="13"/>
      <c r="F130" s="13"/>
      <c r="G130" s="13"/>
    </row>
    <row r="131" spans="1:7">
      <c r="A131" s="11"/>
      <c r="B131" s="10"/>
      <c r="C131" s="205"/>
      <c r="D131" s="205" t="str">
        <f>_xlfn.XLOOKUP($C131,Parts!$A$2:$A$301,Parts!$B$2:$B$301,0)</f>
        <v>HS Code: 9027904500</v>
      </c>
      <c r="E131" s="13"/>
      <c r="F131" s="13"/>
      <c r="G131" s="13"/>
    </row>
    <row r="132" spans="1:7">
      <c r="A132" s="11"/>
      <c r="B132" s="10"/>
      <c r="C132" s="205"/>
      <c r="D132" s="205" t="str">
        <f>_xlfn.XLOOKUP($C132,Parts!$A$2:$A$301,Parts!$B$2:$B$301,0)</f>
        <v>HS Code: 9027904500</v>
      </c>
      <c r="E132" s="13"/>
      <c r="F132" s="13"/>
      <c r="G132" s="13"/>
    </row>
    <row r="133" spans="1:7">
      <c r="A133" s="11"/>
      <c r="B133" s="10"/>
      <c r="C133" s="205"/>
      <c r="D133" s="205" t="str">
        <f>_xlfn.XLOOKUP($C133,Parts!$A$2:$A$301,Parts!$B$2:$B$301,0)</f>
        <v>HS Code: 9027904500</v>
      </c>
      <c r="E133" s="13"/>
      <c r="F133" s="13"/>
      <c r="G133" s="13"/>
    </row>
    <row r="134" spans="1:7">
      <c r="A134" s="11"/>
      <c r="B134" s="10"/>
      <c r="C134" s="205"/>
      <c r="D134" s="205" t="str">
        <f>_xlfn.XLOOKUP($C134,Parts!$A$2:$A$301,Parts!$B$2:$B$301,0)</f>
        <v>HS Code: 9027904500</v>
      </c>
      <c r="E134" s="13"/>
      <c r="F134" s="13"/>
      <c r="G134" s="13"/>
    </row>
    <row r="135" spans="1:7">
      <c r="A135" s="11"/>
      <c r="B135" s="10"/>
      <c r="C135" s="205"/>
      <c r="D135" s="205" t="str">
        <f>_xlfn.XLOOKUP($C135,Parts!$A$2:$A$301,Parts!$B$2:$B$301,0)</f>
        <v>HS Code: 9027904500</v>
      </c>
      <c r="E135" s="13"/>
      <c r="F135" s="13"/>
      <c r="G135" s="13"/>
    </row>
    <row r="136" spans="1:7">
      <c r="A136" s="11"/>
      <c r="B136" s="10"/>
      <c r="C136" s="205"/>
      <c r="D136" s="205" t="str">
        <f>_xlfn.XLOOKUP($C136,Parts!$A$2:$A$301,Parts!$B$2:$B$301,0)</f>
        <v>HS Code: 9027904500</v>
      </c>
      <c r="E136" s="13"/>
      <c r="F136" s="13"/>
      <c r="G136" s="13"/>
    </row>
    <row r="137" spans="1:7">
      <c r="A137" s="11"/>
      <c r="B137" s="10"/>
      <c r="C137" s="205"/>
      <c r="D137" s="205" t="str">
        <f>_xlfn.XLOOKUP($C137,Parts!$A$2:$A$301,Parts!$B$2:$B$301,0)</f>
        <v>HS Code: 9027904500</v>
      </c>
      <c r="E137" s="13"/>
      <c r="F137" s="13"/>
      <c r="G137" s="13"/>
    </row>
    <row r="138" spans="1:7">
      <c r="A138" s="11"/>
      <c r="B138" s="10"/>
      <c r="C138" s="205"/>
      <c r="D138" s="205" t="str">
        <f>_xlfn.XLOOKUP($C138,Parts!$A$2:$A$301,Parts!$B$2:$B$301,0)</f>
        <v>HS Code: 9027904500</v>
      </c>
      <c r="E138" s="13"/>
      <c r="F138" s="13"/>
      <c r="G138" s="13"/>
    </row>
    <row r="139" spans="1:7">
      <c r="A139" s="11"/>
      <c r="B139" s="10"/>
      <c r="C139" s="205"/>
      <c r="D139" s="205" t="str">
        <f>_xlfn.XLOOKUP($C139,Parts!$A$2:$A$301,Parts!$B$2:$B$301,0)</f>
        <v>HS Code: 9027904500</v>
      </c>
      <c r="E139" s="13"/>
      <c r="F139" s="13"/>
      <c r="G139" s="13"/>
    </row>
    <row r="140" spans="1:7">
      <c r="A140" s="11"/>
      <c r="B140" s="10"/>
      <c r="C140" s="10"/>
      <c r="D140" s="10" t="str">
        <f>_xlfn.XLOOKUP($C140,Parts!$A$2:$A$301,Parts!$B$2:$B$301,0)</f>
        <v>HS Code: 9027904500</v>
      </c>
      <c r="E140" s="13"/>
      <c r="F140" s="13"/>
      <c r="G140" s="13"/>
    </row>
    <row r="141" spans="1:7">
      <c r="A141" s="11"/>
      <c r="B141" s="10"/>
      <c r="C141" s="10"/>
      <c r="D141" s="10" t="str">
        <f>_xlfn.XLOOKUP($C141,Parts!$A$2:$A$301,Parts!$B$2:$B$301,0)</f>
        <v>HS Code: 9027904500</v>
      </c>
      <c r="E141" s="13"/>
      <c r="F141" s="13"/>
      <c r="G141" s="13"/>
    </row>
    <row r="142" spans="1:7">
      <c r="A142" s="11"/>
      <c r="B142" s="10"/>
      <c r="C142" s="10"/>
      <c r="D142" s="10" t="str">
        <f>_xlfn.XLOOKUP($C142,Parts!$A$2:$A$301,Parts!$B$2:$B$301,0)</f>
        <v>HS Code: 9027904500</v>
      </c>
      <c r="E142" s="13"/>
      <c r="F142" s="13"/>
      <c r="G142" s="13"/>
    </row>
    <row r="143" spans="1:7">
      <c r="A143" s="11"/>
      <c r="B143" s="10"/>
      <c r="C143" s="10"/>
      <c r="D143" s="10" t="str">
        <f>_xlfn.XLOOKUP($C143,Parts!$A$2:$A$301,Parts!$B$2:$B$301,0)</f>
        <v>HS Code: 9027904500</v>
      </c>
      <c r="E143" s="13"/>
      <c r="F143" s="13"/>
      <c r="G143" s="13"/>
    </row>
    <row r="144" spans="1:7">
      <c r="A144" s="11"/>
      <c r="B144" s="10"/>
      <c r="C144" s="10"/>
      <c r="D144" s="10"/>
      <c r="E144" s="13"/>
      <c r="F144" s="13"/>
      <c r="G144" s="13"/>
    </row>
    <row r="145" spans="1:7">
      <c r="A145" s="11"/>
      <c r="B145" s="10"/>
      <c r="C145" s="10"/>
      <c r="D145" s="10"/>
      <c r="E145" s="13"/>
      <c r="F145" s="13"/>
      <c r="G145" s="13"/>
    </row>
    <row r="146" spans="1:7">
      <c r="A146" s="11"/>
      <c r="B146" s="10"/>
      <c r="C146" s="10"/>
      <c r="D146" s="10"/>
      <c r="E146" s="13"/>
      <c r="F146" s="13"/>
      <c r="G146" s="13"/>
    </row>
    <row r="147" spans="1:7">
      <c r="A147" s="11"/>
      <c r="B147" s="10"/>
      <c r="C147" s="10"/>
      <c r="D147" s="10"/>
      <c r="E147" s="13"/>
      <c r="F147" s="13"/>
      <c r="G147" s="13"/>
    </row>
    <row r="148" spans="1:7">
      <c r="A148" s="11"/>
      <c r="B148" s="10"/>
      <c r="C148" s="10"/>
      <c r="D148" s="10"/>
      <c r="E148" s="13"/>
      <c r="F148" s="13"/>
      <c r="G148" s="13"/>
    </row>
    <row r="149" spans="1:7">
      <c r="A149" s="11"/>
      <c r="B149" s="10"/>
      <c r="C149" s="10"/>
      <c r="D149" s="10"/>
      <c r="E149" s="13"/>
      <c r="F149" s="13"/>
      <c r="G149" s="13"/>
    </row>
    <row r="150" spans="1:7">
      <c r="A150" s="11"/>
      <c r="B150" s="10"/>
      <c r="C150" s="10"/>
      <c r="D150" s="10"/>
      <c r="E150" s="13"/>
      <c r="F150" s="13"/>
      <c r="G150" s="13"/>
    </row>
    <row r="151" spans="1:7">
      <c r="A151" s="11"/>
      <c r="B151" s="10"/>
      <c r="C151" s="10"/>
      <c r="D151" s="10"/>
      <c r="E151" s="13"/>
      <c r="F151" s="13"/>
      <c r="G151" s="13"/>
    </row>
    <row r="152" spans="1:7">
      <c r="A152" s="11"/>
      <c r="B152" s="10"/>
      <c r="C152" s="10"/>
      <c r="D152" s="10"/>
      <c r="E152" s="13"/>
      <c r="F152" s="13"/>
      <c r="G152" s="13"/>
    </row>
    <row r="153" spans="1:7">
      <c r="A153" s="11"/>
      <c r="B153" s="10"/>
      <c r="C153" s="10"/>
      <c r="D153" s="10"/>
      <c r="E153" s="13"/>
      <c r="F153" s="13"/>
      <c r="G153" s="13"/>
    </row>
    <row r="154" spans="1:7">
      <c r="A154" s="11"/>
      <c r="B154" s="10"/>
      <c r="C154" s="10"/>
      <c r="D154" s="10"/>
      <c r="E154" s="13"/>
      <c r="F154" s="13"/>
      <c r="G154" s="13"/>
    </row>
    <row r="155" spans="1:7">
      <c r="A155" s="11"/>
      <c r="B155" s="10"/>
      <c r="C155" s="10"/>
      <c r="D155" s="10"/>
      <c r="E155" s="13"/>
      <c r="F155" s="13"/>
      <c r="G155" s="13"/>
    </row>
    <row r="156" spans="1:7">
      <c r="A156" s="11"/>
      <c r="B156" s="10"/>
      <c r="C156" s="10"/>
      <c r="D156" s="10"/>
      <c r="E156" s="13"/>
      <c r="F156" s="13"/>
      <c r="G156" s="13"/>
    </row>
    <row r="157" spans="1:7">
      <c r="A157" s="11"/>
      <c r="B157" s="10"/>
      <c r="C157" s="10"/>
      <c r="D157" s="10"/>
      <c r="E157" s="13"/>
      <c r="F157" s="13"/>
      <c r="G157" s="13"/>
    </row>
    <row r="158" spans="1:7">
      <c r="A158" s="11"/>
      <c r="B158" s="10"/>
      <c r="C158" s="10"/>
      <c r="D158" s="10"/>
      <c r="E158" s="13"/>
      <c r="F158" s="13"/>
      <c r="G158" s="13"/>
    </row>
    <row r="159" spans="1:7">
      <c r="A159" s="11"/>
      <c r="B159" s="10"/>
      <c r="C159" s="10"/>
      <c r="D159" s="10"/>
      <c r="E159" s="13"/>
      <c r="F159" s="13"/>
      <c r="G159" s="13"/>
    </row>
    <row r="160" spans="1:7">
      <c r="A160" s="11"/>
      <c r="B160" s="10"/>
      <c r="C160" s="10"/>
      <c r="D160" s="10"/>
      <c r="E160" s="13"/>
      <c r="F160" s="13"/>
      <c r="G160" s="13"/>
    </row>
    <row r="161" spans="1:7">
      <c r="A161" s="11"/>
      <c r="B161" s="10"/>
      <c r="C161" s="10"/>
      <c r="D161" s="10"/>
      <c r="E161" s="13"/>
      <c r="F161" s="13"/>
      <c r="G161" s="13"/>
    </row>
    <row r="162" spans="1:7">
      <c r="A162" s="11"/>
      <c r="B162" s="10"/>
      <c r="C162" s="10"/>
      <c r="D162" s="10"/>
      <c r="E162" s="13"/>
      <c r="F162" s="13"/>
      <c r="G162" s="13"/>
    </row>
    <row r="163" spans="1:7">
      <c r="A163" s="11"/>
      <c r="B163" s="10"/>
      <c r="C163" s="10"/>
      <c r="D163" s="10"/>
      <c r="E163" s="13"/>
      <c r="F163" s="13"/>
      <c r="G163" s="13"/>
    </row>
    <row r="164" spans="1:7">
      <c r="A164" s="11"/>
      <c r="B164" s="10"/>
      <c r="C164" s="10"/>
      <c r="D164" s="10"/>
      <c r="E164" s="13"/>
      <c r="F164" s="13"/>
      <c r="G164" s="13"/>
    </row>
    <row r="165" spans="1:7">
      <c r="A165" s="11"/>
      <c r="B165" s="10"/>
      <c r="C165" s="10"/>
      <c r="D165" s="10"/>
      <c r="E165" s="13"/>
      <c r="F165" s="13"/>
      <c r="G165" s="13"/>
    </row>
    <row r="166" spans="1:7">
      <c r="A166" s="11"/>
      <c r="B166" s="10"/>
      <c r="C166" s="10"/>
      <c r="D166" s="10"/>
      <c r="E166" s="13"/>
      <c r="F166" s="13"/>
      <c r="G166" s="13"/>
    </row>
    <row r="167" spans="1:7">
      <c r="A167" s="11"/>
      <c r="B167" s="10"/>
      <c r="C167" s="10"/>
      <c r="D167" s="10"/>
      <c r="E167" s="13"/>
      <c r="F167" s="13"/>
      <c r="G167" s="13"/>
    </row>
    <row r="168" spans="1:7">
      <c r="A168" s="11"/>
      <c r="B168" s="10"/>
      <c r="C168" s="10"/>
      <c r="D168" s="10"/>
      <c r="E168" s="13"/>
      <c r="F168" s="13"/>
      <c r="G168" s="13"/>
    </row>
    <row r="169" spans="1:7">
      <c r="A169" s="11"/>
      <c r="B169" s="10"/>
      <c r="C169" s="10"/>
      <c r="D169" s="10"/>
      <c r="E169" s="13"/>
      <c r="F169" s="13"/>
      <c r="G169" s="13"/>
    </row>
    <row r="170" spans="1:7">
      <c r="A170" s="11"/>
      <c r="B170" s="10"/>
      <c r="C170" s="10"/>
      <c r="D170" s="10"/>
      <c r="E170" s="13"/>
      <c r="F170" s="13"/>
      <c r="G170" s="13"/>
    </row>
    <row r="171" spans="1:7">
      <c r="A171" s="11"/>
      <c r="B171" s="10"/>
      <c r="C171" s="10"/>
      <c r="D171" s="10"/>
      <c r="E171" s="13"/>
      <c r="F171" s="13"/>
      <c r="G171" s="13"/>
    </row>
    <row r="172" spans="1:7">
      <c r="A172" s="11"/>
      <c r="B172" s="10"/>
      <c r="C172" s="10"/>
      <c r="D172" s="10"/>
      <c r="E172" s="13"/>
      <c r="F172" s="13"/>
      <c r="G172" s="13"/>
    </row>
    <row r="173" spans="1:7">
      <c r="A173" s="11"/>
      <c r="B173" s="10"/>
      <c r="C173" s="10"/>
      <c r="D173" s="10"/>
      <c r="E173" s="13"/>
      <c r="F173" s="13"/>
      <c r="G173" s="13"/>
    </row>
    <row r="174" spans="1:7">
      <c r="A174" s="11"/>
      <c r="B174" s="10"/>
      <c r="C174" s="10"/>
      <c r="D174" s="10"/>
      <c r="E174" s="13"/>
      <c r="F174" s="13"/>
      <c r="G174" s="13"/>
    </row>
  </sheetData>
  <sheetProtection algorithmName="SHA-512" hashValue="vH9oX2KJ99b4zTDVj3nK8UEsknowGy6sKPempz0uHbWaA6p96qsdGrW2IQMs65hK6K+1oHxJ1nJYL9Fc4KO+3A==" saltValue="UhsuqbBUc6luaroX8clrCA==" spinCount="100000" sheet="1" objects="1" scenarios="1"/>
  <mergeCells count="15">
    <mergeCell ref="A2:A5"/>
    <mergeCell ref="B2:B5"/>
    <mergeCell ref="H2:H5"/>
    <mergeCell ref="A6:A18"/>
    <mergeCell ref="A19:A25"/>
    <mergeCell ref="A35:A41"/>
    <mergeCell ref="A26:A34"/>
    <mergeCell ref="A42:A48"/>
    <mergeCell ref="A49:A55"/>
    <mergeCell ref="A56:A62"/>
    <mergeCell ref="A82:A90"/>
    <mergeCell ref="A63:A69"/>
    <mergeCell ref="A70:A76"/>
    <mergeCell ref="A77:A81"/>
    <mergeCell ref="A91:A97"/>
  </mergeCells>
  <conditionalFormatting sqref="B6:B98">
    <cfRule type="containsText" dxfId="587" priority="38" operator="containsText" text="Select One">
      <formula>NOT(ISERROR(SEARCH("Select One",B6)))</formula>
    </cfRule>
  </conditionalFormatting>
  <conditionalFormatting sqref="B7:B18">
    <cfRule type="expression" dxfId="586" priority="45">
      <formula>$B$7="Select One"</formula>
    </cfRule>
  </conditionalFormatting>
  <conditionalFormatting sqref="B19:B25">
    <cfRule type="expression" dxfId="585" priority="44">
      <formula>$B$19="Select One"</formula>
    </cfRule>
  </conditionalFormatting>
  <conditionalFormatting sqref="B26:B34">
    <cfRule type="expression" dxfId="584" priority="43">
      <formula>$B$26="Select One"</formula>
    </cfRule>
  </conditionalFormatting>
  <conditionalFormatting sqref="B92:B97">
    <cfRule type="expression" dxfId="583" priority="42">
      <formula>$B$92="Select One"</formula>
    </cfRule>
  </conditionalFormatting>
  <conditionalFormatting sqref="C2">
    <cfRule type="expression" dxfId="582" priority="32">
      <formula>C2=$B$2</formula>
    </cfRule>
  </conditionalFormatting>
  <conditionalFormatting sqref="C7:C18">
    <cfRule type="expression" dxfId="581" priority="25">
      <formula>C7=$B$6</formula>
    </cfRule>
  </conditionalFormatting>
  <conditionalFormatting sqref="C20:C25">
    <cfRule type="expression" dxfId="580" priority="24">
      <formula>C20=$B$19</formula>
    </cfRule>
  </conditionalFormatting>
  <conditionalFormatting sqref="C27:C34">
    <cfRule type="expression" dxfId="579" priority="23">
      <formula>C27=$B$26</formula>
    </cfRule>
  </conditionalFormatting>
  <conditionalFormatting sqref="C36:C41">
    <cfRule type="expression" dxfId="578" priority="22">
      <formula>C36=$B$35</formula>
    </cfRule>
  </conditionalFormatting>
  <conditionalFormatting sqref="C43:C48">
    <cfRule type="expression" dxfId="577" priority="18">
      <formula>C43=$B$42</formula>
    </cfRule>
  </conditionalFormatting>
  <conditionalFormatting sqref="C50:C55">
    <cfRule type="expression" dxfId="576" priority="19">
      <formula>C50=$B$49</formula>
    </cfRule>
  </conditionalFormatting>
  <conditionalFormatting sqref="C57:C62">
    <cfRule type="expression" dxfId="575" priority="17">
      <formula>C57=$B$56</formula>
    </cfRule>
  </conditionalFormatting>
  <conditionalFormatting sqref="C64:C69">
    <cfRule type="expression" dxfId="574" priority="16">
      <formula>C64=$B$63</formula>
    </cfRule>
  </conditionalFormatting>
  <conditionalFormatting sqref="C71:C76">
    <cfRule type="expression" dxfId="573" priority="15">
      <formula>C71=$B$70</formula>
    </cfRule>
  </conditionalFormatting>
  <conditionalFormatting sqref="C78:C81">
    <cfRule type="expression" dxfId="572" priority="14">
      <formula>C78=$B$77</formula>
    </cfRule>
  </conditionalFormatting>
  <conditionalFormatting sqref="C83:C90">
    <cfRule type="expression" dxfId="571" priority="13">
      <formula>C83=$B$82</formula>
    </cfRule>
  </conditionalFormatting>
  <conditionalFormatting sqref="C92:C97">
    <cfRule type="expression" dxfId="570" priority="12">
      <formula>C92=$B$91</formula>
    </cfRule>
  </conditionalFormatting>
  <conditionalFormatting sqref="D98">
    <cfRule type="expression" dxfId="569" priority="35">
      <formula>B98&gt;0</formula>
    </cfRule>
  </conditionalFormatting>
  <conditionalFormatting sqref="D107:D150">
    <cfRule type="expression" dxfId="568" priority="2">
      <formula>D107="HS Code: 9027904500"</formula>
    </cfRule>
  </conditionalFormatting>
  <conditionalFormatting sqref="E98 E1:F97 E99:F99 E102:G1048576">
    <cfRule type="cellIs" dxfId="567" priority="47" operator="equal">
      <formula>0</formula>
    </cfRule>
  </conditionalFormatting>
  <conditionalFormatting sqref="E100:F100">
    <cfRule type="cellIs" dxfId="566" priority="36" operator="equal">
      <formula>0</formula>
    </cfRule>
  </conditionalFormatting>
  <conditionalFormatting sqref="E6">
    <cfRule type="expression" dxfId="565" priority="11">
      <formula>$E$6=0</formula>
    </cfRule>
  </conditionalFormatting>
  <conditionalFormatting sqref="E19">
    <cfRule type="expression" dxfId="564" priority="10">
      <formula>$E$19=0</formula>
    </cfRule>
  </conditionalFormatting>
  <conditionalFormatting sqref="E26">
    <cfRule type="expression" dxfId="563" priority="9">
      <formula>$E$26=0</formula>
    </cfRule>
  </conditionalFormatting>
  <conditionalFormatting sqref="E91">
    <cfRule type="expression" dxfId="562" priority="8">
      <formula>$E$91=0</formula>
    </cfRule>
  </conditionalFormatting>
  <conditionalFormatting sqref="G1:G100 K1:K100 K102:K1048576">
    <cfRule type="cellIs" dxfId="561" priority="67" operator="equal">
      <formula>0</formula>
    </cfRule>
  </conditionalFormatting>
  <conditionalFormatting sqref="I92:I97">
    <cfRule type="cellIs" dxfId="560" priority="59" operator="equal">
      <formula>0</formula>
    </cfRule>
  </conditionalFormatting>
  <dataValidations count="5">
    <dataValidation type="list" showInputMessage="1" showErrorMessage="1" sqref="B6" xr:uid="{AE052833-F5EC-41A6-BE02-1A64F9904705}">
      <formula1>"Select One,F,G"</formula1>
    </dataValidation>
    <dataValidation type="list" showInputMessage="1" showErrorMessage="1" sqref="B19" xr:uid="{F10BA9D2-4036-4CB0-9409-7BF1F65913E6}">
      <formula1>"Select One,U,A"</formula1>
    </dataValidation>
    <dataValidation type="list" showInputMessage="1" showErrorMessage="1" sqref="B26" xr:uid="{643EADF3-5868-430D-81B3-A53C30E22D63}">
      <formula1>"WMT"</formula1>
    </dataValidation>
    <dataValidation type="list" showInputMessage="1" showErrorMessage="1" sqref="B35 B42 B49 B56 B63 B70 B91 B77" xr:uid="{CB641F38-33A7-49CC-AF76-F4114461F2C1}">
      <formula1>"X"</formula1>
    </dataValidation>
    <dataValidation type="list" showInputMessage="1" showErrorMessage="1" sqref="B82" xr:uid="{9450D929-3019-41C7-A9A3-D1C8597F82CB}">
      <formula1>"OD"</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41" id="{00000000-000E-0000-0500-000002000000}">
            <xm:f>Contents!$S$1=FALSE</xm:f>
            <x14:dxf>
              <font>
                <color theme="0"/>
              </font>
            </x14:dxf>
          </x14:cfRule>
          <xm:sqref>L99:N99</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B3087-BE76-402A-8764-1882ED2CAC91}">
  <sheetPr codeName="Sheet61"/>
  <dimension ref="A1:W867"/>
  <sheetViews>
    <sheetView zoomScaleNormal="100" workbookViewId="0">
      <pane ySplit="1" topLeftCell="A2" activePane="bottomLeft" state="frozen"/>
      <selection activeCell="D2" sqref="D2"/>
      <selection pane="bottomLeft" activeCell="G102" sqref="G102"/>
    </sheetView>
  </sheetViews>
  <sheetFormatPr baseColWidth="10" defaultColWidth="8.83203125" defaultRowHeight="15"/>
  <cols>
    <col min="1" max="1" width="7.6640625" style="2" customWidth="1"/>
    <col min="2" max="2" width="12.33203125" customWidth="1"/>
    <col min="3" max="3" width="29.33203125" customWidth="1"/>
    <col min="4" max="4" width="85.6640625" customWidth="1"/>
    <col min="5" max="5" width="14.33203125" style="4" customWidth="1"/>
    <col min="6" max="6" width="14" style="4" hidden="1" customWidth="1"/>
    <col min="7" max="7" width="14.33203125" style="4" customWidth="1"/>
    <col min="8" max="8" width="14.33203125" style="4" hidden="1" customWidth="1"/>
    <col min="9" max="9" width="16" style="4" hidden="1" customWidth="1"/>
    <col min="10" max="10" width="16.6640625" style="4" hidden="1" customWidth="1"/>
    <col min="11" max="11" width="12.83203125" style="159" hidden="1" customWidth="1"/>
    <col min="12" max="12" width="21.5" style="49" hidden="1" customWidth="1"/>
    <col min="13" max="13" width="24.33203125" style="82" hidden="1" customWidth="1"/>
    <col min="14" max="14" width="14.33203125" style="13" customWidth="1"/>
    <col min="15" max="15" width="18.5" style="10" hidden="1" customWidth="1"/>
    <col min="16" max="16" width="20.6640625" style="10" customWidth="1"/>
    <col min="17" max="17" width="9.1640625" style="10"/>
    <col min="18" max="18" width="12.83203125" customWidth="1"/>
    <col min="20" max="20" width="10" customWidth="1"/>
  </cols>
  <sheetData>
    <row r="1" spans="1:21" s="1" customFormat="1" ht="57.75" customHeight="1">
      <c r="A1" s="246"/>
      <c r="B1" s="248" t="s">
        <v>30</v>
      </c>
      <c r="C1" s="248" t="s">
        <v>102</v>
      </c>
      <c r="D1" s="248" t="s">
        <v>31</v>
      </c>
      <c r="E1" s="249" t="s">
        <v>33</v>
      </c>
      <c r="F1" s="249" t="s">
        <v>103</v>
      </c>
      <c r="G1" s="249" t="s">
        <v>1114</v>
      </c>
      <c r="H1" s="249" t="s">
        <v>289</v>
      </c>
      <c r="I1" s="249" t="s">
        <v>105</v>
      </c>
      <c r="J1" s="249" t="s">
        <v>106</v>
      </c>
      <c r="K1" s="248" t="s">
        <v>107</v>
      </c>
      <c r="L1" s="273" t="s">
        <v>108</v>
      </c>
      <c r="M1" s="248" t="s">
        <v>109</v>
      </c>
      <c r="N1" s="248" t="s">
        <v>110</v>
      </c>
      <c r="O1" s="88"/>
      <c r="P1" s="224"/>
      <c r="Q1" s="88"/>
      <c r="R1" s="80"/>
      <c r="T1" s="351"/>
    </row>
    <row r="2" spans="1:21" ht="48" customHeight="1">
      <c r="A2" s="493" t="s">
        <v>111</v>
      </c>
      <c r="B2" s="499">
        <v>2500</v>
      </c>
      <c r="C2" s="185">
        <v>2500</v>
      </c>
      <c r="D2" s="9" t="s">
        <v>290</v>
      </c>
      <c r="E2" s="121">
        <f>_xlfn.XLOOKUP($C2,'Configurator Options'!$B$2:$B$222,'Configurator Options'!$C$2:$C$222,0)</f>
        <v>2345.11</v>
      </c>
      <c r="F2" s="8">
        <f>_xlfn.XLOOKUP($B$2,$C$2:$C$4,E2:E4,0)</f>
        <v>2345.11</v>
      </c>
      <c r="G2" s="59">
        <f>_xlfn.XLOOKUP($C2,'Configurator Options'!$B$2:$B$222,'Configurator Options'!$D$2:$D$222,0)</f>
        <v>2415</v>
      </c>
      <c r="H2" s="8">
        <f>_xlfn.XLOOKUP($B$2,$C$2:$C$4,G2:G4,0)</f>
        <v>2415</v>
      </c>
      <c r="I2" s="128">
        <v>1974</v>
      </c>
      <c r="J2" s="8">
        <f>_xlfn.XLOOKUP($B$2,$C$2:$C$4,I2:I4,0)</f>
        <v>1974</v>
      </c>
      <c r="K2" s="52" t="s">
        <v>291</v>
      </c>
      <c r="L2" s="53"/>
      <c r="M2" s="83">
        <f>N2</f>
        <v>4</v>
      </c>
      <c r="N2" s="7">
        <v>4</v>
      </c>
      <c r="O2" s="89"/>
      <c r="P2" s="225"/>
      <c r="Q2" s="91"/>
      <c r="R2" s="87"/>
      <c r="T2" s="141"/>
      <c r="U2" s="352"/>
    </row>
    <row r="3" spans="1:21" ht="18" customHeight="1">
      <c r="A3" s="493"/>
      <c r="B3" s="499"/>
      <c r="D3" s="100" t="s">
        <v>115</v>
      </c>
      <c r="E3" s="119"/>
      <c r="F3" s="101"/>
      <c r="G3" s="102"/>
      <c r="H3" s="101"/>
      <c r="I3" s="101"/>
      <c r="J3" s="101"/>
      <c r="K3" s="52"/>
      <c r="L3" s="53"/>
      <c r="M3" s="83"/>
      <c r="N3" s="187"/>
    </row>
    <row r="4" spans="1:21" ht="30" customHeight="1">
      <c r="A4" s="493"/>
      <c r="B4" s="499"/>
      <c r="D4" s="103" t="s">
        <v>292</v>
      </c>
      <c r="E4" s="120"/>
      <c r="F4" s="8"/>
      <c r="G4" s="105"/>
      <c r="H4" s="8"/>
      <c r="I4" s="104"/>
      <c r="J4" s="8"/>
      <c r="K4" s="52"/>
      <c r="L4" s="53"/>
      <c r="M4" s="83"/>
      <c r="N4" s="188"/>
    </row>
    <row r="5" spans="1:21" ht="12.75" customHeight="1">
      <c r="A5" s="493"/>
      <c r="B5" s="499"/>
      <c r="D5" s="100" t="s">
        <v>42</v>
      </c>
      <c r="E5" s="119"/>
      <c r="F5" s="8"/>
      <c r="G5" s="169"/>
      <c r="H5" s="8"/>
      <c r="I5" s="13"/>
      <c r="J5" s="8"/>
      <c r="K5" s="52"/>
      <c r="L5" s="53"/>
      <c r="M5" s="83"/>
      <c r="N5"/>
    </row>
    <row r="6" spans="1:21" ht="34.5" customHeight="1">
      <c r="A6" s="493" t="s">
        <v>117</v>
      </c>
      <c r="B6" s="182" t="s">
        <v>141</v>
      </c>
      <c r="C6" s="257"/>
      <c r="D6" s="257" t="s">
        <v>293</v>
      </c>
      <c r="E6" s="253"/>
      <c r="F6" s="253">
        <f>_xlfn.XLOOKUP($B$6,$C$7:$C$18,E7:E18,0)</f>
        <v>0</v>
      </c>
      <c r="G6" s="253"/>
      <c r="H6" s="253">
        <f>_xlfn.XLOOKUP($B$6,$C$7:$C$18,G7:G18,0)</f>
        <v>0</v>
      </c>
      <c r="I6" s="253"/>
      <c r="J6" s="253">
        <f>_xlfn.XLOOKUP($B$6,$C$7:$C$18,I7:I18,0)</f>
        <v>0</v>
      </c>
      <c r="K6" s="274" t="str">
        <f>_xlfn.XLOOKUP($B$6,$C$7:$C$18,L7:L18,"Select One")</f>
        <v>Select One</v>
      </c>
      <c r="L6" s="275"/>
      <c r="M6" s="276"/>
      <c r="N6" s="257"/>
    </row>
    <row r="7" spans="1:21" ht="50" customHeight="1">
      <c r="A7" s="493"/>
      <c r="B7" s="7"/>
      <c r="C7" s="7" t="s">
        <v>134</v>
      </c>
      <c r="D7" s="9" t="s">
        <v>1058</v>
      </c>
      <c r="E7" s="121"/>
      <c r="F7" s="8"/>
      <c r="G7" s="59"/>
      <c r="H7" s="8"/>
      <c r="I7" s="8"/>
      <c r="J7" s="8"/>
      <c r="K7" s="52"/>
      <c r="L7" s="53" t="s">
        <v>295</v>
      </c>
      <c r="M7" s="83"/>
      <c r="N7" s="185" t="s">
        <v>76</v>
      </c>
    </row>
    <row r="8" spans="1:21" ht="30.75" customHeight="1">
      <c r="A8" s="493"/>
      <c r="B8" s="7"/>
      <c r="C8" s="7" t="s">
        <v>137</v>
      </c>
      <c r="D8" s="9" t="s">
        <v>296</v>
      </c>
      <c r="E8" s="121"/>
      <c r="F8" s="8"/>
      <c r="G8" s="59"/>
      <c r="H8" s="8"/>
      <c r="I8" s="8"/>
      <c r="J8" s="8"/>
      <c r="K8" s="52"/>
      <c r="L8" s="53" t="s">
        <v>297</v>
      </c>
      <c r="M8" s="83"/>
      <c r="N8" s="185" t="s">
        <v>76</v>
      </c>
    </row>
    <row r="9" spans="1:21" ht="30.75" hidden="1" customHeight="1">
      <c r="A9" s="493"/>
      <c r="B9" s="7"/>
      <c r="C9" s="217" t="s">
        <v>298</v>
      </c>
      <c r="D9" s="220" t="s">
        <v>299</v>
      </c>
      <c r="E9" s="218"/>
      <c r="F9" s="219"/>
      <c r="G9" s="219"/>
      <c r="H9" s="8"/>
      <c r="I9" s="8"/>
      <c r="J9" s="8"/>
      <c r="K9" s="52"/>
      <c r="L9" s="53" t="s">
        <v>300</v>
      </c>
      <c r="M9" s="83"/>
      <c r="N9" s="185" t="s">
        <v>76</v>
      </c>
    </row>
    <row r="10" spans="1:21" ht="48.75" customHeight="1">
      <c r="A10" s="493"/>
      <c r="B10" s="7"/>
      <c r="C10" s="7" t="s">
        <v>118</v>
      </c>
      <c r="D10" s="9" t="s">
        <v>1059</v>
      </c>
      <c r="E10" s="121"/>
      <c r="F10" s="8"/>
      <c r="G10" s="59"/>
      <c r="H10" s="8"/>
      <c r="I10" s="8"/>
      <c r="J10" s="8"/>
      <c r="K10" s="52"/>
      <c r="L10" s="53" t="s">
        <v>302</v>
      </c>
      <c r="M10" s="83"/>
      <c r="N10" s="185" t="s">
        <v>76</v>
      </c>
    </row>
    <row r="11" spans="1:21" ht="30.75" hidden="1" customHeight="1">
      <c r="A11" s="493"/>
      <c r="B11" s="7"/>
      <c r="C11" s="217" t="s">
        <v>128</v>
      </c>
      <c r="D11" s="220" t="s">
        <v>303</v>
      </c>
      <c r="E11" s="218">
        <f>_xlfn.XLOOKUP("PR2500",'Configurator Options'!$B$127:$B$135,'Configurator Options'!$C$127:$C$135,0)</f>
        <v>600.6</v>
      </c>
      <c r="F11" s="219"/>
      <c r="G11" s="219">
        <f>_xlfn.XLOOKUP("PR2500",'Configurator Options'!$B$127:$B$135,'Configurator Options'!$D$127:$D$135,0)</f>
        <v>649</v>
      </c>
      <c r="H11" s="8"/>
      <c r="I11" s="128">
        <v>546</v>
      </c>
      <c r="J11" s="8"/>
      <c r="K11" s="52"/>
      <c r="L11" s="53" t="s">
        <v>304</v>
      </c>
      <c r="M11" s="83"/>
      <c r="N11" s="185" t="s">
        <v>76</v>
      </c>
    </row>
    <row r="12" spans="1:21" ht="30.75" hidden="1" customHeight="1">
      <c r="A12" s="493"/>
      <c r="B12" s="7"/>
      <c r="C12" s="217" t="s">
        <v>131</v>
      </c>
      <c r="D12" s="220" t="s">
        <v>305</v>
      </c>
      <c r="E12" s="218">
        <f>_xlfn.XLOOKUP("PR2500",'Configurator Options'!$B$127:$B$135,'Configurator Options'!$C$127:$C$135,0)</f>
        <v>600.6</v>
      </c>
      <c r="F12" s="219"/>
      <c r="G12" s="219">
        <f>_xlfn.XLOOKUP("PR2500",'Configurator Options'!$B$127:$B$135,'Configurator Options'!$D$127:$D$135,0)</f>
        <v>649</v>
      </c>
      <c r="H12" s="8"/>
      <c r="I12" s="128">
        <v>546</v>
      </c>
      <c r="J12" s="8"/>
      <c r="K12" s="52"/>
      <c r="L12" s="53" t="s">
        <v>306</v>
      </c>
      <c r="M12" s="83"/>
      <c r="N12" s="185" t="s">
        <v>76</v>
      </c>
    </row>
    <row r="13" spans="1:21" ht="20" hidden="1" customHeight="1">
      <c r="A13" s="493"/>
      <c r="B13" s="7"/>
      <c r="C13" s="7"/>
      <c r="D13" s="7"/>
      <c r="E13" s="121">
        <v>0</v>
      </c>
      <c r="F13" s="8"/>
      <c r="G13" s="59"/>
      <c r="H13" s="8"/>
      <c r="I13" s="8"/>
      <c r="J13" s="8"/>
      <c r="K13" s="52"/>
      <c r="L13" s="53"/>
      <c r="M13" s="83"/>
      <c r="N13" s="7"/>
    </row>
    <row r="14" spans="1:21" ht="20" hidden="1" customHeight="1">
      <c r="A14" s="493"/>
      <c r="B14" s="7"/>
      <c r="C14" s="7"/>
      <c r="D14" s="7"/>
      <c r="E14" s="121">
        <v>0</v>
      </c>
      <c r="F14" s="8"/>
      <c r="G14" s="59"/>
      <c r="H14" s="8"/>
      <c r="I14" s="8"/>
      <c r="J14" s="8"/>
      <c r="K14" s="52"/>
      <c r="L14" s="53"/>
      <c r="M14" s="83"/>
      <c r="N14" s="7"/>
    </row>
    <row r="15" spans="1:21" ht="20" hidden="1" customHeight="1">
      <c r="A15" s="493"/>
      <c r="B15" s="7"/>
      <c r="C15" s="7"/>
      <c r="D15" s="7"/>
      <c r="E15" s="121">
        <v>0</v>
      </c>
      <c r="F15" s="8"/>
      <c r="G15" s="59"/>
      <c r="H15" s="8"/>
      <c r="I15" s="8"/>
      <c r="J15" s="8"/>
      <c r="K15" s="52"/>
      <c r="L15" s="53"/>
      <c r="M15" s="83"/>
      <c r="N15" s="7"/>
    </row>
    <row r="16" spans="1:21" ht="20" hidden="1" customHeight="1">
      <c r="A16" s="493"/>
      <c r="B16" s="7"/>
      <c r="C16" s="7"/>
      <c r="D16" s="7"/>
      <c r="E16" s="121">
        <v>0</v>
      </c>
      <c r="F16" s="8"/>
      <c r="G16" s="59"/>
      <c r="H16" s="8"/>
      <c r="I16" s="8"/>
      <c r="J16" s="8"/>
      <c r="K16" s="52"/>
      <c r="L16" s="53"/>
      <c r="M16" s="83"/>
      <c r="N16" s="7"/>
    </row>
    <row r="17" spans="1:14" ht="20" hidden="1" customHeight="1">
      <c r="A17" s="493"/>
      <c r="B17" s="7"/>
      <c r="C17" s="7"/>
      <c r="D17" s="7"/>
      <c r="E17" s="121"/>
      <c r="F17" s="8"/>
      <c r="G17" s="59"/>
      <c r="H17" s="8"/>
      <c r="I17" s="8"/>
      <c r="J17" s="8"/>
      <c r="K17" s="52"/>
      <c r="L17" s="53"/>
      <c r="M17" s="83"/>
      <c r="N17" s="7"/>
    </row>
    <row r="18" spans="1:14" ht="20" hidden="1" customHeight="1">
      <c r="A18" s="493"/>
      <c r="B18" s="7"/>
      <c r="C18" s="7"/>
      <c r="D18" s="7"/>
      <c r="E18" s="121">
        <v>0</v>
      </c>
      <c r="F18" s="8"/>
      <c r="G18" s="59"/>
      <c r="H18" s="8"/>
      <c r="I18" s="8"/>
      <c r="J18" s="8"/>
      <c r="K18" s="52"/>
      <c r="L18" s="53"/>
      <c r="M18" s="83"/>
      <c r="N18" s="7"/>
    </row>
    <row r="19" spans="1:14" ht="20" customHeight="1">
      <c r="A19" s="493" t="s">
        <v>140</v>
      </c>
      <c r="B19" s="183" t="s">
        <v>307</v>
      </c>
      <c r="C19" s="257"/>
      <c r="D19" s="257" t="s">
        <v>142</v>
      </c>
      <c r="E19" s="253"/>
      <c r="F19" s="253">
        <f>_xlfn.XLOOKUP($B$19,$C$20:$C$25,E20:E25,0)</f>
        <v>0</v>
      </c>
      <c r="G19" s="253"/>
      <c r="H19" s="253">
        <f>_xlfn.XLOOKUP($B$19,$C$20:$C$25,G20:G25,0)</f>
        <v>0</v>
      </c>
      <c r="I19" s="253"/>
      <c r="J19" s="253">
        <f>_xlfn.XLOOKUP($B$19,$C$20:$C$25,I20:I25,0)</f>
        <v>0</v>
      </c>
      <c r="K19" s="274" t="str">
        <f>_xlfn.XLOOKUP($B$19,$C$20:$C$25,L20:L25,"Select One")</f>
        <v xml:space="preserve">Includes internal terminal block for power connection. Loop powered (14-32vdc - provided by user). </v>
      </c>
      <c r="L19" s="275"/>
      <c r="M19" s="276"/>
      <c r="N19" s="257"/>
    </row>
    <row r="20" spans="1:14" ht="30.75" customHeight="1">
      <c r="A20" s="493"/>
      <c r="B20" s="7"/>
      <c r="C20" s="7" t="s">
        <v>307</v>
      </c>
      <c r="D20" s="9" t="s">
        <v>1060</v>
      </c>
      <c r="E20" s="121"/>
      <c r="F20" s="8"/>
      <c r="G20" s="59"/>
      <c r="H20" s="8"/>
      <c r="I20" s="8"/>
      <c r="J20" s="8"/>
      <c r="K20" s="52"/>
      <c r="L20" s="106" t="s">
        <v>309</v>
      </c>
      <c r="M20" s="83"/>
      <c r="N20" s="7" t="s">
        <v>76</v>
      </c>
    </row>
    <row r="21" spans="1:14" ht="20" hidden="1" customHeight="1">
      <c r="A21" s="493"/>
      <c r="B21" s="7"/>
      <c r="C21" s="7"/>
      <c r="D21" s="7"/>
      <c r="E21" s="121"/>
      <c r="F21" s="8"/>
      <c r="G21" s="59"/>
      <c r="H21" s="8"/>
      <c r="I21" s="8"/>
      <c r="J21" s="8"/>
      <c r="K21" s="52"/>
      <c r="L21" s="53"/>
      <c r="M21" s="83"/>
      <c r="N21" s="7"/>
    </row>
    <row r="22" spans="1:14" ht="20" hidden="1" customHeight="1">
      <c r="A22" s="493"/>
      <c r="B22" s="7"/>
      <c r="C22" s="7"/>
      <c r="D22" s="7"/>
      <c r="E22" s="121"/>
      <c r="F22" s="8"/>
      <c r="G22" s="59"/>
      <c r="H22" s="8"/>
      <c r="I22" s="8"/>
      <c r="J22" s="8"/>
      <c r="K22" s="52"/>
      <c r="L22" s="53"/>
      <c r="M22" s="83"/>
      <c r="N22" s="7"/>
    </row>
    <row r="23" spans="1:14" ht="20" hidden="1" customHeight="1">
      <c r="A23" s="493"/>
      <c r="B23" s="7"/>
      <c r="C23" s="7"/>
      <c r="D23" s="7"/>
      <c r="E23" s="121"/>
      <c r="F23" s="8"/>
      <c r="G23" s="59"/>
      <c r="H23" s="8"/>
      <c r="I23" s="8"/>
      <c r="J23" s="8"/>
      <c r="K23" s="52"/>
      <c r="L23" s="53"/>
      <c r="M23" s="83"/>
      <c r="N23" s="7"/>
    </row>
    <row r="24" spans="1:14" ht="20" hidden="1" customHeight="1">
      <c r="A24" s="493"/>
      <c r="B24" s="7"/>
      <c r="C24" s="7"/>
      <c r="D24" s="7"/>
      <c r="E24" s="121"/>
      <c r="F24" s="8"/>
      <c r="G24" s="59"/>
      <c r="H24" s="8"/>
      <c r="I24" s="8"/>
      <c r="J24" s="8"/>
      <c r="K24" s="52"/>
      <c r="L24" s="53"/>
      <c r="M24" s="83"/>
      <c r="N24" s="7"/>
    </row>
    <row r="25" spans="1:14" ht="20" hidden="1" customHeight="1">
      <c r="A25" s="493"/>
      <c r="B25" s="7"/>
      <c r="C25" s="7"/>
      <c r="D25" s="7"/>
      <c r="E25" s="121"/>
      <c r="F25" s="8"/>
      <c r="G25" s="59"/>
      <c r="H25" s="8"/>
      <c r="I25" s="8"/>
      <c r="J25" s="8"/>
      <c r="K25" s="52"/>
      <c r="L25" s="53"/>
      <c r="M25" s="83"/>
      <c r="N25" s="7"/>
    </row>
    <row r="26" spans="1:14" ht="24" customHeight="1">
      <c r="A26" s="493" t="s">
        <v>145</v>
      </c>
      <c r="B26" s="183" t="s">
        <v>310</v>
      </c>
      <c r="C26" s="257"/>
      <c r="D26" s="257" t="s">
        <v>146</v>
      </c>
      <c r="E26" s="253"/>
      <c r="F26" s="253">
        <f>_xlfn.XLOOKUP($B$26,$C$27:$C$34,E27:E34,0)</f>
        <v>0</v>
      </c>
      <c r="G26" s="253"/>
      <c r="H26" s="253">
        <f>_xlfn.XLOOKUP($B$26,$C$27:$C$34,G27:G34,0)</f>
        <v>0</v>
      </c>
      <c r="I26" s="253"/>
      <c r="J26" s="253">
        <f>_xlfn.XLOOKUP($B$26,$C$27:$C$34,I27:I34,0)</f>
        <v>0</v>
      </c>
      <c r="K26" s="274" t="str">
        <f>_xlfn.XLOOKUP($B$26,$C$27:$C$34,L27:L34,"Select One")</f>
        <v xml:space="preserve">Features a standard polycarbonate (NEMA 4 without options) enclosure with sampling and electrical connections mounted on the bottom and sides. </v>
      </c>
      <c r="L26" s="275"/>
      <c r="M26" s="276"/>
      <c r="N26" s="257"/>
    </row>
    <row r="27" spans="1:14" ht="35.25" customHeight="1">
      <c r="A27" s="493"/>
      <c r="B27" s="7"/>
      <c r="C27" s="7" t="s">
        <v>310</v>
      </c>
      <c r="D27" s="9" t="s">
        <v>311</v>
      </c>
      <c r="E27" s="121">
        <f>_xlfn.XLOOKUP($C27,'Configurator Options'!$B$2:$B$15,'Configurator Options'!$C$2:$C$15,0)</f>
        <v>0</v>
      </c>
      <c r="F27" s="8"/>
      <c r="G27" s="59">
        <f>_xlfn.XLOOKUP($C27,'Configurator Options'!$B$2:$B$15,'Configurator Options'!$D$2:$D$15,0)</f>
        <v>0</v>
      </c>
      <c r="H27" s="8"/>
      <c r="I27" s="8">
        <f>_xlfn.XLOOKUP($C27,'Configurator Options'!$B$2:$B$15,'Configurator Options'!$E$2:$E$15,0)</f>
        <v>0</v>
      </c>
      <c r="J27" s="8"/>
      <c r="K27" s="52"/>
      <c r="L27" s="49" t="s">
        <v>312</v>
      </c>
      <c r="N27" s="7" t="s">
        <v>76</v>
      </c>
    </row>
    <row r="28" spans="1:14" ht="94.5" hidden="1" customHeight="1">
      <c r="A28" s="493"/>
      <c r="B28" s="7"/>
      <c r="C28" s="217" t="s">
        <v>313</v>
      </c>
      <c r="D28" s="220" t="s">
        <v>314</v>
      </c>
      <c r="E28" s="218">
        <f>_xlfn.XLOOKUP($C28,'Configurator Options'!$B$2:$B$15,'Configurator Options'!$C$2:$C$15,0)</f>
        <v>2569.64</v>
      </c>
      <c r="F28" s="219"/>
      <c r="G28" s="219">
        <f>_xlfn.XLOOKUP($C28,'Configurator Options'!$B$2:$B$15,'Configurator Options'!$D$2:$D$15,0)</f>
        <v>2570</v>
      </c>
      <c r="H28" s="8"/>
      <c r="I28" s="8">
        <f>_xlfn.XLOOKUP($C28,'Configurator Options'!$B$2:$B$15,'Configurator Options'!$E$2:$E$15,0)</f>
        <v>2569.64</v>
      </c>
      <c r="J28" s="8"/>
      <c r="K28" s="52"/>
      <c r="L28" s="53" t="s">
        <v>315</v>
      </c>
      <c r="M28" s="83"/>
      <c r="N28" s="9" t="s">
        <v>316</v>
      </c>
    </row>
    <row r="29" spans="1:14" ht="20" hidden="1" customHeight="1">
      <c r="A29" s="493"/>
      <c r="B29" s="7"/>
      <c r="C29" s="7"/>
      <c r="D29" s="7"/>
      <c r="E29" s="121">
        <f>_xlfn.XLOOKUP($C29,'Configurator Options'!$B$2:$B$15,'Configurator Options'!$C$2:$C$15,0)</f>
        <v>0</v>
      </c>
      <c r="F29" s="8"/>
      <c r="G29" s="59">
        <f>_xlfn.XLOOKUP($C29,'Configurator Options'!$B$2:$B$15,'Configurator Options'!$D$2:$D$15,0)</f>
        <v>0</v>
      </c>
      <c r="H29" s="8"/>
      <c r="I29" s="8">
        <f>_xlfn.XLOOKUP($C29,'Configurator Options'!$B$2:$B$15,'Configurator Options'!$E$2:$E$15,0)</f>
        <v>0</v>
      </c>
      <c r="J29" s="8"/>
      <c r="K29" s="52"/>
      <c r="L29" s="53"/>
      <c r="M29" s="83"/>
      <c r="N29" s="7"/>
    </row>
    <row r="30" spans="1:14" ht="20" hidden="1" customHeight="1">
      <c r="A30" s="493"/>
      <c r="B30" s="7"/>
      <c r="C30" s="7"/>
      <c r="D30" s="7"/>
      <c r="E30" s="121">
        <f>_xlfn.XLOOKUP($C30,'Configurator Options'!$B$2:$B$15,'Configurator Options'!$C$2:$C$15,0)</f>
        <v>0</v>
      </c>
      <c r="F30" s="8"/>
      <c r="G30" s="59">
        <f>_xlfn.XLOOKUP($C30,'Configurator Options'!$B$2:$B$15,'Configurator Options'!$D$2:$D$15,0)</f>
        <v>0</v>
      </c>
      <c r="H30" s="8"/>
      <c r="I30" s="8">
        <f>_xlfn.XLOOKUP($C30,'Configurator Options'!$B$2:$B$15,'Configurator Options'!$E$2:$E$15,0)</f>
        <v>0</v>
      </c>
      <c r="J30" s="8"/>
      <c r="K30" s="52"/>
      <c r="L30" s="53"/>
      <c r="M30" s="83"/>
      <c r="N30" s="7"/>
    </row>
    <row r="31" spans="1:14" ht="20" hidden="1" customHeight="1">
      <c r="A31" s="493"/>
      <c r="B31" s="7"/>
      <c r="C31" s="7"/>
      <c r="D31" s="7"/>
      <c r="E31" s="121">
        <f>_xlfn.XLOOKUP($C31,'Configurator Options'!$B$2:$B$15,'Configurator Options'!$C$2:$C$15,0)</f>
        <v>0</v>
      </c>
      <c r="F31" s="8"/>
      <c r="G31" s="59">
        <f>_xlfn.XLOOKUP($C31,'Configurator Options'!$B$2:$B$15,'Configurator Options'!$D$2:$D$15,0)</f>
        <v>0</v>
      </c>
      <c r="H31" s="8"/>
      <c r="I31" s="8">
        <f>_xlfn.XLOOKUP($C31,'Configurator Options'!$B$2:$B$15,'Configurator Options'!$E$2:$E$15,0)</f>
        <v>0</v>
      </c>
      <c r="J31" s="8"/>
      <c r="K31" s="52"/>
      <c r="L31" s="53"/>
      <c r="M31" s="83"/>
      <c r="N31" s="7"/>
    </row>
    <row r="32" spans="1:14" ht="20" hidden="1" customHeight="1">
      <c r="A32" s="493"/>
      <c r="B32" s="7"/>
      <c r="C32" s="7"/>
      <c r="D32" s="7"/>
      <c r="E32" s="121">
        <f>_xlfn.XLOOKUP($C32,'Configurator Options'!$B$2:$B$15,'Configurator Options'!$C$2:$C$15,0)</f>
        <v>0</v>
      </c>
      <c r="F32" s="8"/>
      <c r="G32" s="59">
        <f>_xlfn.XLOOKUP($C32,'Configurator Options'!$B$2:$B$15,'Configurator Options'!$D$2:$D$15,0)</f>
        <v>0</v>
      </c>
      <c r="H32" s="8"/>
      <c r="I32" s="8">
        <f>_xlfn.XLOOKUP($C32,'Configurator Options'!$B$2:$B$15,'Configurator Options'!$E$2:$E$15,0)</f>
        <v>0</v>
      </c>
      <c r="J32" s="8"/>
      <c r="K32" s="52"/>
      <c r="L32" s="53"/>
      <c r="M32" s="83"/>
      <c r="N32" s="7"/>
    </row>
    <row r="33" spans="1:14" ht="20" hidden="1" customHeight="1">
      <c r="A33" s="493"/>
      <c r="B33" s="7"/>
      <c r="C33" s="7"/>
      <c r="D33" s="7"/>
      <c r="E33" s="121">
        <f>_xlfn.XLOOKUP($C33,'Configurator Options'!$B$2:$B$15,'Configurator Options'!$C$2:$C$15,0)</f>
        <v>0</v>
      </c>
      <c r="F33" s="8"/>
      <c r="G33" s="59">
        <f>_xlfn.XLOOKUP($C33,'Configurator Options'!$B$2:$B$15,'Configurator Options'!$D$2:$D$15,0)</f>
        <v>0</v>
      </c>
      <c r="H33" s="8"/>
      <c r="I33" s="8">
        <f>_xlfn.XLOOKUP($C33,'Configurator Options'!$B$2:$B$15,'Configurator Options'!$E$2:$E$15,0)</f>
        <v>0</v>
      </c>
      <c r="J33" s="8"/>
      <c r="K33" s="52"/>
      <c r="L33" s="53"/>
      <c r="M33" s="83"/>
      <c r="N33" s="7"/>
    </row>
    <row r="34" spans="1:14" ht="20" hidden="1" customHeight="1">
      <c r="A34" s="493"/>
      <c r="B34" s="7"/>
      <c r="C34" s="7"/>
      <c r="D34" s="7"/>
      <c r="E34" s="121">
        <f>_xlfn.XLOOKUP($C34,'Configurator Options'!$B$2:$B$15,'Configurator Options'!$C$2:$C$15,0)</f>
        <v>0</v>
      </c>
      <c r="F34" s="8"/>
      <c r="G34" s="59">
        <f>_xlfn.XLOOKUP($C34,'Configurator Options'!$B$2:$B$15,'Configurator Options'!$D$2:$D$15,0)</f>
        <v>0</v>
      </c>
      <c r="H34" s="8"/>
      <c r="I34" s="8">
        <f>_xlfn.XLOOKUP($C34,'Configurator Options'!$B$2:$B$15,'Configurator Options'!$E$2:$E$15,0)</f>
        <v>0</v>
      </c>
      <c r="J34" s="8"/>
      <c r="K34" s="52"/>
      <c r="L34" s="53"/>
      <c r="M34" s="83"/>
      <c r="N34" s="7"/>
    </row>
    <row r="35" spans="1:14" ht="33.75" customHeight="1">
      <c r="A35" s="495" t="s">
        <v>167</v>
      </c>
      <c r="B35" s="182" t="s">
        <v>168</v>
      </c>
      <c r="C35" s="257"/>
      <c r="D35" s="248" t="s">
        <v>169</v>
      </c>
      <c r="E35" s="253"/>
      <c r="F35" s="253">
        <f>_xlfn.XLOOKUP($B$35,$C$36:$C$41,E36:E41,0)</f>
        <v>0</v>
      </c>
      <c r="G35" s="253"/>
      <c r="H35" s="253">
        <f>_xlfn.XLOOKUP($B$35,$C$36:$C$41,G36:G41,0)</f>
        <v>0</v>
      </c>
      <c r="I35" s="253"/>
      <c r="J35" s="253">
        <f>_xlfn.XLOOKUP($B$35,$C$36:$C$41,I36:I41,0)</f>
        <v>0</v>
      </c>
      <c r="K35" s="274" t="str">
        <f>_xlfn.XLOOKUP($B$35,$C$36:$C$41,L36:L41,"Select One")</f>
        <v>Includes 1/4 inch stainless steel compression gas connection on the inlet</v>
      </c>
      <c r="L35" s="275"/>
      <c r="M35" s="276"/>
      <c r="N35" s="257"/>
    </row>
    <row r="36" spans="1:14" ht="26.25" customHeight="1">
      <c r="A36" s="495"/>
      <c r="B36" s="7"/>
      <c r="C36" s="7" t="s">
        <v>168</v>
      </c>
      <c r="D36" s="9" t="s">
        <v>1066</v>
      </c>
      <c r="E36" s="121">
        <v>0</v>
      </c>
      <c r="F36" s="8"/>
      <c r="G36" s="59"/>
      <c r="H36" s="8"/>
      <c r="I36" s="8"/>
      <c r="J36" s="8"/>
      <c r="K36" s="52"/>
      <c r="L36" s="53" t="s">
        <v>170</v>
      </c>
      <c r="M36" s="83"/>
      <c r="N36" s="7" t="s">
        <v>76</v>
      </c>
    </row>
    <row r="37" spans="1:14" ht="26.25" hidden="1" customHeight="1">
      <c r="A37" s="495"/>
      <c r="B37" s="7"/>
      <c r="C37" s="217">
        <v>1</v>
      </c>
      <c r="D37" s="220" t="s">
        <v>172</v>
      </c>
      <c r="E37" s="218">
        <v>0</v>
      </c>
      <c r="F37" s="219"/>
      <c r="G37" s="219"/>
      <c r="H37" s="8"/>
      <c r="I37" s="8"/>
      <c r="J37" s="8"/>
      <c r="K37" s="52"/>
      <c r="L37" s="53" t="s">
        <v>173</v>
      </c>
      <c r="M37" s="83"/>
      <c r="N37" s="7" t="s">
        <v>76</v>
      </c>
    </row>
    <row r="38" spans="1:14" ht="26.25" hidden="1" customHeight="1">
      <c r="A38" s="495"/>
      <c r="B38" s="7"/>
      <c r="C38" s="217">
        <v>2</v>
      </c>
      <c r="D38" s="220" t="s">
        <v>175</v>
      </c>
      <c r="E38" s="218">
        <v>0</v>
      </c>
      <c r="F38" s="219"/>
      <c r="G38" s="219"/>
      <c r="H38" s="8"/>
      <c r="I38" s="8"/>
      <c r="J38" s="8"/>
      <c r="K38" s="52"/>
      <c r="L38" s="53" t="s">
        <v>176</v>
      </c>
      <c r="M38" s="83"/>
      <c r="N38" s="7" t="s">
        <v>76</v>
      </c>
    </row>
    <row r="39" spans="1:14" ht="26.25" hidden="1" customHeight="1">
      <c r="A39" s="495"/>
      <c r="B39" s="7"/>
      <c r="C39" s="217"/>
      <c r="D39" s="220"/>
      <c r="E39" s="218"/>
      <c r="F39" s="219"/>
      <c r="G39" s="219"/>
      <c r="H39" s="8"/>
      <c r="I39" s="8"/>
      <c r="J39" s="8"/>
      <c r="K39" s="52"/>
      <c r="L39" s="53"/>
      <c r="M39" s="83"/>
      <c r="N39" s="7"/>
    </row>
    <row r="40" spans="1:14" ht="26.25" hidden="1" customHeight="1">
      <c r="A40" s="495"/>
      <c r="B40" s="7"/>
      <c r="C40" s="7"/>
      <c r="D40" s="107"/>
      <c r="E40" s="121"/>
      <c r="F40" s="8"/>
      <c r="G40" s="59"/>
      <c r="H40" s="8"/>
      <c r="I40" s="8"/>
      <c r="J40" s="8"/>
      <c r="K40" s="52"/>
      <c r="L40" s="53"/>
      <c r="M40" s="83"/>
      <c r="N40" s="7"/>
    </row>
    <row r="41" spans="1:14" ht="20" hidden="1" customHeight="1">
      <c r="A41" s="495"/>
      <c r="B41" s="7"/>
      <c r="C41" s="7"/>
      <c r="D41" s="7"/>
      <c r="E41" s="121"/>
      <c r="F41" s="8"/>
      <c r="G41" s="59"/>
      <c r="H41" s="8"/>
      <c r="I41" s="8"/>
      <c r="J41" s="8"/>
      <c r="K41" s="52"/>
      <c r="L41" s="53"/>
      <c r="M41" s="83"/>
      <c r="N41" s="7"/>
    </row>
    <row r="42" spans="1:14" ht="35.25" customHeight="1">
      <c r="A42" s="493" t="s">
        <v>177</v>
      </c>
      <c r="B42" s="183" t="s">
        <v>141</v>
      </c>
      <c r="C42" s="257"/>
      <c r="D42" s="248" t="s">
        <v>1021</v>
      </c>
      <c r="E42" s="253"/>
      <c r="F42" s="253">
        <f>_xlfn.XLOOKUP($B$42,$C$43:$C$48,E43:E48,0)</f>
        <v>0</v>
      </c>
      <c r="G42" s="253"/>
      <c r="H42" s="253">
        <f>_xlfn.XLOOKUP($B$42,$C$43:$C$48,G43:G48,0)</f>
        <v>0</v>
      </c>
      <c r="I42" s="253"/>
      <c r="J42" s="253">
        <f>_xlfn.XLOOKUP($B$42,$C$43:$C$48,I43:I48,0)</f>
        <v>0</v>
      </c>
      <c r="K42" s="274" t="str">
        <f>_xlfn.XLOOKUP($B$42,$C$43:$C$48,L43:L48,"Select One")</f>
        <v>Select One</v>
      </c>
      <c r="L42" s="275"/>
      <c r="M42" s="276"/>
      <c r="N42" s="257"/>
    </row>
    <row r="43" spans="1:14" ht="27.75" customHeight="1">
      <c r="A43" s="493"/>
      <c r="B43" s="7"/>
      <c r="C43" s="7" t="s">
        <v>168</v>
      </c>
      <c r="D43" s="7" t="s">
        <v>179</v>
      </c>
      <c r="E43" s="121">
        <f>_xlfn.XLOOKUP($C43,'Configurator Options'!$B$16:$B$25,'Configurator Options'!$C$16:$C$25,0)</f>
        <v>0</v>
      </c>
      <c r="F43" s="8"/>
      <c r="G43" s="59">
        <f>_xlfn.XLOOKUP($C43,'Configurator Options'!$B$16:$B$25,'Configurator Options'!$D$16:$D$25,0)</f>
        <v>0</v>
      </c>
      <c r="H43" s="8"/>
      <c r="I43" s="8">
        <f>_xlfn.XLOOKUP($C43,'Configurator Options'!$B$16:$B$25,'Configurator Options'!$E$16:$E$25,0)</f>
        <v>0</v>
      </c>
      <c r="J43" s="8"/>
      <c r="K43" s="52"/>
      <c r="L43" s="108" t="s">
        <v>180</v>
      </c>
      <c r="M43" s="83"/>
      <c r="N43" s="7" t="s">
        <v>76</v>
      </c>
    </row>
    <row r="44" spans="1:14" ht="27.75" customHeight="1">
      <c r="A44" s="493"/>
      <c r="B44" s="7"/>
      <c r="C44" s="7" t="s">
        <v>124</v>
      </c>
      <c r="D44" s="9" t="s">
        <v>1045</v>
      </c>
      <c r="E44" s="121">
        <f>_xlfn.XLOOKUP($C44,'Configurator Options'!$B$16:$B$25,'Configurator Options'!$C$16:$C$25,0)</f>
        <v>571.30999999999995</v>
      </c>
      <c r="F44" s="8"/>
      <c r="G44" s="59">
        <f>_xlfn.XLOOKUP($C44,'Configurator Options'!$B$16:$B$25,'Configurator Options'!$D$16:$D$25,0)</f>
        <v>525</v>
      </c>
      <c r="H44" s="8"/>
      <c r="I44" s="128">
        <f>_xlfn.XLOOKUP($C44,'Configurator Options'!$B$16:$B$25,'Configurator Options'!$E$16:$E$25,0)</f>
        <v>571.30999999999995</v>
      </c>
      <c r="J44" s="8"/>
      <c r="K44" s="52"/>
      <c r="L44" s="49" t="s">
        <v>1006</v>
      </c>
      <c r="M44" s="83"/>
      <c r="N44" s="7" t="s">
        <v>76</v>
      </c>
    </row>
    <row r="45" spans="1:14" ht="27.75" customHeight="1">
      <c r="A45" s="493"/>
      <c r="B45" s="7"/>
      <c r="C45" s="7" t="s">
        <v>134</v>
      </c>
      <c r="D45" s="9" t="s">
        <v>1046</v>
      </c>
      <c r="E45" s="121">
        <f>_xlfn.XLOOKUP($C45,'Configurator Options'!$B$16:$B$25,'Configurator Options'!$C$16:$C$25,0)</f>
        <v>495.22</v>
      </c>
      <c r="F45" s="8"/>
      <c r="G45" s="59">
        <f>_xlfn.XLOOKUP($C45,'Configurator Options'!$B$16:$B$25,'Configurator Options'!$D$16:$D$25,0)</f>
        <v>450</v>
      </c>
      <c r="H45" s="8"/>
      <c r="I45" s="128">
        <f>_xlfn.XLOOKUP($C45,'Configurator Options'!$B$16:$B$25,'Configurator Options'!$E$16:$E$25,0)</f>
        <v>495.22</v>
      </c>
      <c r="J45" s="8"/>
      <c r="K45" s="52"/>
      <c r="L45" s="49" t="s">
        <v>1007</v>
      </c>
      <c r="M45" s="83"/>
      <c r="N45" s="7" t="s">
        <v>76</v>
      </c>
    </row>
    <row r="46" spans="1:14" ht="27.75" hidden="1" customHeight="1">
      <c r="A46" s="493"/>
      <c r="B46" s="7"/>
      <c r="C46" s="217" t="s">
        <v>131</v>
      </c>
      <c r="D46" s="220" t="s">
        <v>185</v>
      </c>
      <c r="E46" s="218">
        <f>_xlfn.XLOOKUP($C46,'Configurator Options'!$B$16:$B$25,'Configurator Options'!$C$16:$C$25,0)</f>
        <v>950.52</v>
      </c>
      <c r="F46" s="219"/>
      <c r="G46" s="219">
        <f>_xlfn.XLOOKUP($C46,'Configurator Options'!$B$16:$B$25,'Configurator Options'!$D$16:$D$25,0)</f>
        <v>950</v>
      </c>
      <c r="H46" s="8"/>
      <c r="I46" s="128">
        <f>_xlfn.XLOOKUP($C46,'Configurator Options'!$B$16:$B$25,'Configurator Options'!$E$16:$E$25,0)</f>
        <v>950.52</v>
      </c>
      <c r="J46" s="8"/>
      <c r="K46" s="52"/>
      <c r="L46" s="49" t="s">
        <v>186</v>
      </c>
      <c r="M46" s="82" t="str">
        <f>IF(B42="B",N46,"")</f>
        <v/>
      </c>
      <c r="N46" s="7">
        <v>6</v>
      </c>
    </row>
    <row r="47" spans="1:14" ht="27.75" hidden="1" customHeight="1">
      <c r="A47" s="493"/>
      <c r="B47" s="7"/>
      <c r="C47" s="7"/>
      <c r="D47" s="9"/>
      <c r="E47" s="121">
        <f>_xlfn.XLOOKUP($C47,'Configurator Options'!$B$16:$B$25,'Configurator Options'!$C$16:$C$25,0)</f>
        <v>0</v>
      </c>
      <c r="F47" s="8"/>
      <c r="G47" s="59">
        <f>_xlfn.XLOOKUP($C47,'Configurator Options'!$B$16:$B$25,'Configurator Options'!$D$16:$D$25,0)</f>
        <v>0</v>
      </c>
      <c r="H47" s="8"/>
      <c r="I47" s="128">
        <f>_xlfn.XLOOKUP($C47,'Configurator Options'!$B$16:$B$25,'Configurator Options'!$E$16:$E$25,0)</f>
        <v>0</v>
      </c>
      <c r="J47" s="8"/>
      <c r="K47" s="52"/>
      <c r="N47" s="7"/>
    </row>
    <row r="48" spans="1:14" ht="27.75" hidden="1" customHeight="1">
      <c r="A48" s="493"/>
      <c r="B48" s="7"/>
      <c r="C48" s="7"/>
      <c r="D48" s="9"/>
      <c r="E48" s="121">
        <f>_xlfn.XLOOKUP($C48,'Configurator Options'!$B$16:$B$25,'Configurator Options'!$C$16:$C$25,0)</f>
        <v>0</v>
      </c>
      <c r="F48" s="8"/>
      <c r="G48" s="59">
        <f>_xlfn.XLOOKUP($C48,'Configurator Options'!$B$16:$B$25,'Configurator Options'!$D$16:$D$25,0)</f>
        <v>0</v>
      </c>
      <c r="H48" s="8"/>
      <c r="I48" s="128">
        <f>_xlfn.XLOOKUP($C48,'Configurator Options'!$B$16:$B$25,'Configurator Options'!$E$16:$E$25,0)</f>
        <v>0</v>
      </c>
      <c r="J48" s="8"/>
      <c r="K48" s="52"/>
      <c r="N48" s="7"/>
    </row>
    <row r="49" spans="1:23" ht="43" customHeight="1">
      <c r="A49" s="493" t="s">
        <v>1005</v>
      </c>
      <c r="B49" s="183" t="s">
        <v>141</v>
      </c>
      <c r="C49" s="257"/>
      <c r="D49" s="248" t="s">
        <v>1061</v>
      </c>
      <c r="E49" s="253"/>
      <c r="F49" s="253">
        <f>_xlfn.XLOOKUP($B$49,$C$50:$C$57,E50:E57,0)</f>
        <v>0</v>
      </c>
      <c r="G49" s="253"/>
      <c r="H49" s="253">
        <f>_xlfn.XLOOKUP($B$49,$C$50:$C$57,G50:G57,0)</f>
        <v>0</v>
      </c>
      <c r="I49" s="253"/>
      <c r="J49" s="253">
        <f>_xlfn.XLOOKUP($B$49,$C$50:$C$57,I50:I57,0)</f>
        <v>0</v>
      </c>
      <c r="K49" s="274" t="str">
        <f>_xlfn.XLOOKUP($B$49,$C$50:$C$57,L50:L57,"Select One")</f>
        <v>Select One</v>
      </c>
      <c r="L49" s="275"/>
      <c r="M49" s="276"/>
      <c r="N49" s="257"/>
    </row>
    <row r="50" spans="1:23" ht="20" hidden="1" customHeight="1">
      <c r="A50" s="493"/>
      <c r="B50" s="7"/>
      <c r="C50" s="217" t="s">
        <v>168</v>
      </c>
      <c r="D50" s="217" t="s">
        <v>179</v>
      </c>
      <c r="E50" s="218">
        <f>_xlfn.XLOOKUP($C50,'Configurator Options'!$B$26:$B$35,'Configurator Options'!$C$26:$C$35,0)</f>
        <v>0</v>
      </c>
      <c r="F50" s="219"/>
      <c r="G50" s="219">
        <f>_xlfn.XLOOKUP($C50,'Configurator Options'!$B$26:$B$35,'Configurator Options'!$D$26:$D$35,0)</f>
        <v>0</v>
      </c>
      <c r="H50" s="8"/>
      <c r="I50" s="8">
        <f>_xlfn.XLOOKUP($C50,'Configurator Options'!$B$26:$B$35,'Configurator Options'!$E$26:$E$35,0)</f>
        <v>0</v>
      </c>
      <c r="J50" s="8"/>
      <c r="K50" s="52"/>
      <c r="L50" s="109" t="s">
        <v>180</v>
      </c>
      <c r="M50" s="83"/>
      <c r="N50" s="7" t="s">
        <v>76</v>
      </c>
    </row>
    <row r="51" spans="1:23" ht="27.75" hidden="1" customHeight="1">
      <c r="A51" s="493"/>
      <c r="B51" s="7"/>
      <c r="C51" s="217" t="s">
        <v>189</v>
      </c>
      <c r="D51" s="220" t="s">
        <v>190</v>
      </c>
      <c r="E51" s="218">
        <f>_xlfn.XLOOKUP($C51,'Configurator Options'!$B$26:$B$35,'Configurator Options'!$C$26:$C$35,0)</f>
        <v>752.18</v>
      </c>
      <c r="F51" s="219"/>
      <c r="G51" s="219">
        <f>_xlfn.XLOOKUP($C51,'Configurator Options'!$B$26:$B$35,'Configurator Options'!$D$26:$D$35,0)</f>
        <v>752</v>
      </c>
      <c r="H51" s="8"/>
      <c r="I51" s="128">
        <f>_xlfn.XLOOKUP($C51,'Configurator Options'!$B$26:$B$35,'Configurator Options'!$E$26:$E$35,0)</f>
        <v>0</v>
      </c>
      <c r="J51" s="8"/>
      <c r="K51" s="52"/>
      <c r="L51" s="49" t="s">
        <v>191</v>
      </c>
      <c r="N51" s="7" t="s">
        <v>76</v>
      </c>
    </row>
    <row r="52" spans="1:23" ht="27.75" hidden="1" customHeight="1">
      <c r="A52" s="493"/>
      <c r="B52" s="7"/>
      <c r="C52" s="217" t="s">
        <v>192</v>
      </c>
      <c r="D52" s="220" t="s">
        <v>193</v>
      </c>
      <c r="E52" s="218">
        <f>_xlfn.XLOOKUP($C52,'Configurator Options'!$B$26:$B$35,'Configurator Options'!$C$26:$C$35,0)</f>
        <v>1092.72</v>
      </c>
      <c r="F52" s="219"/>
      <c r="G52" s="219">
        <f>_xlfn.XLOOKUP($C52,'Configurator Options'!$B$26:$B$35,'Configurator Options'!$D$26:$D$35,0)</f>
        <v>1093</v>
      </c>
      <c r="H52" s="8"/>
      <c r="I52" s="128">
        <f>_xlfn.XLOOKUP($C52,'Configurator Options'!$B$26:$B$35,'Configurator Options'!$E$26:$E$35,0)</f>
        <v>0</v>
      </c>
      <c r="J52" s="8"/>
      <c r="K52" s="52"/>
      <c r="L52" s="49" t="s">
        <v>194</v>
      </c>
      <c r="N52" s="7" t="s">
        <v>76</v>
      </c>
    </row>
    <row r="53" spans="1:23" ht="27.75" hidden="1" customHeight="1">
      <c r="A53" s="493"/>
      <c r="B53" s="7"/>
      <c r="C53" s="217" t="s">
        <v>124</v>
      </c>
      <c r="D53" s="220" t="s">
        <v>195</v>
      </c>
      <c r="E53" s="218">
        <f>_xlfn.XLOOKUP($C53,'Configurator Options'!$B$26:$B$35,'Configurator Options'!$C$26:$C$35,0)</f>
        <v>1496.88</v>
      </c>
      <c r="F53" s="219"/>
      <c r="G53" s="219">
        <f>_xlfn.XLOOKUP($C53,'Configurator Options'!$B$26:$B$35,'Configurator Options'!$D$26:$D$35,0)</f>
        <v>1497</v>
      </c>
      <c r="H53" s="8"/>
      <c r="I53" s="128">
        <f>_xlfn.XLOOKUP($C53,'Configurator Options'!$B$26:$B$35,'Configurator Options'!$E$26:$E$35,0)</f>
        <v>0</v>
      </c>
      <c r="J53" s="8"/>
      <c r="K53" s="52"/>
      <c r="L53" s="49" t="s">
        <v>196</v>
      </c>
      <c r="N53" s="7" t="s">
        <v>76</v>
      </c>
    </row>
    <row r="54" spans="1:23" ht="27.75" hidden="1" customHeight="1">
      <c r="A54" s="493"/>
      <c r="B54" s="7"/>
      <c r="C54" s="217" t="s">
        <v>197</v>
      </c>
      <c r="D54" s="217" t="s">
        <v>198</v>
      </c>
      <c r="E54" s="218">
        <f>_xlfn.XLOOKUP($C54,'Configurator Options'!$B$26:$B$35,'Configurator Options'!$C$26:$C$35,0)</f>
        <v>301.87</v>
      </c>
      <c r="F54" s="219"/>
      <c r="G54" s="219">
        <f>_xlfn.XLOOKUP($C54,'Configurator Options'!$B$26:$B$35,'Configurator Options'!$D$26:$D$35,0)</f>
        <v>302</v>
      </c>
      <c r="H54" s="8"/>
      <c r="I54" s="128">
        <f>_xlfn.XLOOKUP($C54,'Configurator Options'!$B$26:$B$35,'Configurator Options'!$E$26:$E$35,0)</f>
        <v>0</v>
      </c>
      <c r="J54" s="8"/>
      <c r="K54" s="52"/>
      <c r="L54" s="49" t="s">
        <v>199</v>
      </c>
      <c r="N54" s="7" t="s">
        <v>76</v>
      </c>
    </row>
    <row r="55" spans="1:23" ht="79" customHeight="1">
      <c r="A55" s="493"/>
      <c r="B55" s="7"/>
      <c r="C55" s="7" t="s">
        <v>993</v>
      </c>
      <c r="D55" s="9" t="s">
        <v>1355</v>
      </c>
      <c r="E55" s="121"/>
      <c r="F55" s="8"/>
      <c r="G55" s="59"/>
      <c r="H55" s="8"/>
      <c r="I55" s="128"/>
      <c r="J55" s="8"/>
      <c r="K55" s="52"/>
      <c r="L55" s="49" t="s">
        <v>1009</v>
      </c>
      <c r="N55" s="7" t="s">
        <v>76</v>
      </c>
    </row>
    <row r="56" spans="1:23" ht="31" hidden="1" customHeight="1">
      <c r="A56" s="493"/>
      <c r="B56" s="7"/>
      <c r="C56" s="217" t="s">
        <v>994</v>
      </c>
      <c r="D56" s="220" t="s">
        <v>1048</v>
      </c>
      <c r="E56" s="218">
        <f>_xlfn.XLOOKUP($C56,'Configurator Options'!$B$2:$B$144,'Configurator Options'!$C$2:$C$144,0)</f>
        <v>263.2</v>
      </c>
      <c r="F56" s="219"/>
      <c r="G56" s="219">
        <f>_xlfn.XLOOKUP($C56,'Configurator Options'!$B$2:$B$144,'Configurator Options'!$D$2:$D$144,0)</f>
        <v>263</v>
      </c>
      <c r="H56" s="8"/>
      <c r="I56" s="128"/>
      <c r="J56" s="8"/>
      <c r="K56" s="52"/>
      <c r="L56" s="49" t="s">
        <v>1010</v>
      </c>
      <c r="N56" s="7" t="s">
        <v>76</v>
      </c>
      <c r="P56" s="349" t="s">
        <v>1094</v>
      </c>
      <c r="Q56" s="349"/>
      <c r="R56" s="345"/>
      <c r="S56" s="345"/>
      <c r="T56" s="345"/>
      <c r="U56" s="345"/>
      <c r="V56" s="349" t="s">
        <v>1096</v>
      </c>
      <c r="W56" s="345"/>
    </row>
    <row r="57" spans="1:23" ht="62" customHeight="1">
      <c r="A57" s="493"/>
      <c r="B57" s="7"/>
      <c r="C57" s="7" t="s">
        <v>996</v>
      </c>
      <c r="D57" s="9" t="s">
        <v>1356</v>
      </c>
      <c r="E57" s="121">
        <f>_xlfn.XLOOKUP($C57,'Configurator Options'!$B$2:$B$144,'Configurator Options'!$C$2:$C$144,0)</f>
        <v>1015.3799999999999</v>
      </c>
      <c r="F57" s="8"/>
      <c r="G57" s="59">
        <f>_xlfn.XLOOKUP($C57,'Configurator Options'!$B$2:$B$144,'Configurator Options'!$D$2:$D$144,0)</f>
        <v>1015</v>
      </c>
      <c r="H57" s="8"/>
      <c r="I57" s="128">
        <f>_xlfn.XLOOKUP($C57,'Configurator Options'!$B$26:$B$35,'Configurator Options'!$E$26:$E$35,0)</f>
        <v>0</v>
      </c>
      <c r="J57" s="8"/>
      <c r="K57" s="52"/>
      <c r="L57" s="49" t="s">
        <v>1004</v>
      </c>
      <c r="N57" s="7" t="s">
        <v>76</v>
      </c>
    </row>
    <row r="58" spans="1:23" ht="40.5" hidden="1" customHeight="1">
      <c r="A58" s="493" t="s">
        <v>200</v>
      </c>
      <c r="B58" s="183" t="s">
        <v>168</v>
      </c>
      <c r="C58" s="257"/>
      <c r="D58" s="248" t="s">
        <v>984</v>
      </c>
      <c r="E58" s="253"/>
      <c r="F58" s="253">
        <f>_xlfn.XLOOKUP($B$58,$C$59:$C$64,E59:E64,0)</f>
        <v>0</v>
      </c>
      <c r="G58" s="253"/>
      <c r="H58" s="253">
        <f>_xlfn.XLOOKUP($B$58,$C$59:$C$64,G59:G64,0)</f>
        <v>0</v>
      </c>
      <c r="I58" s="253"/>
      <c r="J58" s="253" t="str">
        <f>_xlfn.XLOOKUP($B$58,$C$59:$C$64,I59:I64,0)</f>
        <v>$</v>
      </c>
      <c r="K58" s="274" t="str">
        <f>_xlfn.XLOOKUP($B$58,$C$59:$C$64,L59:L64,"Select One")</f>
        <v xml:space="preserve">, 1/4 inch compression fitting on sample outlet. </v>
      </c>
      <c r="L58" s="275"/>
      <c r="M58" s="276"/>
      <c r="N58" s="257"/>
    </row>
    <row r="59" spans="1:23" ht="27.75" hidden="1" customHeight="1">
      <c r="A59" s="493"/>
      <c r="B59" s="7"/>
      <c r="C59" s="7" t="s">
        <v>168</v>
      </c>
      <c r="D59" s="7" t="s">
        <v>179</v>
      </c>
      <c r="E59" s="121">
        <f>_xlfn.XLOOKUP($C59,'Configurator Options'!$B$38:$B$47,'Configurator Options'!$C$38:$C$47,0)</f>
        <v>0</v>
      </c>
      <c r="F59" s="8"/>
      <c r="G59" s="59">
        <f>_xlfn.XLOOKUP($C59,'Configurator Options'!$B$38:$B$47,'Configurator Options'!$D$38:$D$47,0)</f>
        <v>0</v>
      </c>
      <c r="H59" s="8"/>
      <c r="I59" s="8" t="str">
        <f>_xlfn.XLOOKUP($C59,'Configurator Options'!$B$38:$B$47,'Configurator Options'!$E$38:$E$47,0)</f>
        <v>$</v>
      </c>
      <c r="J59" s="8"/>
      <c r="K59" s="52"/>
      <c r="L59" s="49" t="str">
        <f>IF(B65="X",", 1/4 inch compression fitting on sample outlet. ","")</f>
        <v xml:space="preserve">, 1/4 inch compression fitting on sample outlet. </v>
      </c>
      <c r="M59" s="83"/>
      <c r="N59" s="7" t="s">
        <v>76</v>
      </c>
    </row>
    <row r="60" spans="1:23" ht="27.75" hidden="1" customHeight="1">
      <c r="A60" s="493"/>
      <c r="B60" s="7"/>
      <c r="C60" s="217" t="s">
        <v>192</v>
      </c>
      <c r="D60" s="220" t="s">
        <v>202</v>
      </c>
      <c r="E60" s="218">
        <f>_xlfn.XLOOKUP($C60,'Configurator Options'!$B$38:$B$47,'Configurator Options'!$C$38:$C$47,0)</f>
        <v>263.2</v>
      </c>
      <c r="F60" s="219"/>
      <c r="G60" s="219">
        <f>_xlfn.XLOOKUP($C60,'Configurator Options'!$B$38:$B$47,'Configurator Options'!$D$38:$D$47,0)</f>
        <v>263</v>
      </c>
      <c r="H60" s="8"/>
      <c r="I60" s="128">
        <f>_xlfn.XLOOKUP($C60,'Configurator Options'!$B$38:$B$47,'Configurator Options'!$E$38:$E$47,0)</f>
        <v>0</v>
      </c>
      <c r="J60" s="8"/>
      <c r="K60" s="52"/>
      <c r="L60" s="49" t="s">
        <v>203</v>
      </c>
      <c r="N60" s="7" t="s">
        <v>76</v>
      </c>
    </row>
    <row r="61" spans="1:23" ht="27.75" hidden="1" customHeight="1">
      <c r="A61" s="493"/>
      <c r="B61" s="7"/>
      <c r="C61" s="217" t="s">
        <v>204</v>
      </c>
      <c r="D61" s="220" t="s">
        <v>205</v>
      </c>
      <c r="E61" s="218">
        <f>_xlfn.XLOOKUP($C61,'Configurator Options'!$B$38:$B$47,'Configurator Options'!$C$38:$C$47,0)</f>
        <v>289.39999999999998</v>
      </c>
      <c r="F61" s="219"/>
      <c r="G61" s="219">
        <f>_xlfn.XLOOKUP($C61,'Configurator Options'!$B$38:$B$47,'Configurator Options'!$D$38:$D$47,0)</f>
        <v>289</v>
      </c>
      <c r="H61" s="8"/>
      <c r="I61" s="128">
        <f>_xlfn.XLOOKUP($C61,'Configurator Options'!$B$38:$B$47,'Configurator Options'!$E$38:$E$47,0)</f>
        <v>0</v>
      </c>
      <c r="J61" s="8"/>
      <c r="K61" s="52"/>
      <c r="L61" s="49" t="s">
        <v>206</v>
      </c>
      <c r="N61" s="7" t="s">
        <v>76</v>
      </c>
    </row>
    <row r="62" spans="1:23" ht="27.75" hidden="1" customHeight="1">
      <c r="A62" s="493"/>
      <c r="B62" s="7"/>
      <c r="C62" s="7"/>
      <c r="D62" s="9"/>
      <c r="E62" s="121">
        <f>_xlfn.XLOOKUP($C62,'Configurator Options'!$B$38:$B$47,'Configurator Options'!$C$38:$C$47,0)</f>
        <v>0</v>
      </c>
      <c r="F62" s="8"/>
      <c r="G62" s="59">
        <f>_xlfn.XLOOKUP($C62,'Configurator Options'!$B$38:$B$47,'Configurator Options'!$D$38:$D$47,0)</f>
        <v>0</v>
      </c>
      <c r="H62" s="8"/>
      <c r="I62" s="128">
        <f>_xlfn.XLOOKUP($C62,'Configurator Options'!$B$38:$B$47,'Configurator Options'!$E$38:$E$47,0)</f>
        <v>0</v>
      </c>
      <c r="J62" s="8"/>
      <c r="K62" s="52"/>
      <c r="N62" s="7"/>
    </row>
    <row r="63" spans="1:23" ht="27.75" hidden="1" customHeight="1">
      <c r="A63" s="493"/>
      <c r="B63" s="7"/>
      <c r="C63" s="7"/>
      <c r="D63" s="9"/>
      <c r="E63" s="121">
        <f>_xlfn.XLOOKUP($C63,'Configurator Options'!$B$38:$B$47,'Configurator Options'!$C$38:$C$47,0)</f>
        <v>0</v>
      </c>
      <c r="F63" s="8"/>
      <c r="G63" s="59">
        <f>_xlfn.XLOOKUP($C63,'Configurator Options'!$B$38:$B$47,'Configurator Options'!$D$38:$D$47,0)</f>
        <v>0</v>
      </c>
      <c r="H63" s="8"/>
      <c r="I63" s="128">
        <f>_xlfn.XLOOKUP($C63,'Configurator Options'!$B$38:$B$47,'Configurator Options'!$E$38:$E$47,0)</f>
        <v>0</v>
      </c>
      <c r="J63" s="8"/>
      <c r="K63" s="52"/>
      <c r="N63" s="7"/>
    </row>
    <row r="64" spans="1:23" ht="27.75" hidden="1" customHeight="1">
      <c r="A64" s="493"/>
      <c r="B64" s="7"/>
      <c r="C64" s="7"/>
      <c r="D64" s="9"/>
      <c r="E64" s="121">
        <f>_xlfn.XLOOKUP($C64,'Configurator Options'!$B$38:$B$47,'Configurator Options'!$C$38:$C$47,0)</f>
        <v>0</v>
      </c>
      <c r="F64" s="8"/>
      <c r="G64" s="59">
        <f>_xlfn.XLOOKUP($C64,'Configurator Options'!$B$38:$B$47,'Configurator Options'!$D$38:$D$47,0)</f>
        <v>0</v>
      </c>
      <c r="H64" s="8"/>
      <c r="I64" s="128">
        <f>_xlfn.XLOOKUP($C64,'Configurator Options'!$B$38:$B$47,'Configurator Options'!$E$38:$E$47,0)</f>
        <v>0</v>
      </c>
      <c r="J64" s="8"/>
      <c r="K64" s="52"/>
      <c r="N64" s="7"/>
    </row>
    <row r="65" spans="1:14" ht="20" hidden="1" customHeight="1">
      <c r="A65" s="493" t="s">
        <v>207</v>
      </c>
      <c r="B65" s="183" t="s">
        <v>168</v>
      </c>
      <c r="C65" s="42"/>
      <c r="D65" s="42" t="s">
        <v>277</v>
      </c>
      <c r="E65" s="172"/>
      <c r="F65" s="57">
        <f>_xlfn.XLOOKUP($B$65,$C$66:$C$71,E66:E71,0)</f>
        <v>0</v>
      </c>
      <c r="G65" s="57"/>
      <c r="H65" s="57">
        <f>_xlfn.XLOOKUP($B$65,$C$66:$C$71,G66:G71,0)</f>
        <v>0</v>
      </c>
      <c r="I65" s="57"/>
      <c r="J65" s="57">
        <f>_xlfn.XLOOKUP($B$65,$C$66:$C$71,I66:I71,0)</f>
        <v>0</v>
      </c>
      <c r="K65" s="52" t="str">
        <f>_xlfn.XLOOKUP($B$65,$C$66:$C$71,L66:L71,"Select One")</f>
        <v/>
      </c>
      <c r="L65" s="53"/>
      <c r="M65" s="83"/>
      <c r="N65" s="42"/>
    </row>
    <row r="66" spans="1:14" ht="20" hidden="1" customHeight="1">
      <c r="A66" s="493"/>
      <c r="B66" s="7"/>
      <c r="C66" s="7" t="s">
        <v>168</v>
      </c>
      <c r="D66" s="7" t="s">
        <v>179</v>
      </c>
      <c r="E66" s="121">
        <f>_xlfn.XLOOKUP($C66,'Configurator Options'!$B$48:$B$57,'Configurator Options'!$C$48:$C$57,0)</f>
        <v>0</v>
      </c>
      <c r="F66" s="8"/>
      <c r="G66" s="59">
        <f>_xlfn.XLOOKUP($C66,'Configurator Options'!$B$48:$B$57,'Configurator Options'!$D$48:$D$57,0)</f>
        <v>0</v>
      </c>
      <c r="H66" s="8"/>
      <c r="I66" s="8">
        <f>_xlfn.XLOOKUP($C66,'Configurator Options'!$B$48:$B$57,'Configurator Options'!$E$48:$E$57,0)</f>
        <v>0</v>
      </c>
      <c r="J66" s="8"/>
      <c r="K66" s="52"/>
      <c r="L66" s="109" t="s">
        <v>180</v>
      </c>
      <c r="M66" s="83"/>
      <c r="N66" s="7" t="s">
        <v>76</v>
      </c>
    </row>
    <row r="67" spans="1:14" ht="20" hidden="1" customHeight="1">
      <c r="A67" s="493"/>
      <c r="B67" s="7"/>
      <c r="C67" s="7"/>
      <c r="D67" s="7"/>
      <c r="E67" s="121">
        <f>_xlfn.XLOOKUP($C67,'Configurator Options'!$B$48:$B$57,'Configurator Options'!$C$48:$C$57,0)</f>
        <v>0</v>
      </c>
      <c r="F67" s="8"/>
      <c r="G67" s="59">
        <f>_xlfn.XLOOKUP($C67,'Configurator Options'!$B$48:$B$57,'Configurator Options'!$D$48:$D$57,0)</f>
        <v>0</v>
      </c>
      <c r="H67" s="8"/>
      <c r="I67" s="8">
        <f>_xlfn.XLOOKUP($C67,'Configurator Options'!$B$48:$B$57,'Configurator Options'!$E$48:$E$57,0)</f>
        <v>0</v>
      </c>
      <c r="J67" s="8"/>
      <c r="K67" s="52"/>
      <c r="L67" s="53"/>
      <c r="M67" s="83"/>
      <c r="N67" s="7"/>
    </row>
    <row r="68" spans="1:14" ht="20" hidden="1" customHeight="1">
      <c r="A68" s="493"/>
      <c r="B68" s="7"/>
      <c r="C68" s="7"/>
      <c r="D68" s="7"/>
      <c r="E68" s="121">
        <f>_xlfn.XLOOKUP($C68,'Configurator Options'!$B$48:$B$57,'Configurator Options'!$C$48:$C$57,0)</f>
        <v>0</v>
      </c>
      <c r="F68" s="8"/>
      <c r="G68" s="59">
        <f>_xlfn.XLOOKUP($C68,'Configurator Options'!$B$48:$B$57,'Configurator Options'!$D$48:$D$57,0)</f>
        <v>0</v>
      </c>
      <c r="H68" s="8"/>
      <c r="I68" s="8">
        <f>_xlfn.XLOOKUP($C68,'Configurator Options'!$B$48:$B$57,'Configurator Options'!$E$48:$E$57,0)</f>
        <v>0</v>
      </c>
      <c r="J68" s="8"/>
      <c r="K68" s="52"/>
      <c r="L68" s="53"/>
      <c r="M68" s="83"/>
      <c r="N68" s="7"/>
    </row>
    <row r="69" spans="1:14" ht="20" hidden="1" customHeight="1">
      <c r="A69" s="493"/>
      <c r="B69" s="7"/>
      <c r="C69" s="7"/>
      <c r="D69" s="7"/>
      <c r="E69" s="121">
        <f>_xlfn.XLOOKUP($C69,'Configurator Options'!$B$48:$B$57,'Configurator Options'!$C$48:$C$57,0)</f>
        <v>0</v>
      </c>
      <c r="F69" s="8"/>
      <c r="G69" s="59">
        <f>_xlfn.XLOOKUP($C69,'Configurator Options'!$B$48:$B$57,'Configurator Options'!$D$48:$D$57,0)</f>
        <v>0</v>
      </c>
      <c r="H69" s="8"/>
      <c r="I69" s="8">
        <f>_xlfn.XLOOKUP($C69,'Configurator Options'!$B$48:$B$57,'Configurator Options'!$E$48:$E$57,0)</f>
        <v>0</v>
      </c>
      <c r="J69" s="8"/>
      <c r="K69" s="52"/>
      <c r="L69" s="53"/>
      <c r="M69" s="83"/>
      <c r="N69" s="7"/>
    </row>
    <row r="70" spans="1:14" ht="20" hidden="1" customHeight="1">
      <c r="A70" s="493"/>
      <c r="B70" s="7"/>
      <c r="C70" s="7"/>
      <c r="D70" s="7"/>
      <c r="E70" s="121">
        <f>_xlfn.XLOOKUP($C70,'Configurator Options'!$B$48:$B$57,'Configurator Options'!$C$48:$C$57,0)</f>
        <v>0</v>
      </c>
      <c r="F70" s="8"/>
      <c r="G70" s="59">
        <f>_xlfn.XLOOKUP($C70,'Configurator Options'!$B$48:$B$57,'Configurator Options'!$D$48:$D$57,0)</f>
        <v>0</v>
      </c>
      <c r="H70" s="8"/>
      <c r="I70" s="8">
        <f>_xlfn.XLOOKUP($C70,'Configurator Options'!$B$48:$B$57,'Configurator Options'!$E$48:$E$57,0)</f>
        <v>0</v>
      </c>
      <c r="J70" s="8"/>
      <c r="K70" s="52"/>
      <c r="L70" s="53"/>
      <c r="M70" s="83"/>
      <c r="N70" s="7"/>
    </row>
    <row r="71" spans="1:14" ht="20" hidden="1" customHeight="1">
      <c r="A71" s="493"/>
      <c r="B71" s="7"/>
      <c r="C71" s="7"/>
      <c r="D71" s="7"/>
      <c r="E71" s="121">
        <f>_xlfn.XLOOKUP($C71,'Configurator Options'!$B$48:$B$57,'Configurator Options'!$C$48:$C$57,0)</f>
        <v>0</v>
      </c>
      <c r="F71" s="8"/>
      <c r="G71" s="59">
        <f>_xlfn.XLOOKUP($C71,'Configurator Options'!$B$48:$B$57,'Configurator Options'!$D$48:$D$57,0)</f>
        <v>0</v>
      </c>
      <c r="H71" s="8"/>
      <c r="I71" s="8">
        <f>_xlfn.XLOOKUP($C71,'Configurator Options'!$B$48:$B$57,'Configurator Options'!$E$48:$E$57,0)</f>
        <v>0</v>
      </c>
      <c r="J71" s="8"/>
      <c r="K71" s="52"/>
      <c r="L71" s="53"/>
      <c r="M71" s="83"/>
      <c r="N71" s="7"/>
    </row>
    <row r="72" spans="1:14" ht="24" hidden="1" customHeight="1">
      <c r="A72" s="493" t="s">
        <v>212</v>
      </c>
      <c r="B72" s="183" t="s">
        <v>168</v>
      </c>
      <c r="C72" s="42"/>
      <c r="D72" s="42" t="s">
        <v>213</v>
      </c>
      <c r="E72" s="172"/>
      <c r="F72" s="57">
        <f>_xlfn.XLOOKUP($B$72,$C$73:$C$78,E73:E78,0)</f>
        <v>0</v>
      </c>
      <c r="G72" s="57"/>
      <c r="H72" s="57">
        <f>_xlfn.XLOOKUP($B$72,$C$73:$C$78,G73:G78,0)</f>
        <v>0</v>
      </c>
      <c r="I72" s="57"/>
      <c r="J72" s="57">
        <f>_xlfn.XLOOKUP($B$72,$C$73:$C$78,I73:I78,0)</f>
        <v>0</v>
      </c>
      <c r="K72" s="52" t="str">
        <f>_xlfn.XLOOKUP($B$72,$C$73:$C$78,L73:L78,"Select One")</f>
        <v/>
      </c>
      <c r="L72" s="53"/>
      <c r="M72" s="83"/>
      <c r="N72" s="42"/>
    </row>
    <row r="73" spans="1:14" ht="27.75" hidden="1" customHeight="1">
      <c r="A73" s="493"/>
      <c r="B73" s="7"/>
      <c r="C73" s="7" t="s">
        <v>168</v>
      </c>
      <c r="D73" s="7" t="s">
        <v>179</v>
      </c>
      <c r="E73" s="121">
        <f>_xlfn.XLOOKUP($C73,'Configurator Options'!$B$58:$B$67,'Configurator Options'!$C$58:$C$67,0)</f>
        <v>0</v>
      </c>
      <c r="F73" s="8"/>
      <c r="G73" s="59">
        <f>_xlfn.XLOOKUP($C73,'Configurator Options'!$B$58:$B$67,'Configurator Options'!$D$58:$D$67,0)</f>
        <v>0</v>
      </c>
      <c r="H73" s="8"/>
      <c r="I73" s="8">
        <f>_xlfn.XLOOKUP($C73,'Configurator Options'!$B$58:$B$67,'Configurator Options'!$E$58:$E$67,0)</f>
        <v>0</v>
      </c>
      <c r="J73" s="8"/>
      <c r="K73" s="52"/>
      <c r="L73" s="109" t="s">
        <v>180</v>
      </c>
      <c r="M73" s="83"/>
      <c r="N73" s="7" t="s">
        <v>76</v>
      </c>
    </row>
    <row r="74" spans="1:14" ht="20" hidden="1" customHeight="1">
      <c r="A74" s="493"/>
      <c r="B74" s="7"/>
      <c r="C74" s="7"/>
      <c r="D74" s="7"/>
      <c r="E74" s="121">
        <f>_xlfn.XLOOKUP($C74,'Configurator Options'!$B$58:$B$67,'Configurator Options'!$C$58:$C$67,0)</f>
        <v>0</v>
      </c>
      <c r="F74" s="8"/>
      <c r="G74" s="59">
        <f>_xlfn.XLOOKUP($C74,'Configurator Options'!$B$58:$B$67,'Configurator Options'!$D$58:$D$67,0)</f>
        <v>0</v>
      </c>
      <c r="H74" s="8"/>
      <c r="I74" s="8">
        <f>_xlfn.XLOOKUP($C74,'Configurator Options'!$B$58:$B$67,'Configurator Options'!$E$58:$E$67,0)</f>
        <v>0</v>
      </c>
      <c r="J74" s="8"/>
      <c r="K74" s="52"/>
      <c r="L74" s="53"/>
      <c r="M74" s="83"/>
      <c r="N74" s="7"/>
    </row>
    <row r="75" spans="1:14" ht="20" hidden="1" customHeight="1">
      <c r="A75" s="493"/>
      <c r="B75" s="7"/>
      <c r="C75" s="7"/>
      <c r="D75" s="7"/>
      <c r="E75" s="121">
        <f>_xlfn.XLOOKUP($C75,'Configurator Options'!$B$58:$B$67,'Configurator Options'!$C$58:$C$67,0)</f>
        <v>0</v>
      </c>
      <c r="F75" s="8"/>
      <c r="G75" s="59">
        <f>_xlfn.XLOOKUP($C75,'Configurator Options'!$B$58:$B$67,'Configurator Options'!$D$58:$D$67,0)</f>
        <v>0</v>
      </c>
      <c r="H75" s="8"/>
      <c r="I75" s="8">
        <f>_xlfn.XLOOKUP($C75,'Configurator Options'!$B$58:$B$67,'Configurator Options'!$E$58:$E$67,0)</f>
        <v>0</v>
      </c>
      <c r="J75" s="8"/>
      <c r="K75" s="52"/>
      <c r="L75" s="53"/>
      <c r="M75" s="83"/>
      <c r="N75" s="7"/>
    </row>
    <row r="76" spans="1:14" ht="20" hidden="1" customHeight="1">
      <c r="A76" s="493"/>
      <c r="B76" s="7"/>
      <c r="C76" s="7"/>
      <c r="D76" s="7"/>
      <c r="E76" s="121">
        <f>_xlfn.XLOOKUP($C76,'Configurator Options'!$B$58:$B$67,'Configurator Options'!$C$58:$C$67,0)</f>
        <v>0</v>
      </c>
      <c r="F76" s="8"/>
      <c r="G76" s="59">
        <f>_xlfn.XLOOKUP($C76,'Configurator Options'!$B$58:$B$67,'Configurator Options'!$D$58:$D$67,0)</f>
        <v>0</v>
      </c>
      <c r="H76" s="8"/>
      <c r="I76" s="8">
        <f>_xlfn.XLOOKUP($C76,'Configurator Options'!$B$58:$B$67,'Configurator Options'!$E$58:$E$67,0)</f>
        <v>0</v>
      </c>
      <c r="J76" s="8"/>
      <c r="K76" s="52"/>
      <c r="L76" s="53"/>
      <c r="M76" s="83"/>
      <c r="N76" s="7"/>
    </row>
    <row r="77" spans="1:14" ht="20" hidden="1" customHeight="1">
      <c r="A77" s="493"/>
      <c r="B77" s="7"/>
      <c r="C77" s="7"/>
      <c r="D77" s="7"/>
      <c r="E77" s="121">
        <f>_xlfn.XLOOKUP($C77,'Configurator Options'!$B$58:$B$67,'Configurator Options'!$C$58:$C$67,0)</f>
        <v>0</v>
      </c>
      <c r="F77" s="8"/>
      <c r="G77" s="59">
        <f>_xlfn.XLOOKUP($C77,'Configurator Options'!$B$58:$B$67,'Configurator Options'!$D$58:$D$67,0)</f>
        <v>0</v>
      </c>
      <c r="H77" s="8"/>
      <c r="I77" s="8">
        <f>_xlfn.XLOOKUP($C77,'Configurator Options'!$B$58:$B$67,'Configurator Options'!$E$58:$E$67,0)</f>
        <v>0</v>
      </c>
      <c r="J77" s="8"/>
      <c r="K77" s="52"/>
      <c r="L77" s="53"/>
      <c r="M77" s="83"/>
      <c r="N77" s="7"/>
    </row>
    <row r="78" spans="1:14" ht="20" hidden="1" customHeight="1">
      <c r="A78" s="493"/>
      <c r="B78" s="7"/>
      <c r="C78" s="7"/>
      <c r="D78" s="7"/>
      <c r="E78" s="121">
        <f>_xlfn.XLOOKUP($C78,'Configurator Options'!$B$58:$B$67,'Configurator Options'!$C$58:$C$67,0)</f>
        <v>0</v>
      </c>
      <c r="F78" s="8"/>
      <c r="G78" s="59">
        <f>_xlfn.XLOOKUP($C78,'Configurator Options'!$B$58:$B$67,'Configurator Options'!$D$58:$D$67,0)</f>
        <v>0</v>
      </c>
      <c r="H78" s="8"/>
      <c r="I78" s="8">
        <f>_xlfn.XLOOKUP($C78,'Configurator Options'!$B$58:$B$67,'Configurator Options'!$E$58:$E$67,0)</f>
        <v>0</v>
      </c>
      <c r="J78" s="8"/>
      <c r="K78" s="52"/>
      <c r="L78" s="53"/>
      <c r="M78" s="83"/>
      <c r="N78" s="7"/>
    </row>
    <row r="79" spans="1:14" ht="20" customHeight="1">
      <c r="A79" s="493" t="s">
        <v>214</v>
      </c>
      <c r="B79" s="183" t="s">
        <v>168</v>
      </c>
      <c r="C79" s="257"/>
      <c r="D79" s="257" t="s">
        <v>214</v>
      </c>
      <c r="E79" s="253"/>
      <c r="F79" s="253">
        <f>_xlfn.XLOOKUP($B$79,$C$80:$C$83,E80:E83,0)</f>
        <v>0</v>
      </c>
      <c r="G79" s="253"/>
      <c r="H79" s="253">
        <f>_xlfn.XLOOKUP($B$79,$C$80:$C$83,G80:G83,0)</f>
        <v>0</v>
      </c>
      <c r="I79" s="253"/>
      <c r="J79" s="253">
        <f>_xlfn.XLOOKUP($B$79,$C$80:$C$83,I80:I83,0)</f>
        <v>0</v>
      </c>
      <c r="K79" s="274" t="str">
        <f>_xlfn.XLOOKUP($B$79,$C$80:$C$83,L80:L83,"Select One")</f>
        <v xml:space="preserve">Equipped with our standard percent electrochemical sensor (CAT-2SEN). </v>
      </c>
      <c r="L79" s="275"/>
      <c r="M79" s="276"/>
      <c r="N79" s="257"/>
    </row>
    <row r="80" spans="1:14" ht="20" customHeight="1">
      <c r="A80" s="493"/>
      <c r="B80" s="7"/>
      <c r="C80" s="7" t="s">
        <v>168</v>
      </c>
      <c r="D80" s="7" t="s">
        <v>215</v>
      </c>
      <c r="E80" s="121">
        <f>_xlfn.XLOOKUP($C80,'Configurator Options'!$B$68:$B$72,'Configurator Options'!$C$68:$C$72,0)</f>
        <v>0</v>
      </c>
      <c r="F80" s="8"/>
      <c r="G80" s="59">
        <f>_xlfn.XLOOKUP($C80,'Configurator Options'!$B$68:$B$72,'Configurator Options'!$D$68:$D$72,0)</f>
        <v>0</v>
      </c>
      <c r="H80" s="8"/>
      <c r="I80" s="8">
        <f>_xlfn.XLOOKUP($C80,'Configurator Options'!$B$68:$B$72,'Configurator Options'!$E$68:$E$72,0)</f>
        <v>0</v>
      </c>
      <c r="J80" s="8"/>
      <c r="K80" s="52"/>
      <c r="L80" s="49" t="s">
        <v>216</v>
      </c>
      <c r="M80" s="83"/>
      <c r="N80" s="7" t="s">
        <v>76</v>
      </c>
    </row>
    <row r="81" spans="1:14" ht="20" hidden="1" customHeight="1">
      <c r="A81" s="493"/>
      <c r="B81" s="7"/>
      <c r="C81" s="7"/>
      <c r="D81" s="7"/>
      <c r="E81" s="121">
        <f>_xlfn.XLOOKUP($C81,'Configurator Options'!$B$68:$B$72,'Configurator Options'!$C$68:$C$72,0)</f>
        <v>0</v>
      </c>
      <c r="F81" s="8"/>
      <c r="G81" s="59">
        <f>_xlfn.XLOOKUP($C81,'Configurator Options'!$B$68:$B$72,'Configurator Options'!$D$68:$D$72,0)</f>
        <v>0</v>
      </c>
      <c r="H81" s="8"/>
      <c r="I81" s="8">
        <f>_xlfn.XLOOKUP($C81,'Configurator Options'!$B$68:$B$72,'Configurator Options'!$E$68:$E$72,0)</f>
        <v>0</v>
      </c>
      <c r="J81" s="8"/>
      <c r="K81" s="52"/>
      <c r="M81" s="83"/>
      <c r="N81" s="7"/>
    </row>
    <row r="82" spans="1:14" ht="20" hidden="1" customHeight="1">
      <c r="A82" s="493"/>
      <c r="B82" s="7"/>
      <c r="C82" s="7"/>
      <c r="D82" s="7"/>
      <c r="E82" s="121">
        <f>_xlfn.XLOOKUP($C82,'Configurator Options'!$B$68:$B$72,'Configurator Options'!$C$68:$C$72,0)</f>
        <v>0</v>
      </c>
      <c r="F82" s="8"/>
      <c r="G82" s="59">
        <f>_xlfn.XLOOKUP($C82,'Configurator Options'!$B$68:$B$72,'Configurator Options'!$D$68:$D$72,0)</f>
        <v>0</v>
      </c>
      <c r="H82" s="8"/>
      <c r="I82" s="8">
        <f>_xlfn.XLOOKUP($C82,'Configurator Options'!$B$68:$B$72,'Configurator Options'!$E$68:$E$72,0)</f>
        <v>0</v>
      </c>
      <c r="J82" s="8"/>
      <c r="K82" s="52"/>
      <c r="M82" s="83"/>
      <c r="N82" s="7"/>
    </row>
    <row r="83" spans="1:14" ht="20" hidden="1" customHeight="1">
      <c r="A83" s="493"/>
      <c r="B83" s="7"/>
      <c r="C83" s="7"/>
      <c r="D83" s="7"/>
      <c r="E83" s="121">
        <f>_xlfn.XLOOKUP($C83,'Configurator Options'!$B$68:$B$72,'Configurator Options'!$C$68:$C$72,0)</f>
        <v>0</v>
      </c>
      <c r="F83" s="8"/>
      <c r="G83" s="59">
        <f>_xlfn.XLOOKUP($C83,'Configurator Options'!$B$68:$B$72,'Configurator Options'!$D$68:$D$72,0)</f>
        <v>0</v>
      </c>
      <c r="H83" s="8"/>
      <c r="I83" s="8">
        <f>_xlfn.XLOOKUP($C83,'Configurator Options'!$B$68:$B$72,'Configurator Options'!$E$68:$E$72,0)</f>
        <v>0</v>
      </c>
      <c r="J83" s="8"/>
      <c r="K83" s="52"/>
      <c r="L83" s="53"/>
      <c r="M83" s="83"/>
      <c r="N83" s="7"/>
    </row>
    <row r="84" spans="1:14" ht="36.75" hidden="1" customHeight="1">
      <c r="A84" s="493" t="s">
        <v>217</v>
      </c>
      <c r="B84" s="182" t="s">
        <v>218</v>
      </c>
      <c r="C84" s="257"/>
      <c r="D84" s="257" t="s">
        <v>217</v>
      </c>
      <c r="E84" s="253"/>
      <c r="F84" s="253">
        <f>_xlfn.XLOOKUP($B$84,$C$85:$C$92,E85:E92,0)</f>
        <v>0</v>
      </c>
      <c r="G84" s="253"/>
      <c r="H84" s="253">
        <f>_xlfn.XLOOKUP($B$84,$C$85:$C$92,G85:G92,0)</f>
        <v>0</v>
      </c>
      <c r="I84" s="253"/>
      <c r="J84" s="253">
        <f>_xlfn.XLOOKUP($B$84,$C$85:$C$92,I85:I92,0)</f>
        <v>0</v>
      </c>
      <c r="K84" s="274" t="str">
        <f>_xlfn.XLOOKUP($B$84,$C$85:$C$92,L85:L92,"Select One")</f>
        <v/>
      </c>
      <c r="L84" s="275"/>
      <c r="M84" s="276"/>
      <c r="N84" s="257"/>
    </row>
    <row r="85" spans="1:14" ht="30.75" hidden="1" customHeight="1">
      <c r="A85" s="493"/>
      <c r="B85" s="7"/>
      <c r="C85" s="7" t="s">
        <v>218</v>
      </c>
      <c r="D85" s="7" t="s">
        <v>179</v>
      </c>
      <c r="E85" s="121">
        <f>_xlfn.XLOOKUP($C85,'Configurator Options'!$B$73:$B$108,'Configurator Options'!$C$73:$C$108,0)</f>
        <v>0</v>
      </c>
      <c r="F85" s="8"/>
      <c r="G85" s="59">
        <f>_xlfn.XLOOKUP($C85,'Configurator Options'!$B$73:$B$108,'Configurator Options'!$D$73:$D$108,0)</f>
        <v>0</v>
      </c>
      <c r="H85" s="8"/>
      <c r="I85" s="8">
        <f>_xlfn.XLOOKUP($C85,'Configurator Options'!$B$73:$B$108,'Configurator Options'!$E$73:$E$108,0)</f>
        <v>0</v>
      </c>
      <c r="J85" s="8"/>
      <c r="K85" s="52"/>
      <c r="L85" s="109" t="s">
        <v>180</v>
      </c>
      <c r="M85" s="83"/>
      <c r="N85" s="7" t="s">
        <v>76</v>
      </c>
    </row>
    <row r="86" spans="1:14" ht="30.75" hidden="1" customHeight="1">
      <c r="A86" s="493"/>
      <c r="B86" s="7"/>
      <c r="C86" s="217" t="s">
        <v>223</v>
      </c>
      <c r="D86" s="220" t="s">
        <v>318</v>
      </c>
      <c r="E86" s="218">
        <f>_xlfn.XLOOKUP($C86,'Configurator Options'!$B$73:$B$108,'Configurator Options'!$C$73:$C$108,0)</f>
        <v>0</v>
      </c>
      <c r="F86" s="219"/>
      <c r="G86" s="219">
        <f>_xlfn.XLOOKUP($C86,'Configurator Options'!$B$73:$B$108,'Configurator Options'!$D$73:$D$108,0)</f>
        <v>0</v>
      </c>
      <c r="H86" s="8"/>
      <c r="I86" s="8">
        <f>_xlfn.XLOOKUP($C86,'Configurator Options'!$B$73:$B$108,'Configurator Options'!$E$73:$E$108,0)</f>
        <v>0</v>
      </c>
      <c r="J86" s="8"/>
      <c r="K86" s="52"/>
      <c r="L86" s="53" t="s">
        <v>225</v>
      </c>
      <c r="M86" s="83"/>
      <c r="N86" s="7" t="s">
        <v>76</v>
      </c>
    </row>
    <row r="87" spans="1:14" ht="30.75" hidden="1" customHeight="1">
      <c r="A87" s="493"/>
      <c r="B87" s="7"/>
      <c r="C87" s="217" t="s">
        <v>226</v>
      </c>
      <c r="D87" s="220" t="s">
        <v>227</v>
      </c>
      <c r="E87" s="452">
        <f>_xlfn.XLOOKUP($C87,'Configurator Options'!$B$73:$B$108,'Configurator Options'!$C$73:$C$108,0)</f>
        <v>0</v>
      </c>
      <c r="F87" s="219"/>
      <c r="G87" s="453">
        <f>_xlfn.XLOOKUP($C87,'Configurator Options'!$B$73:$B$108,'Configurator Options'!$D$73:$D$108,0)</f>
        <v>0</v>
      </c>
      <c r="H87" s="8"/>
      <c r="I87" s="8">
        <f>_xlfn.XLOOKUP($C87,'Configurator Options'!$B$73:$B$108,'Configurator Options'!$E$73:$E$108,0)</f>
        <v>0</v>
      </c>
      <c r="J87" s="8"/>
      <c r="K87" s="52"/>
      <c r="L87" s="53" t="s">
        <v>228</v>
      </c>
      <c r="M87" s="83"/>
      <c r="N87" s="185" t="s">
        <v>76</v>
      </c>
    </row>
    <row r="88" spans="1:14" ht="31.5" hidden="1" customHeight="1">
      <c r="A88" s="493"/>
      <c r="B88" s="7"/>
      <c r="C88" s="217" t="s">
        <v>221</v>
      </c>
      <c r="D88" s="220" t="s">
        <v>222</v>
      </c>
      <c r="E88" s="218">
        <f>_xlfn.XLOOKUP($C88,'Configurator Options'!$B$73:$B$108,'Configurator Options'!$C$73:$C$108,0)</f>
        <v>14.97</v>
      </c>
      <c r="F88" s="219"/>
      <c r="G88" s="219">
        <f>_xlfn.XLOOKUP($C88,'Configurator Options'!$B$73:$B$108,'Configurator Options'!$D$73:$D$108,0)</f>
        <v>15</v>
      </c>
      <c r="H88" s="8"/>
      <c r="I88" s="128">
        <f>_xlfn.XLOOKUP($C88,'Configurator Options'!$B$73:$B$108,'Configurator Options'!$E$73:$E$108,0)</f>
        <v>0</v>
      </c>
      <c r="J88" s="8"/>
      <c r="K88" s="52"/>
      <c r="L88" s="49" t="s">
        <v>229</v>
      </c>
      <c r="M88" s="83"/>
      <c r="N88" s="185" t="s">
        <v>76</v>
      </c>
    </row>
    <row r="89" spans="1:14" ht="31.5" hidden="1" customHeight="1">
      <c r="A89" s="493"/>
      <c r="B89" s="7"/>
      <c r="C89" s="7"/>
      <c r="D89" s="9"/>
      <c r="E89" s="121">
        <f>_xlfn.XLOOKUP($C89,'Configurator Options'!$B$73:$B$108,'Configurator Options'!$C$73:$C$108,0)</f>
        <v>0</v>
      </c>
      <c r="F89" s="8"/>
      <c r="G89" s="59">
        <f>_xlfn.XLOOKUP($C89,'Configurator Options'!$B$73:$B$108,'Configurator Options'!$D$73:$D$108,0)</f>
        <v>0</v>
      </c>
      <c r="H89" s="8"/>
      <c r="I89" s="128">
        <f>_xlfn.XLOOKUP($C89,'Configurator Options'!$B$73:$B$108,'Configurator Options'!$E$73:$E$108,0)</f>
        <v>0</v>
      </c>
      <c r="J89" s="8"/>
      <c r="K89" s="52"/>
      <c r="M89" s="83"/>
      <c r="N89" s="185"/>
    </row>
    <row r="90" spans="1:14" ht="31.5" hidden="1" customHeight="1">
      <c r="A90" s="493"/>
      <c r="B90" s="7"/>
      <c r="C90" s="7"/>
      <c r="D90" s="9"/>
      <c r="E90" s="121">
        <f>_xlfn.XLOOKUP($C90,'Configurator Options'!$B$73:$B$108,'Configurator Options'!$C$73:$C$108,0)</f>
        <v>0</v>
      </c>
      <c r="F90" s="8"/>
      <c r="G90" s="59">
        <f>_xlfn.XLOOKUP($C90,'Configurator Options'!$B$73:$B$108,'Configurator Options'!$D$73:$D$108,0)</f>
        <v>0</v>
      </c>
      <c r="H90" s="8"/>
      <c r="I90" s="128">
        <f>_xlfn.XLOOKUP($C90,'Configurator Options'!$B$73:$B$108,'Configurator Options'!$E$73:$E$108,0)</f>
        <v>0</v>
      </c>
      <c r="J90" s="8"/>
      <c r="K90" s="52"/>
      <c r="M90" s="83"/>
      <c r="N90" s="185"/>
    </row>
    <row r="91" spans="1:14" ht="20" hidden="1" customHeight="1">
      <c r="A91" s="493"/>
      <c r="B91" s="7"/>
      <c r="C91" s="7"/>
      <c r="D91" s="7"/>
      <c r="E91" s="8">
        <f>_xlfn.XLOOKUP($C91,'Configurator Options'!$B$73:$B$108,'Configurator Options'!$C$73:$C$108,0)</f>
        <v>0</v>
      </c>
      <c r="F91" s="8"/>
      <c r="G91" s="59">
        <f>_xlfn.XLOOKUP($C91,'Configurator Options'!$B$73:$B$108,'Configurator Options'!$D$73:$D$108,0)</f>
        <v>0</v>
      </c>
      <c r="H91" s="8"/>
      <c r="I91" s="8">
        <f>_xlfn.XLOOKUP($C91,'Configurator Options'!$B$73:$B$108,'Configurator Options'!$E$73:$E$108,0)</f>
        <v>0</v>
      </c>
      <c r="J91" s="8"/>
      <c r="K91" s="52"/>
      <c r="L91" s="53"/>
      <c r="M91" s="83"/>
      <c r="N91" s="7"/>
    </row>
    <row r="92" spans="1:14" ht="20" hidden="1" customHeight="1">
      <c r="A92" s="493"/>
      <c r="B92" s="7"/>
      <c r="C92" s="7"/>
      <c r="D92" s="7"/>
      <c r="E92" s="8">
        <f>_xlfn.XLOOKUP($C92,'Configurator Options'!$B$73:$B$108,'Configurator Options'!$C$73:$C$108,0)</f>
        <v>0</v>
      </c>
      <c r="F92" s="8"/>
      <c r="G92" s="59">
        <f>_xlfn.XLOOKUP($C92,'Configurator Options'!$B$73:$B$108,'Configurator Options'!$D$73:$D$108,0)</f>
        <v>0</v>
      </c>
      <c r="H92" s="8"/>
      <c r="I92" s="8">
        <f>_xlfn.XLOOKUP($C92,'Configurator Options'!$B$73:$B$108,'Configurator Options'!$E$73:$E$108,0)</f>
        <v>0</v>
      </c>
      <c r="J92" s="8"/>
      <c r="K92" s="52"/>
      <c r="L92" s="53"/>
      <c r="M92" s="83"/>
      <c r="N92" s="7"/>
    </row>
    <row r="93" spans="1:14" ht="28.5" customHeight="1">
      <c r="A93" s="493" t="s">
        <v>230</v>
      </c>
      <c r="B93" s="182" t="s">
        <v>168</v>
      </c>
      <c r="C93" s="257"/>
      <c r="D93" s="248" t="s">
        <v>1022</v>
      </c>
      <c r="E93" s="253"/>
      <c r="F93" s="253">
        <f>_xlfn.XLOOKUP($B$93,$C$94:$C$100,E94:E100,0)</f>
        <v>0</v>
      </c>
      <c r="G93" s="253"/>
      <c r="H93" s="253">
        <f>_xlfn.XLOOKUP($B$93,$C$94:$C$100,G94:G100,0)</f>
        <v>0</v>
      </c>
      <c r="I93" s="253"/>
      <c r="J93" s="253">
        <f>_xlfn.XLOOKUP($B$93,$C$94:$C$100,I94:I100,0)</f>
        <v>0</v>
      </c>
      <c r="K93" s="274" t="str">
        <f>_xlfn.XLOOKUP($B$93,$C$94:$C$100,L94:L100,"Select One")</f>
        <v xml:space="preserve">Comes with a 4-20mADC analog output includes cordgrip strain relief. </v>
      </c>
      <c r="L93" s="275"/>
      <c r="M93" s="276"/>
      <c r="N93" s="257"/>
    </row>
    <row r="94" spans="1:14" ht="20" customHeight="1">
      <c r="A94" s="493"/>
      <c r="B94" s="7"/>
      <c r="C94" s="7" t="s">
        <v>168</v>
      </c>
      <c r="D94" s="9" t="s">
        <v>319</v>
      </c>
      <c r="E94" s="8">
        <f>_xlfn.XLOOKUP($C94,'Configurator Options'!$B$109:$B$118,'Configurator Options'!$C$109:$C$118,0)</f>
        <v>0</v>
      </c>
      <c r="F94" s="8"/>
      <c r="G94" s="59">
        <f>_xlfn.XLOOKUP($C94,'Configurator Options'!$B$109:$B$118,'Configurator Options'!$D$109:$D$118,0)</f>
        <v>0</v>
      </c>
      <c r="H94" s="8"/>
      <c r="I94" s="8">
        <f>_xlfn.XLOOKUP($C94,'Configurator Options'!$B$109:$B$118,'Configurator Options'!$E$109:$E$118,0)</f>
        <v>0</v>
      </c>
      <c r="J94" s="8"/>
      <c r="K94" s="52"/>
      <c r="L94" s="49" t="str">
        <f>IF(B84="S1", "Comes with a 4-20mADC analog output. ", "Comes with a 4-20mADC analog output includes cordgrip strain relief. ")</f>
        <v xml:space="preserve">Comes with a 4-20mADC analog output includes cordgrip strain relief. </v>
      </c>
      <c r="N94" s="7" t="s">
        <v>76</v>
      </c>
    </row>
    <row r="95" spans="1:14" ht="20" hidden="1" customHeight="1">
      <c r="A95" s="493"/>
      <c r="B95" s="7"/>
      <c r="C95" s="164"/>
      <c r="D95" s="9"/>
      <c r="E95" s="8">
        <f>_xlfn.XLOOKUP($C95,'Configurator Options'!$B$109:$B$118,'Configurator Options'!$C$109:$C$118,0)</f>
        <v>0</v>
      </c>
      <c r="F95" s="8"/>
      <c r="G95" s="59">
        <f>_xlfn.XLOOKUP($C95,'Configurator Options'!$B$109:$B$118,'Configurator Options'!$D$109:$D$118,0)</f>
        <v>0</v>
      </c>
      <c r="H95" s="8"/>
      <c r="I95" s="8">
        <f>_xlfn.XLOOKUP($C95,'Configurator Options'!$B$109:$B$118,'Configurator Options'!$E$109:$E$118,0)</f>
        <v>0</v>
      </c>
      <c r="J95" s="8"/>
      <c r="K95" s="52"/>
      <c r="N95" s="7"/>
    </row>
    <row r="96" spans="1:14" ht="20" hidden="1" customHeight="1">
      <c r="A96" s="493"/>
      <c r="B96" s="7"/>
      <c r="C96" s="163"/>
      <c r="D96" s="9"/>
      <c r="E96" s="8">
        <f>_xlfn.XLOOKUP($C96,'Configurator Options'!$B$109:$B$118,'Configurator Options'!$C$109:$C$118,0)</f>
        <v>0</v>
      </c>
      <c r="F96" s="8"/>
      <c r="G96" s="59">
        <f>_xlfn.XLOOKUP($C96,'Configurator Options'!$B$109:$B$118,'Configurator Options'!$D$109:$D$118,0)</f>
        <v>0</v>
      </c>
      <c r="H96" s="8"/>
      <c r="I96" s="8">
        <f>_xlfn.XLOOKUP($C96,'Configurator Options'!$B$109:$B$118,'Configurator Options'!$E$109:$E$118,0)</f>
        <v>0</v>
      </c>
      <c r="J96" s="8"/>
      <c r="K96" s="52"/>
      <c r="N96" s="7"/>
    </row>
    <row r="97" spans="1:17" ht="20" hidden="1" customHeight="1">
      <c r="A97" s="493"/>
      <c r="B97" s="7"/>
      <c r="C97" s="163"/>
      <c r="D97" s="9"/>
      <c r="E97" s="8">
        <f>_xlfn.XLOOKUP($C97,'Configurator Options'!$B$109:$B$118,'Configurator Options'!$C$109:$C$118,0)</f>
        <v>0</v>
      </c>
      <c r="F97" s="8"/>
      <c r="G97" s="59">
        <f>_xlfn.XLOOKUP($C97,'Configurator Options'!$B$109:$B$118,'Configurator Options'!$D$109:$D$118,0)</f>
        <v>0</v>
      </c>
      <c r="H97" s="8"/>
      <c r="I97" s="8">
        <f>_xlfn.XLOOKUP($C97,'Configurator Options'!$B$109:$B$118,'Configurator Options'!$E$109:$E$118,0)</f>
        <v>0</v>
      </c>
      <c r="J97" s="8"/>
      <c r="K97" s="52"/>
      <c r="N97" s="7"/>
    </row>
    <row r="98" spans="1:17" ht="20" hidden="1" customHeight="1">
      <c r="A98" s="493"/>
      <c r="B98" s="7"/>
      <c r="C98" s="163"/>
      <c r="D98" s="9"/>
      <c r="E98" s="8">
        <f>_xlfn.XLOOKUP($C98,'Configurator Options'!$B$109:$B$118,'Configurator Options'!$C$109:$C$118,0)</f>
        <v>0</v>
      </c>
      <c r="F98" s="8"/>
      <c r="G98" s="59">
        <f>_xlfn.XLOOKUP($C98,'Configurator Options'!$B$109:$B$118,'Configurator Options'!$D$109:$D$118,0)</f>
        <v>0</v>
      </c>
      <c r="H98" s="8"/>
      <c r="I98" s="8">
        <f>_xlfn.XLOOKUP($C98,'Configurator Options'!$B$109:$B$118,'Configurator Options'!$E$109:$E$118,0)</f>
        <v>0</v>
      </c>
      <c r="J98" s="8"/>
      <c r="K98" s="52"/>
      <c r="N98" s="7"/>
    </row>
    <row r="99" spans="1:17" ht="20" hidden="1" customHeight="1">
      <c r="A99" s="493"/>
      <c r="B99" s="7"/>
      <c r="C99" s="163"/>
      <c r="D99" s="7"/>
      <c r="E99" s="8">
        <f>_xlfn.XLOOKUP($C99,'Configurator Options'!$B$109:$B$118,'Configurator Options'!$C$109:$C$118,0)</f>
        <v>0</v>
      </c>
      <c r="F99" s="8"/>
      <c r="G99" s="59">
        <f>_xlfn.XLOOKUP($C99,'Configurator Options'!$B$109:$B$118,'Configurator Options'!$D$109:$D$118,0)</f>
        <v>0</v>
      </c>
      <c r="H99" s="8"/>
      <c r="I99" s="8">
        <f>_xlfn.XLOOKUP($C99,'Configurator Options'!$B$109:$B$118,'Configurator Options'!$E$109:$E$118,0)</f>
        <v>0</v>
      </c>
      <c r="J99" s="8"/>
      <c r="K99" s="52"/>
      <c r="L99" s="53"/>
      <c r="M99" s="83"/>
      <c r="N99" s="7"/>
    </row>
    <row r="100" spans="1:17" ht="50.25" customHeight="1">
      <c r="B100" s="112">
        <f>COUNTIF(B2:B99,"Select One")</f>
        <v>3</v>
      </c>
      <c r="C100" s="7"/>
      <c r="D100" s="7" t="str">
        <f>IF(B100&lt;&gt;0, "You still have "&amp;B100&amp;" selections to make to complete the configuration.","Configuration Complete")</f>
        <v>You still have 3 selections to make to complete the configuration.</v>
      </c>
      <c r="E100" s="9" t="s">
        <v>235</v>
      </c>
      <c r="F100" s="8"/>
      <c r="G100" s="158" t="s">
        <v>236</v>
      </c>
      <c r="H100" s="8"/>
      <c r="I100" s="13"/>
      <c r="J100" s="8"/>
      <c r="K100" s="52"/>
      <c r="L100" s="53"/>
      <c r="M100" s="83"/>
      <c r="N100"/>
      <c r="P100" s="127"/>
    </row>
    <row r="101" spans="1:17" ht="23.25" customHeight="1">
      <c r="A101" s="277"/>
      <c r="B101" s="278" t="s">
        <v>237</v>
      </c>
      <c r="C101" s="279" t="str">
        <f>"CAT-"&amp;""&amp;B2&amp;"-"&amp;B6&amp;""&amp;B19&amp;""&amp;B26&amp;"-"&amp;B35&amp;""&amp;B42&amp;""&amp;B49&amp;""&amp;B72&amp;""&amp;B79&amp;"-"&amp;B84&amp;"-"&amp;B93</f>
        <v>CAT-2500-Select OneLSTD-XSelect OneSelect OneXX-XX-X</v>
      </c>
      <c r="D101" s="279"/>
      <c r="E101" s="280">
        <f>ROUND(SUM(F101),0)</f>
        <v>2345</v>
      </c>
      <c r="F101" s="280">
        <f>SUM(F2:F100)</f>
        <v>2345.11</v>
      </c>
      <c r="G101" s="280">
        <f>ROUND(SUM(H101),0)</f>
        <v>2415</v>
      </c>
      <c r="H101" s="280">
        <f>SUM(H2:H100)</f>
        <v>2415</v>
      </c>
      <c r="I101" s="280" t="s">
        <v>238</v>
      </c>
      <c r="J101" s="280">
        <f>SUM(J2:J100)</f>
        <v>1974</v>
      </c>
      <c r="K101" s="281"/>
      <c r="L101" s="282"/>
      <c r="M101" s="283">
        <f>MAX(M2:M100)</f>
        <v>4</v>
      </c>
      <c r="N101" s="284" t="str">
        <f>IF(M101=1,"1",IF(M101=2,"2",IF(M101=3,"3",IF(M101=4,"4",IF(M101=5,"5",IF(M101=6,"6",IF(M101=7,"7",IF(M101=8,"8",IF(M101=9,"9",IF(M101=10,"10",IF(M101=11,"11",IF(M101=12,"12",IF(M101="-","-",IF(M101=100,"Call Factory"))))))))))))))</f>
        <v>4</v>
      </c>
      <c r="O101"/>
      <c r="P101"/>
      <c r="Q101" s="4"/>
    </row>
    <row r="102" spans="1:17" ht="174" customHeight="1" thickBot="1">
      <c r="B102" s="154" t="s">
        <v>239</v>
      </c>
      <c r="C102" s="411" t="str">
        <f>C101</f>
        <v>CAT-2500-Select OneLSTD-XSelect OneSelect OneXX-XX-X</v>
      </c>
      <c r="D102" s="156" t="str">
        <f>$K$2&amp;""&amp;$K$6&amp;""&amp;$K$19&amp;""&amp;$K$26&amp;""&amp;$K$35&amp;""&amp;$K$42&amp;""&amp;$K$49&amp;""&amp;$K$72&amp;""&amp;$K$79&amp;""&amp;$K$84&amp;""&amp;$K$93&amp;" Includes a compression to 1/4 inch quick connect adapter. "&amp;$D$3</f>
        <v>Series 2500 Loop Powered Percent Oxygen Transmitter with no display. Select OneIncludes internal terminal block for power connection. Loop powered (14-32vdc - provided by user). Features a standard polycarbonate (NEMA 4 without options) enclosure with sampling and electrical connections mounted on the bottom and sides. Includes 1/4 inch stainless steel compression gas connection on the inletSelect OneSelect OneEquipped with our standard percent electrochemical sensor (CAT-2SEN). Comes with a 4-20mADC analog output includes cordgrip strain relief.  Includes a compression to 1/4 inch quick connect adapter. Warranty: 2-year electronics and 1-year sensor</v>
      </c>
      <c r="E102" s="418">
        <f>G101</f>
        <v>2415</v>
      </c>
      <c r="F102" s="191"/>
      <c r="G102" s="215" t="s">
        <v>240</v>
      </c>
      <c r="H102" s="191"/>
      <c r="I102" s="85"/>
      <c r="J102" s="12"/>
    </row>
    <row r="103" spans="1:17" ht="37" customHeight="1" thickBot="1">
      <c r="B103" s="415"/>
      <c r="C103" s="416"/>
      <c r="D103" s="412" t="s">
        <v>1131</v>
      </c>
      <c r="E103" s="417" t="e">
        <f>CALCULATE!AE4</f>
        <v>#N/A</v>
      </c>
      <c r="F103" s="67"/>
      <c r="G103" s="413">
        <f>J101*0.5</f>
        <v>987</v>
      </c>
      <c r="H103" s="67"/>
      <c r="I103" s="67"/>
      <c r="J103" s="12"/>
      <c r="N103" s="226">
        <f>G103*2</f>
        <v>1974</v>
      </c>
    </row>
    <row r="104" spans="1:17">
      <c r="D104" s="33" t="str">
        <f>Contents!B1</f>
        <v>Effective Date: 11/07/2025 All Prices and Lead Times Subject to Change Without Notice - Revision 5.4</v>
      </c>
      <c r="J104" s="13"/>
    </row>
    <row r="105" spans="1:17">
      <c r="D105" s="68" t="s">
        <v>242</v>
      </c>
      <c r="J105" s="13"/>
    </row>
    <row r="106" spans="1:17">
      <c r="A106" s="11"/>
      <c r="B106" s="10"/>
      <c r="C106" s="10"/>
      <c r="D106" s="10"/>
      <c r="E106" s="13"/>
      <c r="F106" s="13"/>
      <c r="G106" s="13"/>
      <c r="H106" s="13"/>
      <c r="I106" s="13"/>
      <c r="J106" s="13"/>
    </row>
    <row r="107" spans="1:17" ht="49" thickBot="1">
      <c r="A107" s="11"/>
      <c r="B107" s="10"/>
      <c r="C107" s="248" t="s">
        <v>1120</v>
      </c>
      <c r="D107" s="378" t="s">
        <v>59</v>
      </c>
      <c r="E107" s="249" t="s">
        <v>1114</v>
      </c>
      <c r="F107" s="13"/>
      <c r="G107" s="13"/>
      <c r="H107" s="13"/>
      <c r="I107" s="13"/>
      <c r="J107" s="13"/>
    </row>
    <row r="108" spans="1:17" ht="15" customHeight="1">
      <c r="A108" s="11"/>
      <c r="B108" s="10"/>
      <c r="C108" s="391"/>
      <c r="D108" s="392" t="str">
        <f>_xlfn.XLOOKUP($C108,Parts!$A$2:$A$301,Parts!$B$2:$B$301,0)</f>
        <v>HS Code: 9027904500</v>
      </c>
      <c r="E108" s="383" t="e">
        <f>_xlfn.XLOOKUP($C108,Parts!$A$2:$A$301,Parts!#REF!,0)</f>
        <v>#REF!</v>
      </c>
      <c r="F108" s="13"/>
      <c r="G108" s="13"/>
      <c r="H108" s="13"/>
      <c r="I108" s="13"/>
      <c r="J108" s="13"/>
    </row>
    <row r="109" spans="1:17" ht="16">
      <c r="A109" s="11"/>
      <c r="B109" s="10"/>
      <c r="C109" s="387"/>
      <c r="D109" s="244" t="s">
        <v>650</v>
      </c>
      <c r="E109" s="385" t="e">
        <f>_xlfn.XLOOKUP($C109,Parts!$A$2:$A$301,Parts!#REF!,0)</f>
        <v>#REF!</v>
      </c>
      <c r="F109" s="13"/>
      <c r="G109" s="13"/>
      <c r="H109" s="13"/>
      <c r="I109" s="13"/>
      <c r="J109" s="13"/>
    </row>
    <row r="110" spans="1:17" ht="47" customHeight="1">
      <c r="A110" s="11"/>
      <c r="B110" s="10"/>
      <c r="C110" s="387" t="s">
        <v>651</v>
      </c>
      <c r="D110" s="379" t="str">
        <f>_xlfn.XLOOKUP($C110,Parts!$A$2:$A$301,Parts!$B$2:$B$301,0)</f>
        <v>Swagelok - High Capacity Sample Filter- 316 stainless steel (SS) body with 316 SS filter element. Recommended when particles are &gt;5 microns. The filter is equipped with 1/4" compression fittings. (Old P/N:295S, 395S)</v>
      </c>
      <c r="E110" s="385" t="e">
        <f>_xlfn.XLOOKUP($C110,Parts!$A$2:$A$301,Parts!#REF!,0)</f>
        <v>#REF!</v>
      </c>
      <c r="F110" s="13"/>
      <c r="G110" s="13"/>
      <c r="H110" s="13"/>
      <c r="I110" s="13"/>
      <c r="J110" s="13"/>
    </row>
    <row r="111" spans="1:17" ht="32">
      <c r="A111" s="11"/>
      <c r="B111" s="10"/>
      <c r="C111" s="387" t="s">
        <v>654</v>
      </c>
      <c r="D111" s="379" t="str">
        <f>_xlfn.XLOOKUP($C111,Parts!$A$2:$A$301,Parts!$B$2:$B$301,0)</f>
        <v>Coalescing Filter-Filter with aluminum housing. Recommended with samples containing a very light mist and particles &gt; 30 microns. (Old P/N: 2CF, 3CF)</v>
      </c>
      <c r="E111" s="385" t="e">
        <f>_xlfn.XLOOKUP($C111,Parts!$A$2:$A$301,Parts!#REF!,0)</f>
        <v>#REF!</v>
      </c>
      <c r="F111" s="13"/>
      <c r="G111" s="13"/>
      <c r="H111" s="13"/>
      <c r="I111" s="13"/>
      <c r="J111" s="13"/>
    </row>
    <row r="112" spans="1:17" ht="32">
      <c r="A112" s="11"/>
      <c r="B112" s="10"/>
      <c r="C112" s="387" t="s">
        <v>657</v>
      </c>
      <c r="D112" s="379" t="str">
        <f>_xlfn.XLOOKUP($C112,Parts!$A$2:$A$301,Parts!$B$2:$B$301,0)</f>
        <v>Hoke - High Capacity Sample Filter - 316 stainless steel (SS) body with 316 SS filter element. Recommended when particles are &gt;5 microns. The filter is equipped with 1/4" compression fittings. (Old P/N:295S, 395S)</v>
      </c>
      <c r="E112" s="385" t="e">
        <f>_xlfn.XLOOKUP($C112,Parts!$A$2:$A$301,Parts!#REF!,0)</f>
        <v>#REF!</v>
      </c>
      <c r="F112" s="13"/>
      <c r="G112" s="13"/>
      <c r="H112" s="13"/>
      <c r="I112" s="13"/>
      <c r="J112" s="13"/>
    </row>
    <row r="113" spans="1:10" ht="16">
      <c r="A113" s="11"/>
      <c r="B113" s="10"/>
      <c r="C113" s="387" t="s">
        <v>659</v>
      </c>
      <c r="D113" s="379" t="str">
        <f>_xlfn.XLOOKUP($C113,Parts!$A$2:$A$301,Parts!$B$2:$B$301,0)</f>
        <v>Swagelok - Spare Filter Elements for CAT-SS-4TF-2 (Old P/N: 2FBX, 3FBX)</v>
      </c>
      <c r="E113" s="385" t="e">
        <f>_xlfn.XLOOKUP($C113,Parts!$A$2:$A$301,Parts!#REF!,0)</f>
        <v>#REF!</v>
      </c>
      <c r="F113" s="13"/>
      <c r="G113" s="13"/>
      <c r="H113" s="13"/>
      <c r="I113" s="13"/>
      <c r="J113" s="13"/>
    </row>
    <row r="114" spans="1:10" ht="16">
      <c r="A114" s="11"/>
      <c r="B114" s="10"/>
      <c r="C114" s="387" t="s">
        <v>662</v>
      </c>
      <c r="D114" s="379" t="str">
        <f>_xlfn.XLOOKUP($C114,Parts!$A$2:$A$301,Parts!$B$2:$B$301,0)</f>
        <v>Spare Filter Elements for the CAT-AFM20 (Old P/N: 2CFE, 3CFE)</v>
      </c>
      <c r="E114" s="385" t="e">
        <f>_xlfn.XLOOKUP($C114,Parts!$A$2:$A$301,Parts!#REF!,0)</f>
        <v>#REF!</v>
      </c>
      <c r="F114" s="13"/>
      <c r="G114" s="13"/>
      <c r="H114" s="13"/>
      <c r="I114" s="13"/>
      <c r="J114" s="13"/>
    </row>
    <row r="115" spans="1:10" ht="16">
      <c r="A115" s="11"/>
      <c r="B115" s="10"/>
      <c r="C115" s="387" t="s">
        <v>664</v>
      </c>
      <c r="D115" s="379" t="str">
        <f>_xlfn.XLOOKUP($C115,Parts!$A$2:$A$301,Parts!$B$2:$B$301,0)</f>
        <v>Hoke - Spare Filter Elements for CAT-SS-4TF-2-H (Old P/N: 2FBX, 3FBX)</v>
      </c>
      <c r="E115" s="385" t="e">
        <f>_xlfn.XLOOKUP($C115,Parts!$A$2:$A$301,Parts!#REF!,0)</f>
        <v>#REF!</v>
      </c>
      <c r="F115" s="13"/>
      <c r="G115" s="13"/>
      <c r="H115" s="13"/>
      <c r="I115" s="13"/>
      <c r="J115" s="13"/>
    </row>
    <row r="116" spans="1:10" ht="32">
      <c r="A116" s="11"/>
      <c r="B116" s="10"/>
      <c r="C116" s="387" t="s">
        <v>666</v>
      </c>
      <c r="D116" s="379" t="str">
        <f>_xlfn.XLOOKUP($C116,Parts!$A$2:$A$301,Parts!$B$2:$B$301,0)</f>
        <v>Replacement filter element for 95A1/4 (Blue) aluminum filter. 300°F (150°C) Max, 'B'=99.99% Gas Filtration at 0.01um, 'Q' Solids and Trace liquids (Low Temp). for use with 95A filter body (Old P/N: 3CF-AL)</v>
      </c>
      <c r="E116" s="385" t="e">
        <f>_xlfn.XLOOKUP($C116,Parts!$A$2:$A$301,Parts!#REF!,0)</f>
        <v>#REF!</v>
      </c>
      <c r="F116" s="13"/>
      <c r="G116" s="13"/>
      <c r="H116" s="13"/>
      <c r="I116" s="13"/>
      <c r="J116" s="13"/>
    </row>
    <row r="117" spans="1:10" ht="16">
      <c r="A117" s="11"/>
      <c r="B117" s="10"/>
      <c r="C117" s="387"/>
      <c r="D117" s="244" t="s">
        <v>668</v>
      </c>
      <c r="E117" s="385" t="e">
        <f>_xlfn.XLOOKUP($C117,Parts!$A$2:$A$301,Parts!#REF!,0)</f>
        <v>#REF!</v>
      </c>
      <c r="F117" s="13"/>
      <c r="G117" s="13"/>
      <c r="H117" s="13"/>
      <c r="I117" s="13"/>
      <c r="J117" s="13"/>
    </row>
    <row r="118" spans="1:10" ht="64">
      <c r="A118" s="11"/>
      <c r="B118" s="10"/>
      <c r="C118" s="387" t="s">
        <v>669</v>
      </c>
      <c r="D118" s="379" t="str">
        <f>_xlfn.XLOOKUP($C118,Parts!$A$2:$A$301,Parts!$B$2:$B$301,0)</f>
        <v>The kit includes a 0.1-1.2 LPM flowmeter with NO control valve, (2) ¼” straight quick connect fittings, (2) ¼” right angle (elbow) quick connect fittings and (2) ¼” Swagelok compatible compression fittings. Assembly is required. (Replaces old pn: 2FLM, 3FLM, 9FLM, FLM, FLM-QC-QC, FLM-PNL-QC-QC, FLM-QC-QCE, FLM-2C-QC, FLM-QC-2C, FLM-2C-2C)</v>
      </c>
      <c r="E118" s="385" t="e">
        <f>_xlfn.XLOOKUP($C118,Parts!$A$2:$A$301,Parts!#REF!,0)</f>
        <v>#REF!</v>
      </c>
      <c r="F118" s="13"/>
      <c r="G118" s="13"/>
      <c r="H118" s="13"/>
      <c r="I118" s="13"/>
      <c r="J118" s="13"/>
    </row>
    <row r="119" spans="1:10" ht="64">
      <c r="A119" s="11"/>
      <c r="B119" s="10"/>
      <c r="C119" s="387" t="s">
        <v>671</v>
      </c>
      <c r="D119" s="379" t="str">
        <f>_xlfn.XLOOKUP($C119,Parts!$A$2:$A$301,Parts!$B$2:$B$301,0)</f>
        <v>The kit includes a 0.1-1.2 LPM flowmeter with control valve, (2) ¼” straight quick connect fittings, (2) ¼” right angle (elbow) quick connect fittings and (2) ¼” Swagelok compatible compression fittings. Assembly is required. (Replaces old pn: 2FLMC, 3FLMC, 9FLMC, FLMC, FLMC-QC-QC, FLMC-PNL-QC-QC, FLMC-QC-QCE, FLMC-2C-QC, FLMC-QC-2C, FLMC-2C-2C)</v>
      </c>
      <c r="E119" s="385" t="e">
        <f>_xlfn.XLOOKUP($C119,Parts!$A$2:$A$301,Parts!#REF!,0)</f>
        <v>#REF!</v>
      </c>
      <c r="F119" s="13"/>
      <c r="G119" s="13"/>
      <c r="H119" s="13"/>
      <c r="I119" s="13"/>
      <c r="J119" s="13"/>
    </row>
    <row r="120" spans="1:10" ht="16">
      <c r="A120" s="11"/>
      <c r="B120" s="10"/>
      <c r="C120" s="387"/>
      <c r="D120" s="244" t="s">
        <v>694</v>
      </c>
      <c r="E120" s="385" t="e">
        <f>_xlfn.XLOOKUP($C120,Parts!$A$2:$A$301,Parts!#REF!,0)</f>
        <v>#REF!</v>
      </c>
      <c r="F120" s="13"/>
      <c r="G120" s="13"/>
      <c r="H120" s="13"/>
      <c r="I120" s="13"/>
      <c r="J120" s="13"/>
    </row>
    <row r="121" spans="1:10" ht="32">
      <c r="A121" s="11"/>
      <c r="B121" s="10"/>
      <c r="C121" s="387" t="s">
        <v>586</v>
      </c>
      <c r="D121" s="379" t="str">
        <f>_xlfn.XLOOKUP($C121,Parts!$A$2:$A$301,Parts!$B$2:$B$301,0)</f>
        <v>Pressure Regulator- Aluminum body with a maximum pressure input of 100 psig (7.03kg/cm2 ), (non-relieving) together with a stainless-steel needle valve. (Old P/N: 2LPRV, 3LPRV, ZR- LPR)</v>
      </c>
      <c r="E121" s="385" t="e">
        <f>_xlfn.XLOOKUP($C121,Parts!$A$2:$A$301,Parts!#REF!,0)</f>
        <v>#REF!</v>
      </c>
      <c r="F121" s="13"/>
      <c r="G121" s="13"/>
      <c r="H121" s="13"/>
      <c r="I121" s="13"/>
      <c r="J121" s="13"/>
    </row>
    <row r="122" spans="1:10" ht="16">
      <c r="A122" s="11"/>
      <c r="B122" s="10"/>
      <c r="C122" s="387"/>
      <c r="D122" s="244" t="s">
        <v>720</v>
      </c>
      <c r="E122" s="385" t="e">
        <f>_xlfn.XLOOKUP($C122,Parts!$A$2:$A$301,Parts!#REF!,0)</f>
        <v>#REF!</v>
      </c>
      <c r="F122" s="13"/>
      <c r="G122" s="13"/>
      <c r="H122" s="13"/>
      <c r="I122" s="13"/>
      <c r="J122" s="13"/>
    </row>
    <row r="123" spans="1:10" ht="45" customHeight="1">
      <c r="A123" s="11"/>
      <c r="B123" s="10"/>
      <c r="C123" s="387" t="s">
        <v>726</v>
      </c>
      <c r="D123" s="379" t="str">
        <f>_xlfn.XLOOKUP($C123,Parts!$A$2:$A$301,Parts!$B$2:$B$301,0)</f>
        <v>Replacement Sensor for the Series 2XXX Percent Oxygen Analyzer. Note: When a replacement or spare sensor is ordered, the measuring range(s) of the instrument must be included. Warranty: One year from purchase date.</v>
      </c>
      <c r="E123" s="385" t="e">
        <f>_xlfn.XLOOKUP($C123,Parts!$A$2:$A$301,Parts!#REF!,0)</f>
        <v>#REF!</v>
      </c>
      <c r="F123" s="13"/>
      <c r="G123" s="13"/>
      <c r="H123" s="13"/>
      <c r="I123" s="13"/>
      <c r="J123" s="13"/>
    </row>
    <row r="124" spans="1:10" ht="16">
      <c r="A124" s="11"/>
      <c r="B124" s="10"/>
      <c r="C124" s="387"/>
      <c r="D124" s="244" t="s">
        <v>779</v>
      </c>
      <c r="E124" s="385" t="e">
        <f>_xlfn.XLOOKUP($C124,Parts!$A$2:$A$301,Parts!#REF!,0)</f>
        <v>#REF!</v>
      </c>
      <c r="F124" s="13"/>
      <c r="G124" s="13"/>
      <c r="H124" s="13"/>
      <c r="I124" s="13"/>
      <c r="J124" s="13"/>
    </row>
    <row r="125" spans="1:10" ht="16">
      <c r="A125" s="11"/>
      <c r="B125" s="10"/>
      <c r="C125" s="387" t="s">
        <v>780</v>
      </c>
      <c r="D125" s="379" t="str">
        <f>_xlfn.XLOOKUP($C125,Parts!$A$2:$A$301,Parts!$B$2:$B$301,0)</f>
        <v>Stainless Steel Flow Control Needle (Old P/N: 2FLV, 3FLV, ZR-FLV)</v>
      </c>
      <c r="E125" s="385" t="e">
        <f>_xlfn.XLOOKUP($C125,Parts!$A$2:$A$301,Parts!#REF!,0)</f>
        <v>#REF!</v>
      </c>
      <c r="F125" s="13"/>
      <c r="G125" s="13"/>
      <c r="H125" s="13"/>
      <c r="I125" s="13"/>
      <c r="J125" s="13"/>
    </row>
    <row r="126" spans="1:10" ht="16">
      <c r="A126" s="11"/>
      <c r="B126" s="10"/>
      <c r="C126" s="387"/>
      <c r="D126" s="244" t="s">
        <v>794</v>
      </c>
      <c r="E126" s="385" t="e">
        <f>_xlfn.XLOOKUP($C126,Parts!$A$2:$A$301,Parts!#REF!,0)</f>
        <v>#REF!</v>
      </c>
      <c r="F126" s="13"/>
      <c r="G126" s="13"/>
      <c r="H126" s="13"/>
      <c r="I126" s="13"/>
      <c r="J126" s="13"/>
    </row>
    <row r="127" spans="1:10" ht="17" thickBot="1">
      <c r="A127" s="11"/>
      <c r="B127" s="10"/>
      <c r="C127" s="388" t="s">
        <v>833</v>
      </c>
      <c r="D127" s="393" t="str">
        <f>_xlfn.XLOOKUP($C127,Parts!$A$2:$A$301,Parts!$B$2:$B$301,0)</f>
        <v>1/4" SS Tube to 1/4" OD Quick Connect Adapter (consists of 2 pieces)</v>
      </c>
      <c r="E127" s="390" t="e">
        <f>_xlfn.XLOOKUP($C127,Parts!$A$2:$A$301,Parts!#REF!,0)</f>
        <v>#REF!</v>
      </c>
      <c r="F127" s="13"/>
      <c r="G127" s="13"/>
      <c r="H127" s="13"/>
      <c r="I127" s="13"/>
      <c r="J127" s="13"/>
    </row>
    <row r="128" spans="1:10">
      <c r="A128" s="11"/>
      <c r="B128" s="10"/>
      <c r="C128" s="205"/>
      <c r="D128" s="205" t="str">
        <f>_xlfn.XLOOKUP($C128,Parts!$A$2:$A$301,Parts!$B$2:$B$301,0)</f>
        <v>HS Code: 9027904500</v>
      </c>
      <c r="E128" s="346" t="e">
        <f>_xlfn.XLOOKUP($C128,Parts!$A$2:$A$301,Parts!#REF!,0)</f>
        <v>#REF!</v>
      </c>
      <c r="F128" s="13"/>
      <c r="G128" s="13"/>
      <c r="H128" s="13"/>
      <c r="I128" s="13"/>
      <c r="J128" s="13"/>
    </row>
    <row r="129" spans="1:10">
      <c r="A129" s="11"/>
      <c r="B129" s="10"/>
      <c r="C129" s="205"/>
      <c r="D129" s="205" t="str">
        <f>_xlfn.XLOOKUP($C129,Parts!$A$2:$A$301,Parts!$B$2:$B$301,0)</f>
        <v>HS Code: 9027904500</v>
      </c>
      <c r="E129" s="346" t="e">
        <f>_xlfn.XLOOKUP($C129,Parts!$A$2:$A$301,Parts!#REF!,0)</f>
        <v>#REF!</v>
      </c>
      <c r="F129" s="13"/>
      <c r="G129" s="13"/>
      <c r="H129" s="13"/>
      <c r="I129" s="13"/>
      <c r="J129" s="13"/>
    </row>
    <row r="130" spans="1:10">
      <c r="A130" s="11"/>
      <c r="B130" s="10"/>
      <c r="C130" s="205"/>
      <c r="D130" s="205" t="str">
        <f>_xlfn.XLOOKUP($C130,Parts!$A$2:$A$301,Parts!$B$2:$B$301,0)</f>
        <v>HS Code: 9027904500</v>
      </c>
      <c r="E130" s="346" t="e">
        <f>_xlfn.XLOOKUP($C130,Parts!$A$2:$A$301,Parts!#REF!,0)</f>
        <v>#REF!</v>
      </c>
      <c r="F130" s="13"/>
      <c r="G130" s="13"/>
      <c r="H130" s="13"/>
      <c r="I130" s="13"/>
      <c r="J130" s="13"/>
    </row>
    <row r="131" spans="1:10">
      <c r="A131" s="11"/>
      <c r="B131" s="10"/>
      <c r="C131" s="205"/>
      <c r="D131" s="205" t="str">
        <f>_xlfn.XLOOKUP($C131,Parts!$A$2:$A$301,Parts!$B$2:$B$301,0)</f>
        <v>HS Code: 9027904500</v>
      </c>
      <c r="E131" s="346" t="e">
        <f>_xlfn.XLOOKUP($C131,Parts!$A$2:$A$301,Parts!#REF!,0)</f>
        <v>#REF!</v>
      </c>
      <c r="F131" s="13"/>
      <c r="G131" s="13"/>
      <c r="H131" s="13"/>
      <c r="I131" s="13"/>
      <c r="J131" s="13"/>
    </row>
    <row r="132" spans="1:10">
      <c r="A132" s="11"/>
      <c r="B132" s="10"/>
      <c r="C132" s="205"/>
      <c r="D132" s="205" t="str">
        <f>_xlfn.XLOOKUP($C132,Parts!$A$2:$A$301,Parts!$B$2:$B$301,0)</f>
        <v>HS Code: 9027904500</v>
      </c>
      <c r="E132" s="346" t="e">
        <f>_xlfn.XLOOKUP($C132,Parts!$A$2:$A$301,Parts!#REF!,0)</f>
        <v>#REF!</v>
      </c>
      <c r="F132" s="13"/>
      <c r="G132" s="13"/>
      <c r="H132" s="13"/>
      <c r="I132" s="13"/>
      <c r="J132" s="13"/>
    </row>
    <row r="133" spans="1:10">
      <c r="A133" s="11"/>
      <c r="B133" s="10"/>
      <c r="C133" s="205"/>
      <c r="D133" s="205" t="str">
        <f>_xlfn.XLOOKUP($C133,Parts!$A$2:$A$301,Parts!$B$2:$B$301,0)</f>
        <v>HS Code: 9027904500</v>
      </c>
      <c r="E133" s="346" t="e">
        <f>_xlfn.XLOOKUP($C133,Parts!$A$2:$A$301,Parts!#REF!,0)</f>
        <v>#REF!</v>
      </c>
      <c r="F133" s="13"/>
      <c r="G133" s="13"/>
      <c r="H133" s="13"/>
      <c r="I133" s="13"/>
      <c r="J133" s="13"/>
    </row>
    <row r="134" spans="1:10">
      <c r="A134" s="11"/>
      <c r="B134" s="10"/>
      <c r="C134" s="205"/>
      <c r="D134" s="205" t="str">
        <f>_xlfn.XLOOKUP($C134,Parts!$A$2:$A$301,Parts!$B$2:$B$301,0)</f>
        <v>HS Code: 9027904500</v>
      </c>
      <c r="E134" s="346" t="e">
        <f>_xlfn.XLOOKUP($C134,Parts!$A$2:$A$301,Parts!#REF!,0)</f>
        <v>#REF!</v>
      </c>
      <c r="F134" s="13"/>
      <c r="G134" s="13"/>
      <c r="H134" s="13"/>
      <c r="I134" s="13"/>
      <c r="J134" s="13"/>
    </row>
    <row r="135" spans="1:10">
      <c r="A135" s="11"/>
      <c r="B135" s="10"/>
      <c r="C135" s="205"/>
      <c r="D135" s="205" t="str">
        <f>_xlfn.XLOOKUP($C135,Parts!$A$2:$A$301,Parts!$B$2:$B$301,0)</f>
        <v>HS Code: 9027904500</v>
      </c>
      <c r="E135" s="346" t="e">
        <f>_xlfn.XLOOKUP($C135,Parts!$A$2:$A$301,Parts!#REF!,0)</f>
        <v>#REF!</v>
      </c>
      <c r="F135" s="13"/>
      <c r="G135" s="13"/>
      <c r="H135" s="13"/>
      <c r="I135" s="13"/>
      <c r="J135" s="13"/>
    </row>
    <row r="136" spans="1:10">
      <c r="A136" s="11"/>
      <c r="B136" s="10"/>
      <c r="C136" s="205"/>
      <c r="D136" s="205" t="str">
        <f>_xlfn.XLOOKUP($C136,Parts!$A$2:$A$301,Parts!$B$2:$B$301,0)</f>
        <v>HS Code: 9027904500</v>
      </c>
      <c r="E136" s="346" t="e">
        <f>_xlfn.XLOOKUP($C136,Parts!$A$2:$A$301,Parts!#REF!,0)</f>
        <v>#REF!</v>
      </c>
      <c r="F136" s="13"/>
      <c r="G136" s="13"/>
      <c r="H136" s="13"/>
      <c r="I136" s="13"/>
      <c r="J136" s="13"/>
    </row>
    <row r="137" spans="1:10">
      <c r="A137" s="11"/>
      <c r="B137" s="10"/>
      <c r="C137" s="205"/>
      <c r="D137" s="205" t="str">
        <f>_xlfn.XLOOKUP($C137,Parts!$A$2:$A$301,Parts!$B$2:$B$301,0)</f>
        <v>HS Code: 9027904500</v>
      </c>
      <c r="E137" s="346" t="e">
        <f>_xlfn.XLOOKUP($C137,Parts!$A$2:$A$301,Parts!#REF!,0)</f>
        <v>#REF!</v>
      </c>
      <c r="F137" s="13"/>
      <c r="G137" s="13"/>
      <c r="H137" s="13"/>
      <c r="I137" s="13"/>
      <c r="J137" s="13"/>
    </row>
    <row r="138" spans="1:10">
      <c r="A138" s="11"/>
      <c r="B138" s="10"/>
      <c r="C138" s="205"/>
      <c r="D138" s="205" t="str">
        <f>_xlfn.XLOOKUP($C138,Parts!$A$2:$A$301,Parts!$B$2:$B$301,0)</f>
        <v>HS Code: 9027904500</v>
      </c>
      <c r="E138" s="346" t="e">
        <f>_xlfn.XLOOKUP($C138,Parts!$A$2:$A$301,Parts!#REF!,0)</f>
        <v>#REF!</v>
      </c>
      <c r="F138" s="13"/>
      <c r="G138" s="13"/>
      <c r="H138" s="13"/>
      <c r="I138" s="13"/>
      <c r="J138" s="13"/>
    </row>
    <row r="139" spans="1:10">
      <c r="A139" s="11"/>
      <c r="B139" s="10"/>
      <c r="C139" s="205"/>
      <c r="D139" s="205" t="str">
        <f>_xlfn.XLOOKUP($C139,Parts!$A$2:$A$301,Parts!$B$2:$B$301,0)</f>
        <v>HS Code: 9027904500</v>
      </c>
      <c r="E139" s="346" t="e">
        <f>_xlfn.XLOOKUP($C139,Parts!$A$2:$A$301,Parts!#REF!,0)</f>
        <v>#REF!</v>
      </c>
      <c r="F139" s="13"/>
      <c r="G139" s="13"/>
      <c r="H139" s="13"/>
      <c r="I139" s="13"/>
      <c r="J139" s="13"/>
    </row>
    <row r="140" spans="1:10">
      <c r="A140" s="11"/>
      <c r="B140" s="10"/>
      <c r="C140" s="205"/>
      <c r="D140" s="205" t="str">
        <f>_xlfn.XLOOKUP($C140,Parts!$A$2:$A$301,Parts!$B$2:$B$301,0)</f>
        <v>HS Code: 9027904500</v>
      </c>
      <c r="E140" s="346" t="e">
        <f>_xlfn.XLOOKUP($C140,Parts!$A$2:$A$301,Parts!#REF!,0)</f>
        <v>#REF!</v>
      </c>
      <c r="F140" s="13"/>
      <c r="G140" s="13"/>
      <c r="H140" s="13"/>
      <c r="I140" s="13"/>
      <c r="J140" s="13"/>
    </row>
    <row r="141" spans="1:10">
      <c r="A141" s="11"/>
      <c r="B141" s="10"/>
      <c r="C141" s="205"/>
      <c r="D141" s="205" t="str">
        <f>_xlfn.XLOOKUP($C141,Parts!$A$2:$A$301,Parts!$B$2:$B$301,0)</f>
        <v>HS Code: 9027904500</v>
      </c>
      <c r="E141" s="346" t="e">
        <f>_xlfn.XLOOKUP($C141,Parts!$A$2:$A$301,Parts!#REF!,0)</f>
        <v>#REF!</v>
      </c>
      <c r="F141" s="13"/>
      <c r="G141" s="13"/>
      <c r="H141" s="13"/>
      <c r="I141" s="13"/>
      <c r="J141" s="13"/>
    </row>
    <row r="142" spans="1:10">
      <c r="A142" s="11"/>
      <c r="B142" s="10"/>
      <c r="C142" s="205"/>
      <c r="D142" s="205" t="str">
        <f>_xlfn.XLOOKUP($C142,Parts!$A$2:$A$301,Parts!$B$2:$B$301,0)</f>
        <v>HS Code: 9027904500</v>
      </c>
      <c r="E142" s="346" t="e">
        <f>_xlfn.XLOOKUP($C142,Parts!$A$2:$A$301,Parts!#REF!,0)</f>
        <v>#REF!</v>
      </c>
      <c r="F142" s="13"/>
      <c r="G142" s="13"/>
      <c r="H142" s="13"/>
      <c r="I142" s="13"/>
      <c r="J142" s="13"/>
    </row>
    <row r="143" spans="1:10">
      <c r="A143" s="11"/>
      <c r="B143" s="10"/>
      <c r="C143" s="205"/>
      <c r="D143" s="205" t="str">
        <f>_xlfn.XLOOKUP($C143,Parts!$A$2:$A$301,Parts!$B$2:$B$301,0)</f>
        <v>HS Code: 9027904500</v>
      </c>
      <c r="E143" s="346" t="e">
        <f>_xlfn.XLOOKUP($C143,Parts!$A$2:$A$301,Parts!#REF!,0)</f>
        <v>#REF!</v>
      </c>
      <c r="F143" s="13"/>
      <c r="G143" s="13"/>
      <c r="H143" s="13"/>
      <c r="I143" s="13"/>
      <c r="J143" s="13"/>
    </row>
    <row r="144" spans="1:10">
      <c r="A144" s="11"/>
      <c r="B144" s="10"/>
      <c r="C144" s="205"/>
      <c r="D144" s="205" t="str">
        <f>_xlfn.XLOOKUP($C144,Parts!$A$2:$A$301,Parts!$B$2:$B$301,0)</f>
        <v>HS Code: 9027904500</v>
      </c>
      <c r="E144" s="346" t="e">
        <f>_xlfn.XLOOKUP($C144,Parts!$A$2:$A$301,Parts!#REF!,0)</f>
        <v>#REF!</v>
      </c>
      <c r="F144" s="13"/>
      <c r="G144" s="13"/>
      <c r="H144" s="13"/>
      <c r="I144" s="13"/>
      <c r="J144" s="13"/>
    </row>
    <row r="145" spans="1:10">
      <c r="A145" s="11"/>
      <c r="B145" s="10"/>
      <c r="C145" s="205"/>
      <c r="D145" s="205" t="str">
        <f>_xlfn.XLOOKUP($C145,Parts!$A$2:$A$301,Parts!$B$2:$B$301,0)</f>
        <v>HS Code: 9027904500</v>
      </c>
      <c r="E145" s="346" t="e">
        <f>_xlfn.XLOOKUP($C145,Parts!$A$2:$A$301,Parts!#REF!,0)</f>
        <v>#REF!</v>
      </c>
      <c r="F145" s="13"/>
      <c r="G145" s="13"/>
      <c r="H145" s="13"/>
      <c r="I145" s="13"/>
      <c r="J145" s="13"/>
    </row>
    <row r="146" spans="1:10">
      <c r="A146" s="11"/>
      <c r="B146" s="10"/>
      <c r="C146" s="205"/>
      <c r="D146" s="205" t="str">
        <f>_xlfn.XLOOKUP($C146,Parts!$A$2:$A$301,Parts!$B$2:$B$301,0)</f>
        <v>HS Code: 9027904500</v>
      </c>
      <c r="E146" s="346" t="e">
        <f>_xlfn.XLOOKUP($C146,Parts!$A$2:$A$301,Parts!#REF!,0)</f>
        <v>#REF!</v>
      </c>
      <c r="F146" s="13"/>
      <c r="G146" s="13"/>
      <c r="H146" s="13"/>
      <c r="I146" s="13"/>
      <c r="J146" s="13"/>
    </row>
    <row r="147" spans="1:10">
      <c r="A147" s="11"/>
      <c r="B147" s="10"/>
      <c r="C147" s="205"/>
      <c r="D147" s="205" t="str">
        <f>_xlfn.XLOOKUP($C147,Parts!$A$2:$A$301,Parts!$B$2:$B$301,0)</f>
        <v>HS Code: 9027904500</v>
      </c>
      <c r="E147" s="346" t="e">
        <f>_xlfn.XLOOKUP($C147,Parts!$A$2:$A$301,Parts!#REF!,0)</f>
        <v>#REF!</v>
      </c>
      <c r="F147" s="13"/>
      <c r="G147" s="13"/>
      <c r="H147" s="13"/>
      <c r="I147" s="13"/>
      <c r="J147" s="13"/>
    </row>
    <row r="148" spans="1:10">
      <c r="A148" s="11"/>
      <c r="B148" s="10"/>
      <c r="C148" s="205"/>
      <c r="D148" s="205" t="str">
        <f>_xlfn.XLOOKUP($C148,Parts!$A$2:$A$301,Parts!$B$2:$B$301,0)</f>
        <v>HS Code: 9027904500</v>
      </c>
      <c r="E148" s="346" t="e">
        <f>_xlfn.XLOOKUP($C148,Parts!$A$2:$A$301,Parts!#REF!,0)</f>
        <v>#REF!</v>
      </c>
      <c r="F148" s="13"/>
      <c r="G148" s="13"/>
      <c r="H148" s="13"/>
      <c r="I148" s="13"/>
      <c r="J148" s="13"/>
    </row>
    <row r="149" spans="1:10">
      <c r="A149" s="11"/>
      <c r="B149" s="10"/>
      <c r="C149" s="205"/>
      <c r="D149" s="205" t="str">
        <f>_xlfn.XLOOKUP($C149,Parts!$A$2:$A$301,Parts!$B$2:$B$301,0)</f>
        <v>HS Code: 9027904500</v>
      </c>
      <c r="E149" s="346" t="e">
        <f>_xlfn.XLOOKUP($C149,Parts!$A$2:$A$301,Parts!#REF!,0)</f>
        <v>#REF!</v>
      </c>
      <c r="F149" s="13"/>
      <c r="G149" s="13"/>
      <c r="H149" s="13"/>
      <c r="I149" s="13"/>
      <c r="J149" s="13"/>
    </row>
    <row r="150" spans="1:10">
      <c r="A150" s="11"/>
      <c r="B150" s="10"/>
      <c r="C150" s="205"/>
      <c r="D150" s="205" t="str">
        <f>_xlfn.XLOOKUP($C150,Parts!$A$2:$A$301,Parts!$B$2:$B$301,0)</f>
        <v>HS Code: 9027904500</v>
      </c>
      <c r="E150" s="346" t="e">
        <f>_xlfn.XLOOKUP($C150,Parts!$A$2:$A$301,Parts!#REF!,0)</f>
        <v>#REF!</v>
      </c>
      <c r="F150" s="13"/>
      <c r="G150" s="13"/>
      <c r="H150" s="13"/>
      <c r="I150" s="13"/>
      <c r="J150" s="13"/>
    </row>
    <row r="151" spans="1:10">
      <c r="A151" s="11"/>
      <c r="B151" s="10"/>
      <c r="C151" s="205"/>
      <c r="D151" s="205"/>
      <c r="E151" s="375"/>
      <c r="F151" s="13"/>
      <c r="G151" s="13"/>
      <c r="H151" s="13"/>
      <c r="I151" s="13"/>
      <c r="J151" s="13"/>
    </row>
    <row r="152" spans="1:10">
      <c r="A152" s="11"/>
      <c r="B152" s="10"/>
      <c r="C152" s="10"/>
      <c r="D152" s="10"/>
      <c r="E152" s="13"/>
      <c r="F152" s="13"/>
      <c r="G152" s="13"/>
      <c r="H152" s="13"/>
      <c r="I152" s="13"/>
      <c r="J152" s="13"/>
    </row>
    <row r="153" spans="1:10">
      <c r="A153" s="11"/>
      <c r="B153" s="10"/>
      <c r="C153" s="10"/>
      <c r="D153" s="10"/>
      <c r="E153" s="13"/>
      <c r="F153" s="13"/>
      <c r="G153" s="13"/>
      <c r="H153" s="13"/>
      <c r="I153" s="13"/>
      <c r="J153" s="13"/>
    </row>
    <row r="154" spans="1:10">
      <c r="A154" s="11"/>
      <c r="B154" s="10"/>
      <c r="C154" s="10"/>
      <c r="D154" s="10"/>
      <c r="E154" s="13"/>
      <c r="F154" s="13"/>
      <c r="G154" s="13"/>
      <c r="H154" s="13"/>
      <c r="I154" s="13"/>
      <c r="J154" s="13"/>
    </row>
    <row r="155" spans="1:10">
      <c r="A155" s="11"/>
      <c r="B155" s="10"/>
      <c r="C155" s="10"/>
      <c r="D155" s="10"/>
      <c r="E155" s="13"/>
      <c r="F155" s="13"/>
      <c r="G155" s="13"/>
      <c r="H155" s="13"/>
      <c r="I155" s="13"/>
      <c r="J155" s="13"/>
    </row>
    <row r="156" spans="1:10">
      <c r="A156" s="11"/>
      <c r="B156" s="10"/>
      <c r="C156" s="10"/>
      <c r="D156" s="10"/>
      <c r="E156" s="13"/>
      <c r="F156" s="13"/>
      <c r="G156" s="13"/>
      <c r="H156" s="13"/>
      <c r="I156" s="13"/>
      <c r="J156" s="13"/>
    </row>
    <row r="157" spans="1:10">
      <c r="A157" s="11"/>
      <c r="B157" s="10"/>
      <c r="C157" s="10"/>
      <c r="D157" s="10"/>
      <c r="E157" s="13"/>
      <c r="F157" s="13"/>
      <c r="G157" s="13"/>
      <c r="H157" s="13"/>
      <c r="I157" s="13"/>
      <c r="J157" s="13"/>
    </row>
    <row r="158" spans="1:10">
      <c r="A158" s="11"/>
      <c r="B158" s="10"/>
      <c r="C158" s="10"/>
      <c r="D158" s="10"/>
      <c r="E158" s="13"/>
      <c r="F158" s="13"/>
      <c r="G158" s="13"/>
      <c r="H158" s="13"/>
      <c r="I158" s="13"/>
      <c r="J158" s="13"/>
    </row>
    <row r="159" spans="1:10">
      <c r="A159" s="11"/>
      <c r="B159" s="10"/>
      <c r="C159" s="10"/>
      <c r="D159" s="10"/>
      <c r="E159" s="13"/>
      <c r="F159" s="13"/>
      <c r="G159" s="13"/>
      <c r="H159" s="13"/>
      <c r="I159" s="13"/>
      <c r="J159" s="13"/>
    </row>
    <row r="160" spans="1:10">
      <c r="A160" s="11"/>
      <c r="B160" s="10"/>
      <c r="C160" s="10"/>
      <c r="D160" s="10"/>
      <c r="E160" s="13"/>
      <c r="F160" s="13"/>
      <c r="G160" s="13"/>
      <c r="H160" s="13"/>
      <c r="I160" s="13"/>
      <c r="J160" s="13"/>
    </row>
    <row r="161" spans="1:10">
      <c r="A161" s="11"/>
      <c r="B161" s="10"/>
      <c r="C161" s="10"/>
      <c r="D161" s="10"/>
      <c r="E161" s="13"/>
      <c r="F161" s="13"/>
      <c r="G161" s="13"/>
      <c r="H161" s="13"/>
      <c r="I161" s="13"/>
      <c r="J161" s="13"/>
    </row>
    <row r="162" spans="1:10">
      <c r="A162" s="11"/>
      <c r="B162" s="10"/>
      <c r="C162" s="10"/>
      <c r="D162" s="10"/>
      <c r="E162" s="13"/>
      <c r="F162" s="13"/>
      <c r="G162" s="13"/>
      <c r="H162" s="13"/>
      <c r="I162" s="13"/>
      <c r="J162" s="13"/>
    </row>
    <row r="163" spans="1:10">
      <c r="A163" s="11"/>
      <c r="B163" s="10"/>
      <c r="C163" s="10"/>
      <c r="D163" s="10"/>
      <c r="E163" s="13"/>
      <c r="F163" s="13"/>
      <c r="G163" s="13"/>
      <c r="H163" s="13"/>
      <c r="I163" s="13"/>
      <c r="J163" s="13"/>
    </row>
    <row r="164" spans="1:10">
      <c r="A164" s="11"/>
      <c r="B164" s="10"/>
      <c r="C164" s="10"/>
      <c r="D164" s="10"/>
      <c r="E164" s="13"/>
      <c r="F164" s="13"/>
      <c r="G164" s="13"/>
      <c r="H164" s="13"/>
      <c r="I164" s="13"/>
      <c r="J164" s="13"/>
    </row>
    <row r="165" spans="1:10">
      <c r="A165" s="11"/>
      <c r="B165" s="10"/>
      <c r="C165" s="10"/>
      <c r="D165" s="10"/>
      <c r="E165" s="13"/>
      <c r="F165" s="13"/>
      <c r="G165" s="13"/>
      <c r="H165" s="13"/>
      <c r="I165" s="13"/>
      <c r="J165" s="13"/>
    </row>
    <row r="166" spans="1:10">
      <c r="A166" s="11"/>
      <c r="B166" s="10"/>
      <c r="C166" s="10"/>
      <c r="D166" s="10"/>
      <c r="E166" s="13"/>
      <c r="F166" s="13"/>
      <c r="G166" s="13"/>
      <c r="H166" s="13"/>
      <c r="I166" s="13"/>
      <c r="J166" s="13"/>
    </row>
    <row r="167" spans="1:10">
      <c r="A167" s="11"/>
      <c r="B167" s="10"/>
      <c r="C167" s="10"/>
      <c r="D167" s="10"/>
      <c r="E167" s="13"/>
      <c r="F167" s="13"/>
      <c r="G167" s="13"/>
      <c r="H167" s="13"/>
      <c r="I167" s="13"/>
      <c r="J167" s="13"/>
    </row>
    <row r="168" spans="1:10">
      <c r="A168" s="11"/>
      <c r="B168" s="10"/>
      <c r="C168" s="10"/>
      <c r="D168" s="10"/>
      <c r="E168" s="13"/>
      <c r="F168" s="13"/>
      <c r="G168" s="13"/>
      <c r="H168" s="13"/>
      <c r="I168" s="13"/>
      <c r="J168" s="13"/>
    </row>
    <row r="169" spans="1:10">
      <c r="A169" s="11"/>
      <c r="B169" s="10"/>
      <c r="C169" s="10"/>
      <c r="D169" s="10"/>
      <c r="E169" s="13"/>
      <c r="F169" s="13"/>
      <c r="G169" s="13"/>
      <c r="H169" s="13"/>
      <c r="I169" s="13"/>
      <c r="J169" s="13"/>
    </row>
    <row r="170" spans="1:10">
      <c r="A170" s="11"/>
      <c r="B170" s="10"/>
      <c r="C170" s="10"/>
      <c r="D170" s="10"/>
      <c r="E170" s="13"/>
      <c r="F170" s="13"/>
      <c r="G170" s="13"/>
      <c r="H170" s="13"/>
      <c r="I170" s="13"/>
      <c r="J170" s="13"/>
    </row>
    <row r="171" spans="1:10">
      <c r="A171" s="11"/>
      <c r="B171" s="10"/>
      <c r="C171" s="10"/>
      <c r="D171" s="10"/>
      <c r="E171" s="13"/>
      <c r="F171" s="13"/>
      <c r="G171" s="13"/>
      <c r="H171" s="13"/>
      <c r="I171" s="13"/>
      <c r="J171" s="13"/>
    </row>
    <row r="172" spans="1:10">
      <c r="A172" s="11"/>
      <c r="B172" s="10"/>
      <c r="C172" s="10"/>
      <c r="D172" s="10"/>
      <c r="E172" s="13"/>
      <c r="F172" s="13"/>
      <c r="G172" s="13"/>
      <c r="H172" s="13"/>
      <c r="I172" s="13"/>
      <c r="J172" s="13"/>
    </row>
    <row r="173" spans="1:10">
      <c r="A173" s="11"/>
      <c r="B173" s="10"/>
      <c r="C173" s="10"/>
      <c r="D173" s="10"/>
      <c r="E173" s="13"/>
      <c r="F173" s="13"/>
      <c r="G173" s="13"/>
      <c r="H173" s="13"/>
      <c r="I173" s="13"/>
      <c r="J173" s="13"/>
    </row>
    <row r="174" spans="1:10">
      <c r="A174" s="11"/>
      <c r="B174" s="10"/>
      <c r="C174" s="10"/>
      <c r="D174" s="10"/>
      <c r="E174" s="13"/>
      <c r="F174" s="13"/>
      <c r="G174" s="13"/>
      <c r="H174" s="13"/>
      <c r="I174" s="13"/>
      <c r="J174" s="13"/>
    </row>
    <row r="175" spans="1:10">
      <c r="A175" s="11"/>
      <c r="B175" s="10"/>
      <c r="C175" s="10"/>
      <c r="D175" s="10"/>
      <c r="E175" s="13"/>
      <c r="F175" s="13"/>
      <c r="G175" s="13"/>
      <c r="H175" s="13"/>
      <c r="I175" s="13"/>
      <c r="J175" s="13"/>
    </row>
    <row r="176" spans="1:10">
      <c r="A176" s="11"/>
      <c r="B176" s="10"/>
      <c r="C176" s="10"/>
      <c r="D176" s="10"/>
      <c r="E176" s="13"/>
      <c r="F176" s="13"/>
      <c r="G176" s="13"/>
      <c r="H176" s="13"/>
      <c r="I176" s="13"/>
      <c r="J176" s="13"/>
    </row>
    <row r="177" spans="1:10">
      <c r="A177" s="11"/>
      <c r="B177" s="10"/>
      <c r="C177" s="10"/>
      <c r="D177" s="10"/>
      <c r="E177" s="13"/>
      <c r="F177" s="13"/>
      <c r="G177" s="13"/>
      <c r="H177" s="13"/>
      <c r="I177" s="13"/>
      <c r="J177" s="13"/>
    </row>
    <row r="178" spans="1:10">
      <c r="A178" s="11"/>
      <c r="B178" s="10"/>
      <c r="C178" s="10"/>
      <c r="D178" s="10"/>
      <c r="E178" s="13"/>
      <c r="F178" s="13"/>
      <c r="G178" s="13"/>
      <c r="H178" s="13"/>
      <c r="I178" s="13"/>
      <c r="J178" s="13"/>
    </row>
    <row r="179" spans="1:10">
      <c r="A179" s="11"/>
      <c r="B179" s="10"/>
      <c r="C179" s="10"/>
      <c r="D179" s="10"/>
      <c r="E179" s="13"/>
      <c r="F179" s="13"/>
      <c r="G179" s="13"/>
      <c r="H179" s="13"/>
      <c r="I179" s="13"/>
      <c r="J179" s="13"/>
    </row>
    <row r="180" spans="1:10">
      <c r="A180" s="11"/>
      <c r="B180" s="10"/>
      <c r="C180" s="10"/>
      <c r="D180" s="10"/>
      <c r="E180" s="13"/>
      <c r="F180" s="13"/>
      <c r="G180" s="13"/>
      <c r="H180" s="13"/>
      <c r="I180" s="13"/>
      <c r="J180" s="13"/>
    </row>
    <row r="181" spans="1:10">
      <c r="A181" s="11"/>
      <c r="B181" s="10"/>
      <c r="C181" s="10"/>
      <c r="D181" s="10"/>
      <c r="E181" s="13"/>
      <c r="F181" s="13"/>
      <c r="G181" s="13"/>
      <c r="H181" s="13"/>
      <c r="I181" s="13"/>
      <c r="J181" s="13"/>
    </row>
    <row r="182" spans="1:10">
      <c r="A182" s="11"/>
      <c r="B182" s="10"/>
      <c r="C182" s="10"/>
      <c r="D182" s="10"/>
      <c r="E182" s="13"/>
      <c r="F182" s="13"/>
      <c r="G182" s="13"/>
      <c r="H182" s="13"/>
      <c r="I182" s="13"/>
      <c r="J182" s="13"/>
    </row>
    <row r="183" spans="1:10">
      <c r="A183" s="11"/>
      <c r="B183" s="10"/>
      <c r="C183" s="10"/>
      <c r="D183" s="10"/>
      <c r="E183" s="13"/>
      <c r="F183" s="13"/>
      <c r="G183" s="13"/>
      <c r="H183" s="13"/>
      <c r="I183" s="13"/>
      <c r="J183" s="13"/>
    </row>
    <row r="184" spans="1:10">
      <c r="A184" s="11"/>
      <c r="B184" s="10"/>
      <c r="C184" s="10"/>
      <c r="D184" s="10"/>
      <c r="E184" s="13"/>
      <c r="F184" s="13"/>
      <c r="G184" s="13"/>
      <c r="H184" s="13"/>
      <c r="I184" s="13"/>
      <c r="J184" s="13"/>
    </row>
    <row r="185" spans="1:10">
      <c r="A185" s="11"/>
      <c r="B185" s="10"/>
      <c r="C185" s="10"/>
      <c r="D185" s="10"/>
      <c r="E185" s="13"/>
      <c r="F185" s="13"/>
      <c r="G185" s="13"/>
      <c r="H185" s="13"/>
      <c r="I185" s="13"/>
      <c r="J185" s="13"/>
    </row>
    <row r="186" spans="1:10">
      <c r="A186" s="11"/>
      <c r="B186" s="10"/>
      <c r="C186" s="10"/>
      <c r="D186" s="10"/>
      <c r="E186" s="13"/>
      <c r="F186" s="13"/>
      <c r="G186" s="13"/>
      <c r="H186" s="13"/>
      <c r="I186" s="13"/>
      <c r="J186" s="13"/>
    </row>
    <row r="187" spans="1:10">
      <c r="A187" s="11"/>
      <c r="B187" s="10"/>
      <c r="C187" s="10"/>
      <c r="D187" s="10"/>
      <c r="E187" s="13"/>
      <c r="F187" s="13"/>
      <c r="G187" s="13"/>
      <c r="H187" s="13"/>
      <c r="I187" s="13"/>
      <c r="J187" s="13"/>
    </row>
    <row r="188" spans="1:10">
      <c r="A188" s="11"/>
      <c r="B188" s="10"/>
      <c r="C188" s="10"/>
      <c r="D188" s="10"/>
      <c r="E188" s="13"/>
      <c r="F188" s="13"/>
      <c r="G188" s="13"/>
      <c r="H188" s="13"/>
      <c r="I188" s="13"/>
      <c r="J188" s="13"/>
    </row>
    <row r="189" spans="1:10">
      <c r="A189" s="11"/>
      <c r="B189" s="10"/>
      <c r="C189" s="10"/>
      <c r="D189" s="10"/>
      <c r="E189" s="13"/>
      <c r="F189" s="13"/>
      <c r="G189" s="13"/>
      <c r="H189" s="13"/>
      <c r="I189" s="13"/>
      <c r="J189" s="13"/>
    </row>
    <row r="190" spans="1:10">
      <c r="A190" s="11"/>
      <c r="B190" s="10"/>
      <c r="C190" s="10"/>
      <c r="D190" s="10"/>
      <c r="E190" s="13"/>
      <c r="F190" s="13"/>
      <c r="G190" s="13"/>
      <c r="H190" s="13"/>
      <c r="I190" s="13"/>
      <c r="J190" s="13"/>
    </row>
    <row r="191" spans="1:10">
      <c r="A191" s="11"/>
      <c r="B191" s="10"/>
      <c r="C191" s="10"/>
      <c r="D191" s="10"/>
      <c r="E191" s="13"/>
      <c r="F191" s="13"/>
      <c r="G191" s="13"/>
      <c r="H191" s="13"/>
      <c r="I191" s="13"/>
      <c r="J191" s="13"/>
    </row>
    <row r="192" spans="1:10">
      <c r="A192" s="11"/>
      <c r="B192" s="10"/>
      <c r="C192" s="10"/>
      <c r="D192" s="10"/>
      <c r="E192" s="13"/>
      <c r="F192" s="13"/>
      <c r="G192" s="13"/>
      <c r="H192" s="13"/>
      <c r="I192" s="13"/>
      <c r="J192" s="13"/>
    </row>
    <row r="193" spans="1:10">
      <c r="A193" s="11"/>
      <c r="B193" s="10"/>
      <c r="C193" s="10"/>
      <c r="D193" s="10"/>
      <c r="E193" s="13"/>
      <c r="F193" s="13"/>
      <c r="G193" s="13"/>
      <c r="H193" s="13"/>
      <c r="I193" s="13"/>
      <c r="J193" s="13"/>
    </row>
    <row r="194" spans="1:10">
      <c r="A194" s="11"/>
      <c r="B194" s="10"/>
      <c r="C194" s="10"/>
      <c r="D194" s="10"/>
      <c r="E194" s="13"/>
      <c r="F194" s="13"/>
      <c r="G194" s="13"/>
      <c r="H194" s="13"/>
      <c r="I194" s="13"/>
      <c r="J194" s="13"/>
    </row>
    <row r="195" spans="1:10">
      <c r="A195" s="11"/>
      <c r="B195" s="10"/>
      <c r="C195" s="10"/>
      <c r="D195" s="10"/>
      <c r="E195" s="13"/>
      <c r="F195" s="13"/>
      <c r="G195" s="13"/>
      <c r="H195" s="13"/>
      <c r="I195" s="13"/>
      <c r="J195" s="13"/>
    </row>
    <row r="196" spans="1:10">
      <c r="A196" s="11"/>
      <c r="B196" s="10"/>
      <c r="C196" s="10"/>
      <c r="D196" s="10"/>
      <c r="E196" s="13"/>
      <c r="F196" s="13"/>
      <c r="G196" s="13"/>
      <c r="H196" s="13"/>
      <c r="I196" s="13"/>
      <c r="J196" s="13"/>
    </row>
    <row r="197" spans="1:10">
      <c r="A197" s="11"/>
      <c r="B197" s="10"/>
      <c r="C197" s="10"/>
      <c r="D197" s="10"/>
      <c r="E197" s="13"/>
      <c r="F197" s="13"/>
      <c r="G197" s="13"/>
      <c r="H197" s="13"/>
      <c r="I197" s="13"/>
      <c r="J197" s="13"/>
    </row>
    <row r="198" spans="1:10">
      <c r="A198" s="11"/>
      <c r="B198" s="10"/>
      <c r="C198" s="10"/>
      <c r="D198" s="10"/>
      <c r="E198" s="13"/>
      <c r="F198" s="13"/>
      <c r="G198" s="13"/>
      <c r="H198" s="13"/>
      <c r="I198" s="13"/>
      <c r="J198" s="13"/>
    </row>
    <row r="199" spans="1:10">
      <c r="A199" s="11"/>
      <c r="B199" s="10"/>
      <c r="C199" s="10"/>
      <c r="D199" s="10"/>
      <c r="E199" s="13"/>
      <c r="F199" s="13"/>
      <c r="G199" s="13"/>
      <c r="H199" s="13"/>
      <c r="I199" s="13"/>
      <c r="J199" s="13"/>
    </row>
    <row r="200" spans="1:10">
      <c r="A200" s="11"/>
      <c r="B200" s="10"/>
      <c r="C200" s="10"/>
      <c r="D200" s="10"/>
      <c r="E200" s="13"/>
      <c r="F200" s="13"/>
      <c r="G200" s="13"/>
      <c r="H200" s="13"/>
      <c r="I200" s="13"/>
      <c r="J200" s="13"/>
    </row>
    <row r="201" spans="1:10">
      <c r="A201" s="11"/>
      <c r="B201" s="10"/>
      <c r="C201" s="10"/>
      <c r="D201" s="10"/>
      <c r="E201" s="13"/>
      <c r="F201" s="13"/>
      <c r="G201" s="13"/>
      <c r="H201" s="13"/>
      <c r="I201" s="13"/>
      <c r="J201" s="13"/>
    </row>
    <row r="202" spans="1:10">
      <c r="A202" s="11"/>
      <c r="B202" s="10"/>
      <c r="C202" s="10"/>
      <c r="D202" s="10"/>
      <c r="E202" s="13"/>
      <c r="F202" s="13"/>
      <c r="G202" s="13"/>
      <c r="H202" s="13"/>
      <c r="I202" s="13"/>
      <c r="J202" s="13"/>
    </row>
    <row r="203" spans="1:10">
      <c r="A203" s="11"/>
      <c r="B203" s="10"/>
      <c r="C203" s="10"/>
      <c r="D203" s="10"/>
      <c r="E203" s="13"/>
      <c r="F203" s="13"/>
      <c r="G203" s="13"/>
      <c r="H203" s="13"/>
      <c r="I203" s="13"/>
      <c r="J203" s="13"/>
    </row>
    <row r="204" spans="1:10">
      <c r="A204" s="11"/>
      <c r="B204" s="10"/>
      <c r="C204" s="10"/>
      <c r="D204" s="10"/>
      <c r="E204" s="13"/>
      <c r="F204" s="13"/>
      <c r="G204" s="13"/>
      <c r="H204" s="13"/>
      <c r="I204" s="13"/>
      <c r="J204" s="13"/>
    </row>
    <row r="205" spans="1:10">
      <c r="A205" s="11"/>
      <c r="B205" s="10"/>
      <c r="C205" s="10"/>
      <c r="D205" s="10"/>
      <c r="E205" s="13"/>
      <c r="F205" s="13"/>
      <c r="G205" s="13"/>
      <c r="H205" s="13"/>
      <c r="I205" s="13"/>
      <c r="J205" s="13"/>
    </row>
    <row r="206" spans="1:10">
      <c r="A206" s="11"/>
      <c r="B206" s="10"/>
      <c r="C206" s="10"/>
      <c r="D206" s="10"/>
      <c r="E206" s="13"/>
      <c r="F206" s="13"/>
      <c r="G206" s="13"/>
      <c r="H206" s="13"/>
      <c r="I206" s="13"/>
      <c r="J206" s="13"/>
    </row>
    <row r="207" spans="1:10">
      <c r="A207" s="11"/>
      <c r="B207" s="10"/>
      <c r="C207" s="10"/>
      <c r="D207" s="10"/>
      <c r="E207" s="13"/>
      <c r="F207" s="13"/>
      <c r="G207" s="13"/>
      <c r="H207" s="13"/>
      <c r="I207" s="13"/>
      <c r="J207" s="13"/>
    </row>
    <row r="208" spans="1:10">
      <c r="A208" s="11"/>
      <c r="B208" s="10"/>
      <c r="C208" s="10"/>
      <c r="D208" s="10"/>
      <c r="E208" s="13"/>
      <c r="F208" s="13"/>
      <c r="G208" s="13"/>
      <c r="H208" s="13"/>
      <c r="I208" s="13"/>
      <c r="J208" s="13"/>
    </row>
    <row r="209" spans="1:10">
      <c r="A209" s="11"/>
      <c r="B209" s="10"/>
      <c r="C209" s="10"/>
      <c r="D209" s="10"/>
      <c r="E209" s="13"/>
      <c r="F209" s="13"/>
      <c r="G209" s="13"/>
      <c r="H209" s="13"/>
      <c r="I209" s="13"/>
      <c r="J209" s="13"/>
    </row>
    <row r="210" spans="1:10">
      <c r="A210" s="11"/>
      <c r="B210" s="10"/>
      <c r="C210" s="10"/>
      <c r="D210" s="10"/>
      <c r="E210" s="13"/>
      <c r="F210" s="13"/>
      <c r="G210" s="13"/>
      <c r="H210" s="13"/>
      <c r="I210" s="13"/>
      <c r="J210" s="13"/>
    </row>
    <row r="211" spans="1:10">
      <c r="A211" s="11"/>
      <c r="B211" s="10"/>
      <c r="C211" s="10"/>
      <c r="D211" s="10"/>
      <c r="E211" s="13"/>
      <c r="F211" s="13"/>
      <c r="G211" s="13"/>
      <c r="H211" s="13"/>
      <c r="I211" s="13"/>
      <c r="J211" s="13"/>
    </row>
    <row r="212" spans="1:10">
      <c r="A212" s="11"/>
      <c r="B212" s="10"/>
      <c r="C212" s="10"/>
      <c r="D212" s="10"/>
      <c r="E212" s="13"/>
      <c r="F212" s="13"/>
      <c r="G212" s="13"/>
      <c r="H212" s="13"/>
      <c r="I212" s="13"/>
      <c r="J212" s="13"/>
    </row>
    <row r="213" spans="1:10">
      <c r="A213" s="11"/>
      <c r="B213" s="10"/>
      <c r="C213" s="10"/>
      <c r="D213" s="10"/>
      <c r="E213" s="13"/>
      <c r="F213" s="13"/>
      <c r="G213" s="13"/>
      <c r="H213" s="13"/>
      <c r="I213" s="13"/>
      <c r="J213" s="13"/>
    </row>
    <row r="214" spans="1:10">
      <c r="A214" s="11"/>
      <c r="B214" s="10"/>
      <c r="C214" s="10"/>
      <c r="D214" s="10"/>
      <c r="E214" s="13"/>
      <c r="F214" s="13"/>
      <c r="G214" s="13"/>
      <c r="H214" s="13"/>
      <c r="I214" s="13"/>
      <c r="J214" s="13"/>
    </row>
    <row r="215" spans="1:10">
      <c r="A215" s="11"/>
      <c r="B215" s="10"/>
      <c r="C215" s="10"/>
      <c r="D215" s="10"/>
      <c r="E215" s="13"/>
      <c r="F215" s="13"/>
      <c r="G215" s="13"/>
      <c r="H215" s="13"/>
      <c r="I215" s="13"/>
      <c r="J215" s="13"/>
    </row>
    <row r="216" spans="1:10">
      <c r="A216" s="11"/>
      <c r="B216" s="10"/>
      <c r="C216" s="10"/>
      <c r="D216" s="10"/>
      <c r="E216" s="13"/>
      <c r="F216" s="13"/>
      <c r="G216" s="13"/>
      <c r="H216" s="13"/>
      <c r="I216" s="13"/>
      <c r="J216" s="13"/>
    </row>
    <row r="217" spans="1:10">
      <c r="A217" s="11"/>
      <c r="B217" s="10"/>
      <c r="C217" s="10"/>
      <c r="D217" s="10"/>
      <c r="E217" s="13"/>
      <c r="F217" s="13"/>
      <c r="G217" s="13"/>
      <c r="H217" s="13"/>
      <c r="I217" s="13"/>
      <c r="J217" s="13"/>
    </row>
    <row r="218" spans="1:10">
      <c r="A218" s="11"/>
      <c r="B218" s="10"/>
      <c r="C218" s="10"/>
      <c r="D218" s="10"/>
      <c r="E218" s="13"/>
      <c r="F218" s="13"/>
      <c r="G218" s="13"/>
      <c r="H218" s="13"/>
      <c r="I218" s="13"/>
      <c r="J218" s="13"/>
    </row>
    <row r="219" spans="1:10">
      <c r="A219" s="11"/>
      <c r="B219" s="10"/>
      <c r="C219" s="10"/>
      <c r="D219" s="10"/>
      <c r="E219" s="13"/>
      <c r="F219" s="13"/>
      <c r="G219" s="13"/>
      <c r="H219" s="13"/>
      <c r="I219" s="13"/>
      <c r="J219" s="13"/>
    </row>
    <row r="220" spans="1:10">
      <c r="A220" s="11"/>
      <c r="B220" s="10"/>
      <c r="C220" s="10"/>
      <c r="D220" s="10"/>
      <c r="E220" s="13"/>
      <c r="F220" s="13"/>
      <c r="G220" s="13"/>
      <c r="H220" s="13"/>
      <c r="I220" s="13"/>
      <c r="J220" s="13"/>
    </row>
    <row r="221" spans="1:10">
      <c r="A221" s="11"/>
      <c r="B221" s="10"/>
      <c r="C221" s="10"/>
      <c r="D221" s="10"/>
      <c r="E221" s="13"/>
      <c r="F221" s="13"/>
      <c r="G221" s="13"/>
      <c r="H221" s="13"/>
      <c r="I221" s="13"/>
      <c r="J221" s="13"/>
    </row>
    <row r="222" spans="1:10">
      <c r="A222" s="11"/>
      <c r="B222" s="10"/>
      <c r="C222" s="10"/>
      <c r="D222" s="10"/>
      <c r="E222" s="13"/>
      <c r="F222" s="13"/>
      <c r="G222" s="13"/>
      <c r="H222" s="13"/>
      <c r="I222" s="13"/>
      <c r="J222" s="13"/>
    </row>
    <row r="223" spans="1:10">
      <c r="A223" s="11"/>
      <c r="B223" s="10"/>
      <c r="C223" s="10"/>
      <c r="D223" s="10"/>
      <c r="E223" s="13"/>
      <c r="F223" s="13"/>
      <c r="G223" s="13"/>
      <c r="H223" s="13"/>
      <c r="I223" s="13"/>
      <c r="J223" s="13"/>
    </row>
    <row r="224" spans="1:10">
      <c r="A224" s="11"/>
      <c r="B224" s="10"/>
      <c r="C224" s="10"/>
      <c r="D224" s="10"/>
      <c r="E224" s="13"/>
      <c r="F224" s="13"/>
      <c r="G224" s="13"/>
      <c r="H224" s="13"/>
      <c r="I224" s="13"/>
      <c r="J224" s="13"/>
    </row>
    <row r="225" spans="1:10">
      <c r="A225" s="11"/>
      <c r="B225" s="10"/>
      <c r="C225" s="10"/>
      <c r="D225" s="10"/>
      <c r="E225" s="13"/>
      <c r="F225" s="13"/>
      <c r="G225" s="13"/>
      <c r="H225" s="13"/>
      <c r="I225" s="13"/>
      <c r="J225" s="13"/>
    </row>
    <row r="226" spans="1:10">
      <c r="A226" s="11"/>
      <c r="B226" s="10"/>
      <c r="C226" s="10"/>
      <c r="D226" s="10"/>
      <c r="E226" s="13"/>
      <c r="F226" s="13"/>
      <c r="G226" s="13"/>
      <c r="H226" s="13"/>
      <c r="I226" s="13"/>
      <c r="J226" s="13"/>
    </row>
    <row r="227" spans="1:10">
      <c r="A227" s="11"/>
      <c r="B227" s="10"/>
      <c r="C227" s="10"/>
      <c r="D227" s="10"/>
      <c r="E227" s="13"/>
      <c r="F227" s="13"/>
      <c r="G227" s="13"/>
      <c r="H227" s="13"/>
      <c r="I227" s="13"/>
      <c r="J227" s="13"/>
    </row>
    <row r="228" spans="1:10">
      <c r="A228" s="11"/>
      <c r="B228" s="10"/>
      <c r="C228" s="10"/>
      <c r="D228" s="10"/>
      <c r="E228" s="13"/>
      <c r="F228" s="13"/>
      <c r="G228" s="13"/>
      <c r="H228" s="13"/>
      <c r="I228" s="13"/>
      <c r="J228" s="13"/>
    </row>
    <row r="229" spans="1:10">
      <c r="A229" s="11"/>
      <c r="B229" s="10"/>
      <c r="C229" s="10"/>
      <c r="D229" s="10"/>
      <c r="E229" s="13"/>
      <c r="F229" s="13"/>
      <c r="G229" s="13"/>
      <c r="H229" s="13"/>
      <c r="I229" s="13"/>
      <c r="J229" s="13"/>
    </row>
    <row r="230" spans="1:10">
      <c r="A230" s="11"/>
      <c r="B230" s="10"/>
      <c r="C230" s="10"/>
      <c r="D230" s="10"/>
      <c r="E230" s="13"/>
      <c r="F230" s="13"/>
      <c r="G230" s="13"/>
      <c r="H230" s="13"/>
      <c r="I230" s="13"/>
      <c r="J230" s="13"/>
    </row>
    <row r="231" spans="1:10">
      <c r="A231" s="11"/>
      <c r="B231" s="10"/>
      <c r="C231" s="10"/>
      <c r="D231" s="10"/>
      <c r="E231" s="13"/>
      <c r="F231" s="13"/>
      <c r="G231" s="13"/>
      <c r="H231" s="13"/>
      <c r="I231" s="13"/>
      <c r="J231" s="13"/>
    </row>
    <row r="232" spans="1:10">
      <c r="A232" s="11"/>
      <c r="B232" s="10"/>
      <c r="C232" s="10"/>
      <c r="D232" s="10"/>
      <c r="E232" s="13"/>
      <c r="F232" s="13"/>
      <c r="G232" s="13"/>
      <c r="H232" s="13"/>
      <c r="I232" s="13"/>
      <c r="J232" s="13"/>
    </row>
    <row r="233" spans="1:10">
      <c r="A233" s="11"/>
      <c r="B233" s="10"/>
      <c r="C233" s="10"/>
      <c r="D233" s="10"/>
      <c r="E233" s="13"/>
      <c r="F233" s="13"/>
      <c r="G233" s="13"/>
      <c r="H233" s="13"/>
      <c r="I233" s="13"/>
      <c r="J233" s="13"/>
    </row>
    <row r="234" spans="1:10">
      <c r="A234" s="11"/>
      <c r="B234" s="10"/>
      <c r="C234" s="10"/>
      <c r="D234" s="10"/>
      <c r="E234" s="13"/>
      <c r="F234" s="13"/>
      <c r="G234" s="13"/>
      <c r="H234" s="13"/>
      <c r="I234" s="13"/>
      <c r="J234" s="13"/>
    </row>
    <row r="235" spans="1:10">
      <c r="A235" s="11"/>
      <c r="B235" s="10"/>
      <c r="C235" s="10"/>
      <c r="D235" s="10"/>
      <c r="E235" s="13"/>
      <c r="F235" s="13"/>
      <c r="G235" s="13"/>
      <c r="H235" s="13"/>
      <c r="I235" s="13"/>
      <c r="J235" s="13"/>
    </row>
    <row r="236" spans="1:10">
      <c r="A236" s="11"/>
      <c r="B236" s="10"/>
      <c r="C236" s="10"/>
      <c r="D236" s="10"/>
      <c r="E236" s="13"/>
      <c r="F236" s="13"/>
      <c r="G236" s="13"/>
      <c r="H236" s="13"/>
      <c r="I236" s="13"/>
      <c r="J236" s="13"/>
    </row>
    <row r="237" spans="1:10">
      <c r="A237" s="11"/>
      <c r="B237" s="10"/>
      <c r="C237" s="10"/>
      <c r="D237" s="10"/>
      <c r="E237" s="13"/>
      <c r="F237" s="13"/>
      <c r="G237" s="13"/>
      <c r="H237" s="13"/>
      <c r="I237" s="13"/>
      <c r="J237" s="13"/>
    </row>
    <row r="238" spans="1:10">
      <c r="A238" s="11"/>
      <c r="B238" s="10"/>
      <c r="C238" s="10"/>
      <c r="D238" s="10"/>
      <c r="E238" s="13"/>
      <c r="F238" s="13"/>
      <c r="G238" s="13"/>
      <c r="H238" s="13"/>
      <c r="I238" s="13"/>
      <c r="J238" s="13"/>
    </row>
    <row r="239" spans="1:10">
      <c r="A239" s="11"/>
      <c r="B239" s="10"/>
      <c r="C239" s="10"/>
      <c r="D239" s="10"/>
      <c r="E239" s="13"/>
      <c r="F239" s="13"/>
      <c r="G239" s="13"/>
      <c r="H239" s="13"/>
      <c r="I239" s="13"/>
      <c r="J239" s="13"/>
    </row>
    <row r="240" spans="1:10">
      <c r="A240" s="11"/>
      <c r="B240" s="10"/>
      <c r="C240" s="10"/>
      <c r="D240" s="10"/>
      <c r="E240" s="13"/>
      <c r="F240" s="13"/>
      <c r="G240" s="13"/>
      <c r="H240" s="13"/>
      <c r="I240" s="13"/>
      <c r="J240" s="13"/>
    </row>
    <row r="241" spans="1:10">
      <c r="A241" s="11"/>
      <c r="B241" s="10"/>
      <c r="C241" s="10"/>
      <c r="D241" s="10"/>
      <c r="E241" s="13"/>
      <c r="F241" s="13"/>
      <c r="G241" s="13"/>
      <c r="H241" s="13"/>
      <c r="I241" s="13"/>
      <c r="J241" s="13"/>
    </row>
    <row r="242" spans="1:10">
      <c r="A242" s="11"/>
      <c r="B242" s="10"/>
      <c r="C242" s="10"/>
      <c r="D242" s="10"/>
      <c r="E242" s="13"/>
      <c r="F242" s="13"/>
      <c r="G242" s="13"/>
      <c r="H242" s="13"/>
      <c r="I242" s="13"/>
      <c r="J242" s="13"/>
    </row>
    <row r="243" spans="1:10">
      <c r="A243" s="11"/>
      <c r="B243" s="10"/>
      <c r="C243" s="10"/>
      <c r="D243" s="10"/>
      <c r="E243" s="13"/>
      <c r="F243" s="13"/>
      <c r="G243" s="13"/>
      <c r="H243" s="13"/>
      <c r="I243" s="13"/>
      <c r="J243" s="13"/>
    </row>
    <row r="244" spans="1:10">
      <c r="A244" s="11"/>
      <c r="B244" s="10"/>
      <c r="C244" s="10"/>
      <c r="D244" s="10"/>
      <c r="E244" s="13"/>
      <c r="F244" s="13"/>
      <c r="G244" s="13"/>
      <c r="H244" s="13"/>
      <c r="I244" s="13"/>
      <c r="J244" s="13"/>
    </row>
    <row r="245" spans="1:10">
      <c r="A245" s="11"/>
      <c r="B245" s="10"/>
      <c r="C245" s="10"/>
      <c r="D245" s="10"/>
      <c r="E245" s="13"/>
      <c r="F245" s="13"/>
      <c r="G245" s="13"/>
      <c r="H245" s="13"/>
      <c r="I245" s="13"/>
      <c r="J245" s="13"/>
    </row>
    <row r="246" spans="1:10">
      <c r="A246" s="11"/>
      <c r="B246" s="10"/>
      <c r="C246" s="10"/>
      <c r="D246" s="10"/>
      <c r="E246" s="13"/>
      <c r="F246" s="13"/>
      <c r="G246" s="13"/>
      <c r="H246" s="13"/>
      <c r="I246" s="13"/>
      <c r="J246" s="13"/>
    </row>
    <row r="247" spans="1:10">
      <c r="A247" s="11"/>
      <c r="B247" s="10"/>
      <c r="C247" s="10"/>
      <c r="D247" s="10"/>
      <c r="E247" s="13"/>
      <c r="F247" s="13"/>
      <c r="G247" s="13"/>
      <c r="H247" s="13"/>
      <c r="I247" s="13"/>
      <c r="J247" s="13"/>
    </row>
    <row r="248" spans="1:10">
      <c r="A248" s="11"/>
      <c r="B248" s="10"/>
      <c r="C248" s="10"/>
      <c r="D248" s="10"/>
      <c r="E248" s="13"/>
      <c r="F248" s="13"/>
      <c r="G248" s="13"/>
      <c r="H248" s="13"/>
      <c r="I248" s="13"/>
      <c r="J248" s="13"/>
    </row>
    <row r="249" spans="1:10">
      <c r="A249" s="11"/>
      <c r="B249" s="10"/>
      <c r="C249" s="10"/>
      <c r="D249" s="10"/>
      <c r="E249" s="13"/>
      <c r="F249" s="13"/>
      <c r="G249" s="13"/>
      <c r="H249" s="13"/>
      <c r="I249" s="13"/>
      <c r="J249" s="13"/>
    </row>
    <row r="250" spans="1:10">
      <c r="A250" s="11"/>
      <c r="B250" s="10"/>
      <c r="C250" s="10"/>
      <c r="D250" s="10"/>
      <c r="E250" s="13"/>
      <c r="F250" s="13"/>
      <c r="G250" s="13"/>
      <c r="H250" s="13"/>
      <c r="I250" s="13"/>
      <c r="J250" s="13"/>
    </row>
    <row r="251" spans="1:10">
      <c r="A251" s="11"/>
      <c r="B251" s="10"/>
      <c r="C251" s="10"/>
      <c r="D251" s="10"/>
      <c r="E251" s="13"/>
      <c r="F251" s="13"/>
      <c r="G251" s="13"/>
      <c r="H251" s="13"/>
      <c r="I251" s="13"/>
      <c r="J251" s="13"/>
    </row>
    <row r="252" spans="1:10">
      <c r="A252" s="11"/>
      <c r="B252" s="10"/>
      <c r="C252" s="10"/>
      <c r="D252" s="10"/>
      <c r="E252" s="13"/>
      <c r="F252" s="13"/>
      <c r="G252" s="13"/>
      <c r="H252" s="13"/>
      <c r="I252" s="13"/>
      <c r="J252" s="13"/>
    </row>
    <row r="253" spans="1:10">
      <c r="A253" s="11"/>
      <c r="B253" s="10"/>
      <c r="C253" s="10"/>
      <c r="D253" s="10"/>
      <c r="E253" s="13"/>
      <c r="F253" s="13"/>
      <c r="G253" s="13"/>
      <c r="H253" s="13"/>
      <c r="I253" s="13"/>
      <c r="J253" s="13"/>
    </row>
    <row r="254" spans="1:10">
      <c r="A254" s="11"/>
      <c r="B254" s="10"/>
      <c r="C254" s="10"/>
      <c r="D254" s="10"/>
      <c r="E254" s="13"/>
      <c r="F254" s="13"/>
      <c r="G254" s="13"/>
      <c r="H254" s="13"/>
      <c r="I254" s="13"/>
      <c r="J254" s="13"/>
    </row>
    <row r="255" spans="1:10">
      <c r="A255" s="11"/>
      <c r="B255" s="10"/>
      <c r="C255" s="10"/>
      <c r="D255" s="10"/>
      <c r="E255" s="13"/>
      <c r="F255" s="13"/>
      <c r="G255" s="13"/>
      <c r="H255" s="13"/>
      <c r="I255" s="13"/>
      <c r="J255" s="13"/>
    </row>
    <row r="256" spans="1:10">
      <c r="A256" s="11"/>
      <c r="B256" s="10"/>
      <c r="C256" s="10"/>
      <c r="D256" s="10"/>
      <c r="E256" s="13"/>
      <c r="F256" s="13"/>
      <c r="G256" s="13"/>
      <c r="H256" s="13"/>
      <c r="I256" s="13"/>
      <c r="J256" s="13"/>
    </row>
    <row r="257" spans="1:10">
      <c r="A257" s="11"/>
      <c r="B257" s="10"/>
      <c r="C257" s="10"/>
      <c r="D257" s="10"/>
      <c r="E257" s="13"/>
      <c r="F257" s="13"/>
      <c r="G257" s="13"/>
      <c r="H257" s="13"/>
      <c r="I257" s="13"/>
      <c r="J257" s="13"/>
    </row>
    <row r="258" spans="1:10">
      <c r="A258" s="11"/>
      <c r="B258" s="10"/>
      <c r="C258" s="10"/>
      <c r="D258" s="10"/>
      <c r="E258" s="13"/>
      <c r="F258" s="13"/>
      <c r="G258" s="13"/>
      <c r="H258" s="13"/>
      <c r="I258" s="13"/>
      <c r="J258" s="13"/>
    </row>
    <row r="259" spans="1:10">
      <c r="A259" s="11"/>
      <c r="B259" s="10"/>
      <c r="C259" s="10"/>
      <c r="D259" s="10"/>
      <c r="E259" s="13"/>
      <c r="F259" s="13"/>
      <c r="G259" s="13"/>
      <c r="H259" s="13"/>
      <c r="I259" s="13"/>
      <c r="J259" s="13"/>
    </row>
    <row r="260" spans="1:10">
      <c r="A260" s="11"/>
      <c r="B260" s="10"/>
      <c r="C260" s="10"/>
      <c r="D260" s="10"/>
      <c r="E260" s="13"/>
      <c r="F260" s="13"/>
      <c r="G260" s="13"/>
      <c r="H260" s="13"/>
      <c r="I260" s="13"/>
      <c r="J260" s="13"/>
    </row>
    <row r="261" spans="1:10">
      <c r="A261" s="11"/>
      <c r="B261" s="10"/>
      <c r="C261" s="10"/>
      <c r="D261" s="10"/>
      <c r="E261" s="13"/>
      <c r="F261" s="13"/>
      <c r="G261" s="13"/>
      <c r="H261" s="13"/>
      <c r="I261" s="13"/>
      <c r="J261" s="13"/>
    </row>
    <row r="262" spans="1:10">
      <c r="A262" s="11"/>
      <c r="B262" s="10"/>
      <c r="C262" s="10"/>
      <c r="D262" s="10"/>
      <c r="E262" s="13"/>
      <c r="F262" s="13"/>
      <c r="G262" s="13"/>
      <c r="H262" s="13"/>
      <c r="I262" s="13"/>
      <c r="J262" s="13"/>
    </row>
    <row r="263" spans="1:10">
      <c r="A263" s="11"/>
      <c r="B263" s="10"/>
      <c r="C263" s="10"/>
      <c r="D263" s="10"/>
      <c r="E263" s="13"/>
      <c r="F263" s="13"/>
      <c r="G263" s="13"/>
      <c r="H263" s="13"/>
      <c r="I263" s="13"/>
      <c r="J263" s="13"/>
    </row>
    <row r="264" spans="1:10">
      <c r="A264" s="11"/>
      <c r="B264" s="10"/>
      <c r="C264" s="10"/>
      <c r="D264" s="10"/>
      <c r="E264" s="13"/>
      <c r="F264" s="13"/>
      <c r="G264" s="13"/>
      <c r="H264" s="13"/>
      <c r="I264" s="13"/>
      <c r="J264" s="13"/>
    </row>
    <row r="265" spans="1:10">
      <c r="A265" s="11"/>
      <c r="B265" s="10"/>
      <c r="C265" s="10"/>
      <c r="D265" s="10"/>
      <c r="E265" s="13"/>
      <c r="F265" s="13"/>
      <c r="G265" s="13"/>
      <c r="H265" s="13"/>
      <c r="I265" s="13"/>
      <c r="J265" s="13"/>
    </row>
    <row r="266" spans="1:10">
      <c r="A266" s="11"/>
      <c r="B266" s="10"/>
      <c r="C266" s="10"/>
      <c r="D266" s="10"/>
      <c r="E266" s="13"/>
      <c r="F266" s="13"/>
      <c r="G266" s="13"/>
      <c r="H266" s="13"/>
      <c r="I266" s="13"/>
      <c r="J266" s="13"/>
    </row>
    <row r="267" spans="1:10">
      <c r="A267" s="11"/>
      <c r="B267" s="10"/>
      <c r="C267" s="10"/>
      <c r="D267" s="10"/>
      <c r="E267" s="13"/>
      <c r="F267" s="13"/>
      <c r="G267" s="13"/>
      <c r="H267" s="13"/>
      <c r="I267" s="13"/>
      <c r="J267" s="13"/>
    </row>
    <row r="268" spans="1:10">
      <c r="A268" s="11"/>
      <c r="B268" s="10"/>
      <c r="C268" s="10"/>
      <c r="D268" s="10"/>
      <c r="E268" s="13"/>
      <c r="F268" s="13"/>
      <c r="G268" s="13"/>
      <c r="H268" s="13"/>
      <c r="I268" s="13"/>
      <c r="J268" s="13"/>
    </row>
    <row r="269" spans="1:10">
      <c r="A269" s="11"/>
      <c r="B269" s="10"/>
      <c r="C269" s="10"/>
      <c r="D269" s="10"/>
      <c r="E269" s="13"/>
      <c r="F269" s="13"/>
      <c r="G269" s="13"/>
      <c r="H269" s="13"/>
      <c r="I269" s="13"/>
      <c r="J269" s="13"/>
    </row>
    <row r="270" spans="1:10">
      <c r="A270" s="11"/>
      <c r="B270" s="10"/>
      <c r="C270" s="10"/>
      <c r="D270" s="10"/>
      <c r="E270" s="13"/>
      <c r="F270" s="13"/>
      <c r="G270" s="13"/>
      <c r="H270" s="13"/>
      <c r="I270" s="13"/>
      <c r="J270" s="13"/>
    </row>
    <row r="271" spans="1:10">
      <c r="A271" s="11"/>
      <c r="B271" s="10"/>
      <c r="C271" s="10"/>
      <c r="D271" s="10"/>
      <c r="E271" s="13"/>
      <c r="F271" s="13"/>
      <c r="G271" s="13"/>
      <c r="H271" s="13"/>
      <c r="I271" s="13"/>
      <c r="J271" s="13"/>
    </row>
    <row r="272" spans="1:10">
      <c r="A272" s="11"/>
      <c r="B272" s="10"/>
      <c r="C272" s="10"/>
      <c r="D272" s="10"/>
      <c r="E272" s="13"/>
      <c r="F272" s="13"/>
      <c r="G272" s="13"/>
      <c r="H272" s="13"/>
      <c r="I272" s="13"/>
      <c r="J272" s="13"/>
    </row>
    <row r="273" spans="1:10">
      <c r="A273" s="11"/>
      <c r="B273" s="10"/>
      <c r="C273" s="10"/>
      <c r="D273" s="10"/>
      <c r="E273" s="13"/>
      <c r="F273" s="13"/>
      <c r="G273" s="13"/>
      <c r="H273" s="13"/>
      <c r="I273" s="13"/>
      <c r="J273" s="13"/>
    </row>
    <row r="274" spans="1:10">
      <c r="A274" s="11"/>
      <c r="B274" s="10"/>
      <c r="C274" s="10"/>
      <c r="D274" s="10"/>
      <c r="E274" s="13"/>
      <c r="F274" s="13"/>
      <c r="G274" s="13"/>
      <c r="H274" s="13"/>
      <c r="I274" s="13"/>
      <c r="J274" s="13"/>
    </row>
    <row r="275" spans="1:10">
      <c r="A275" s="11"/>
      <c r="B275" s="10"/>
      <c r="C275" s="10"/>
      <c r="D275" s="10"/>
      <c r="E275" s="13"/>
      <c r="F275" s="13"/>
      <c r="G275" s="13"/>
      <c r="H275" s="13"/>
      <c r="I275" s="13"/>
      <c r="J275" s="13"/>
    </row>
    <row r="276" spans="1:10">
      <c r="A276" s="11"/>
      <c r="B276" s="10"/>
      <c r="C276" s="10"/>
      <c r="D276" s="10"/>
      <c r="E276" s="13"/>
      <c r="F276" s="13"/>
      <c r="G276" s="13"/>
      <c r="H276" s="13"/>
      <c r="I276" s="13"/>
      <c r="J276" s="13"/>
    </row>
    <row r="277" spans="1:10">
      <c r="A277" s="11"/>
      <c r="B277" s="10"/>
      <c r="C277" s="10"/>
      <c r="D277" s="10"/>
      <c r="E277" s="13"/>
      <c r="F277" s="13"/>
      <c r="G277" s="13"/>
      <c r="H277" s="13"/>
      <c r="I277" s="13"/>
      <c r="J277" s="13"/>
    </row>
    <row r="278" spans="1:10">
      <c r="A278" s="11"/>
      <c r="B278" s="10"/>
      <c r="C278" s="10"/>
      <c r="D278" s="10"/>
      <c r="E278" s="13"/>
      <c r="F278" s="13"/>
      <c r="G278" s="13"/>
      <c r="H278" s="13"/>
      <c r="I278" s="13"/>
      <c r="J278" s="13"/>
    </row>
    <row r="279" spans="1:10">
      <c r="A279" s="11"/>
      <c r="B279" s="10"/>
      <c r="C279" s="10"/>
      <c r="D279" s="10"/>
      <c r="E279" s="13"/>
      <c r="F279" s="13"/>
      <c r="G279" s="13"/>
      <c r="H279" s="13"/>
      <c r="I279" s="13"/>
      <c r="J279" s="13"/>
    </row>
    <row r="280" spans="1:10">
      <c r="A280" s="11"/>
      <c r="B280" s="10"/>
      <c r="C280" s="10"/>
      <c r="D280" s="10"/>
      <c r="E280" s="13"/>
      <c r="F280" s="13"/>
      <c r="G280" s="13"/>
      <c r="H280" s="13"/>
      <c r="I280" s="13"/>
      <c r="J280" s="13"/>
    </row>
    <row r="281" spans="1:10">
      <c r="A281" s="11"/>
      <c r="B281" s="10"/>
      <c r="C281" s="10"/>
      <c r="D281" s="10"/>
      <c r="E281" s="13"/>
      <c r="F281" s="13"/>
      <c r="G281" s="13"/>
      <c r="H281" s="13"/>
      <c r="I281" s="13"/>
      <c r="J281" s="13"/>
    </row>
    <row r="282" spans="1:10">
      <c r="A282" s="11"/>
      <c r="B282" s="10"/>
      <c r="C282" s="10"/>
      <c r="D282" s="10"/>
      <c r="E282" s="13"/>
      <c r="F282" s="13"/>
      <c r="G282" s="13"/>
      <c r="H282" s="13"/>
      <c r="I282" s="13"/>
      <c r="J282" s="13"/>
    </row>
    <row r="283" spans="1:10">
      <c r="A283" s="11"/>
      <c r="B283" s="10"/>
      <c r="C283" s="10"/>
      <c r="D283" s="10"/>
      <c r="E283" s="13"/>
      <c r="F283" s="13"/>
      <c r="G283" s="13"/>
      <c r="H283" s="13"/>
      <c r="I283" s="13"/>
      <c r="J283" s="13"/>
    </row>
    <row r="284" spans="1:10">
      <c r="A284" s="11"/>
      <c r="B284" s="10"/>
      <c r="C284" s="10"/>
      <c r="D284" s="10"/>
      <c r="E284" s="13"/>
      <c r="F284" s="13"/>
      <c r="G284" s="13"/>
      <c r="H284" s="13"/>
      <c r="I284" s="13"/>
      <c r="J284" s="13"/>
    </row>
    <row r="285" spans="1:10">
      <c r="A285" s="11"/>
      <c r="B285" s="10"/>
      <c r="C285" s="10"/>
      <c r="D285" s="10"/>
      <c r="E285" s="13"/>
      <c r="F285" s="13"/>
      <c r="G285" s="13"/>
      <c r="H285" s="13"/>
      <c r="I285" s="13"/>
      <c r="J285" s="13"/>
    </row>
    <row r="286" spans="1:10">
      <c r="A286" s="11"/>
      <c r="B286" s="10"/>
      <c r="C286" s="10"/>
      <c r="D286" s="10"/>
      <c r="E286" s="13"/>
      <c r="F286" s="13"/>
      <c r="G286" s="13"/>
      <c r="H286" s="13"/>
      <c r="I286" s="13"/>
      <c r="J286" s="13"/>
    </row>
    <row r="287" spans="1:10">
      <c r="A287" s="11"/>
      <c r="B287" s="10"/>
      <c r="C287" s="10"/>
      <c r="D287" s="10"/>
      <c r="E287" s="13"/>
      <c r="F287" s="13"/>
      <c r="G287" s="13"/>
      <c r="H287" s="13"/>
      <c r="I287" s="13"/>
      <c r="J287" s="13"/>
    </row>
    <row r="288" spans="1:10">
      <c r="A288" s="11"/>
      <c r="B288" s="10"/>
      <c r="C288" s="10"/>
      <c r="D288" s="10"/>
      <c r="E288" s="13"/>
      <c r="F288" s="13"/>
      <c r="G288" s="13"/>
      <c r="H288" s="13"/>
      <c r="I288" s="13"/>
      <c r="J288" s="13"/>
    </row>
    <row r="289" spans="1:10">
      <c r="A289" s="11"/>
      <c r="B289" s="10"/>
      <c r="C289" s="10"/>
      <c r="D289" s="10"/>
      <c r="E289" s="13"/>
      <c r="F289" s="13"/>
      <c r="G289" s="13"/>
      <c r="H289" s="13"/>
      <c r="I289" s="13"/>
      <c r="J289" s="13"/>
    </row>
    <row r="290" spans="1:10">
      <c r="A290" s="11"/>
      <c r="B290" s="10"/>
      <c r="C290" s="10"/>
      <c r="D290" s="10"/>
      <c r="E290" s="13"/>
      <c r="F290" s="13"/>
      <c r="G290" s="13"/>
      <c r="H290" s="13"/>
      <c r="I290" s="13"/>
      <c r="J290" s="13"/>
    </row>
    <row r="291" spans="1:10">
      <c r="A291" s="11"/>
      <c r="B291" s="10"/>
      <c r="C291" s="10"/>
      <c r="D291" s="10"/>
      <c r="E291" s="13"/>
      <c r="F291" s="13"/>
      <c r="G291" s="13"/>
      <c r="H291" s="13"/>
      <c r="I291" s="13"/>
      <c r="J291" s="13"/>
    </row>
    <row r="292" spans="1:10">
      <c r="A292" s="11"/>
      <c r="B292" s="10"/>
      <c r="C292" s="10"/>
      <c r="D292" s="10"/>
      <c r="E292" s="13"/>
      <c r="F292" s="13"/>
      <c r="G292" s="13"/>
      <c r="H292" s="13"/>
      <c r="I292" s="13"/>
      <c r="J292" s="13"/>
    </row>
    <row r="293" spans="1:10">
      <c r="A293" s="11"/>
      <c r="B293" s="10"/>
      <c r="C293" s="10"/>
      <c r="D293" s="10"/>
      <c r="E293" s="13"/>
      <c r="F293" s="13"/>
      <c r="G293" s="13"/>
      <c r="H293" s="13"/>
      <c r="I293" s="13"/>
      <c r="J293" s="13"/>
    </row>
    <row r="294" spans="1:10">
      <c r="A294" s="11"/>
      <c r="B294" s="10"/>
      <c r="C294" s="10"/>
      <c r="D294" s="10"/>
      <c r="E294" s="13"/>
      <c r="F294" s="13"/>
      <c r="G294" s="13"/>
      <c r="H294" s="13"/>
      <c r="I294" s="13"/>
      <c r="J294" s="13"/>
    </row>
    <row r="295" spans="1:10">
      <c r="A295" s="11"/>
      <c r="B295" s="10"/>
      <c r="C295" s="10"/>
      <c r="D295" s="10"/>
      <c r="E295" s="13"/>
      <c r="F295" s="13"/>
      <c r="G295" s="13"/>
      <c r="H295" s="13"/>
      <c r="I295" s="13"/>
      <c r="J295" s="13"/>
    </row>
    <row r="296" spans="1:10">
      <c r="A296" s="11"/>
      <c r="B296" s="10"/>
      <c r="C296" s="10"/>
      <c r="D296" s="10"/>
      <c r="E296" s="13"/>
      <c r="F296" s="13"/>
      <c r="G296" s="13"/>
      <c r="H296" s="13"/>
      <c r="I296" s="13"/>
      <c r="J296" s="13"/>
    </row>
    <row r="297" spans="1:10">
      <c r="A297" s="11"/>
      <c r="B297" s="10"/>
      <c r="C297" s="10"/>
      <c r="D297" s="10"/>
      <c r="E297" s="13"/>
      <c r="F297" s="13"/>
      <c r="G297" s="13"/>
      <c r="H297" s="13"/>
      <c r="I297" s="13"/>
      <c r="J297" s="13"/>
    </row>
    <row r="298" spans="1:10">
      <c r="A298" s="11"/>
      <c r="B298" s="10"/>
      <c r="C298" s="10"/>
      <c r="D298" s="10"/>
      <c r="E298" s="13"/>
      <c r="F298" s="13"/>
      <c r="G298" s="13"/>
      <c r="H298" s="13"/>
      <c r="I298" s="13"/>
      <c r="J298" s="13"/>
    </row>
    <row r="299" spans="1:10">
      <c r="A299" s="11"/>
      <c r="B299" s="10"/>
      <c r="C299" s="10"/>
      <c r="D299" s="10"/>
      <c r="E299" s="13"/>
      <c r="F299" s="13"/>
      <c r="G299" s="13"/>
      <c r="H299" s="13"/>
      <c r="I299" s="13"/>
      <c r="J299" s="13"/>
    </row>
    <row r="300" spans="1:10">
      <c r="A300" s="11"/>
      <c r="B300" s="10"/>
      <c r="C300" s="10"/>
      <c r="D300" s="10"/>
      <c r="E300" s="13"/>
      <c r="F300" s="13"/>
      <c r="G300" s="13"/>
      <c r="H300" s="13"/>
      <c r="I300" s="13"/>
      <c r="J300" s="13"/>
    </row>
    <row r="301" spans="1:10">
      <c r="A301" s="11"/>
      <c r="B301" s="10"/>
      <c r="C301" s="10"/>
      <c r="D301" s="10"/>
      <c r="E301" s="13"/>
      <c r="F301" s="13"/>
      <c r="G301" s="13"/>
      <c r="H301" s="13"/>
      <c r="I301" s="13"/>
      <c r="J301" s="13"/>
    </row>
    <row r="302" spans="1:10">
      <c r="A302" s="11"/>
      <c r="B302" s="10"/>
      <c r="C302" s="10"/>
      <c r="D302" s="10"/>
      <c r="E302" s="13"/>
      <c r="F302" s="13"/>
      <c r="G302" s="13"/>
      <c r="H302" s="13"/>
      <c r="I302" s="13"/>
      <c r="J302" s="13"/>
    </row>
    <row r="303" spans="1:10">
      <c r="A303" s="11"/>
      <c r="B303" s="10"/>
      <c r="C303" s="10"/>
      <c r="D303" s="10"/>
      <c r="E303" s="13"/>
      <c r="F303" s="13"/>
      <c r="G303" s="13"/>
      <c r="H303" s="13"/>
      <c r="I303" s="13"/>
      <c r="J303" s="13"/>
    </row>
    <row r="304" spans="1:10">
      <c r="A304" s="11"/>
      <c r="B304" s="10"/>
      <c r="C304" s="10"/>
      <c r="D304" s="10"/>
      <c r="E304" s="13"/>
      <c r="F304" s="13"/>
      <c r="G304" s="13"/>
      <c r="H304" s="13"/>
      <c r="I304" s="13"/>
      <c r="J304" s="13"/>
    </row>
    <row r="305" spans="1:10">
      <c r="A305" s="11"/>
      <c r="B305" s="10"/>
      <c r="C305" s="10"/>
      <c r="D305" s="10"/>
      <c r="E305" s="13"/>
      <c r="F305" s="13"/>
      <c r="G305" s="13"/>
      <c r="H305" s="13"/>
      <c r="I305" s="13"/>
      <c r="J305" s="13"/>
    </row>
    <row r="306" spans="1:10">
      <c r="A306" s="11"/>
      <c r="B306" s="10"/>
      <c r="C306" s="10"/>
      <c r="D306" s="10"/>
      <c r="E306" s="13"/>
      <c r="F306" s="13"/>
      <c r="G306" s="13"/>
      <c r="H306" s="13"/>
      <c r="I306" s="13"/>
      <c r="J306" s="13"/>
    </row>
    <row r="307" spans="1:10">
      <c r="A307" s="11"/>
      <c r="B307" s="10"/>
      <c r="C307" s="10"/>
      <c r="D307" s="10"/>
      <c r="E307" s="13"/>
      <c r="F307" s="13"/>
      <c r="G307" s="13"/>
      <c r="H307" s="13"/>
      <c r="I307" s="13"/>
      <c r="J307" s="13"/>
    </row>
    <row r="308" spans="1:10">
      <c r="A308" s="11"/>
      <c r="B308" s="10"/>
      <c r="C308" s="10"/>
      <c r="D308" s="10"/>
      <c r="E308" s="13"/>
      <c r="F308" s="13"/>
      <c r="G308" s="13"/>
      <c r="H308" s="13"/>
      <c r="I308" s="13"/>
      <c r="J308" s="13"/>
    </row>
    <row r="309" spans="1:10">
      <c r="A309" s="11"/>
      <c r="B309" s="10"/>
      <c r="C309" s="10"/>
      <c r="D309" s="10"/>
      <c r="E309" s="13"/>
      <c r="F309" s="13"/>
      <c r="G309" s="13"/>
      <c r="H309" s="13"/>
      <c r="I309" s="13"/>
      <c r="J309" s="13"/>
    </row>
    <row r="310" spans="1:10">
      <c r="A310" s="11"/>
      <c r="B310" s="10"/>
      <c r="C310" s="10"/>
      <c r="D310" s="10"/>
      <c r="E310" s="13"/>
      <c r="F310" s="13"/>
      <c r="G310" s="13"/>
      <c r="H310" s="13"/>
      <c r="I310" s="13"/>
      <c r="J310" s="13"/>
    </row>
    <row r="311" spans="1:10">
      <c r="A311" s="11"/>
      <c r="B311" s="10"/>
      <c r="C311" s="10"/>
      <c r="D311" s="10"/>
      <c r="E311" s="13"/>
      <c r="F311" s="13"/>
      <c r="G311" s="13"/>
      <c r="H311" s="13"/>
      <c r="I311" s="13"/>
      <c r="J311" s="13"/>
    </row>
    <row r="312" spans="1:10">
      <c r="A312" s="11"/>
      <c r="B312" s="10"/>
      <c r="C312" s="10"/>
      <c r="D312" s="10"/>
      <c r="E312" s="13"/>
      <c r="F312" s="13"/>
      <c r="G312" s="13"/>
      <c r="H312" s="13"/>
      <c r="I312" s="13"/>
      <c r="J312" s="13"/>
    </row>
    <row r="313" spans="1:10">
      <c r="A313" s="11"/>
      <c r="B313" s="10"/>
      <c r="C313" s="10"/>
      <c r="D313" s="10"/>
      <c r="E313" s="13"/>
      <c r="F313" s="13"/>
      <c r="G313" s="13"/>
      <c r="H313" s="13"/>
      <c r="I313" s="13"/>
      <c r="J313" s="13"/>
    </row>
    <row r="314" spans="1:10">
      <c r="A314" s="11"/>
      <c r="B314" s="10"/>
      <c r="C314" s="10"/>
      <c r="D314" s="10"/>
      <c r="E314" s="13"/>
      <c r="F314" s="13"/>
      <c r="G314" s="13"/>
      <c r="H314" s="13"/>
      <c r="I314" s="13"/>
      <c r="J314" s="13"/>
    </row>
    <row r="315" spans="1:10">
      <c r="A315" s="11"/>
      <c r="B315" s="10"/>
      <c r="C315" s="10"/>
      <c r="D315" s="10"/>
      <c r="E315" s="13"/>
      <c r="F315" s="13"/>
      <c r="G315" s="13"/>
      <c r="H315" s="13"/>
      <c r="I315" s="13"/>
      <c r="J315" s="13"/>
    </row>
    <row r="316" spans="1:10">
      <c r="A316" s="11"/>
      <c r="B316" s="10"/>
      <c r="C316" s="10"/>
      <c r="D316" s="10"/>
      <c r="E316" s="13"/>
      <c r="F316" s="13"/>
      <c r="G316" s="13"/>
      <c r="H316" s="13"/>
      <c r="I316" s="13"/>
      <c r="J316" s="13"/>
    </row>
    <row r="317" spans="1:10">
      <c r="A317" s="11"/>
      <c r="B317" s="10"/>
      <c r="C317" s="10"/>
      <c r="D317" s="10"/>
      <c r="E317" s="13"/>
      <c r="F317" s="13"/>
      <c r="G317" s="13"/>
      <c r="H317" s="13"/>
      <c r="I317" s="13"/>
      <c r="J317" s="13"/>
    </row>
    <row r="318" spans="1:10">
      <c r="A318" s="11"/>
      <c r="B318" s="10"/>
      <c r="C318" s="10"/>
      <c r="D318" s="10"/>
      <c r="E318" s="13"/>
      <c r="F318" s="13"/>
      <c r="G318" s="13"/>
      <c r="H318" s="13"/>
      <c r="I318" s="13"/>
      <c r="J318" s="13"/>
    </row>
    <row r="319" spans="1:10">
      <c r="A319" s="11"/>
      <c r="B319" s="10"/>
      <c r="C319" s="10"/>
      <c r="D319" s="10"/>
      <c r="E319" s="13"/>
      <c r="F319" s="13"/>
      <c r="G319" s="13"/>
      <c r="H319" s="13"/>
      <c r="I319" s="13"/>
      <c r="J319" s="13"/>
    </row>
    <row r="320" spans="1:10">
      <c r="A320" s="11"/>
      <c r="B320" s="10"/>
      <c r="C320" s="10"/>
      <c r="D320" s="10"/>
      <c r="E320" s="13"/>
      <c r="F320" s="13"/>
      <c r="G320" s="13"/>
      <c r="H320" s="13"/>
      <c r="I320" s="13"/>
      <c r="J320" s="13"/>
    </row>
    <row r="321" spans="1:10">
      <c r="A321" s="11"/>
      <c r="B321" s="10"/>
      <c r="C321" s="10"/>
      <c r="D321" s="10"/>
      <c r="E321" s="13"/>
      <c r="F321" s="13"/>
      <c r="G321" s="13"/>
      <c r="H321" s="13"/>
      <c r="I321" s="13"/>
      <c r="J321" s="13"/>
    </row>
    <row r="322" spans="1:10">
      <c r="A322" s="11"/>
      <c r="B322" s="10"/>
      <c r="C322" s="10"/>
      <c r="D322" s="10"/>
      <c r="E322" s="13"/>
      <c r="F322" s="13"/>
      <c r="G322" s="13"/>
      <c r="H322" s="13"/>
      <c r="I322" s="13"/>
      <c r="J322" s="13"/>
    </row>
    <row r="323" spans="1:10">
      <c r="A323" s="11"/>
      <c r="B323" s="10"/>
      <c r="C323" s="10"/>
      <c r="D323" s="10"/>
      <c r="E323" s="13"/>
      <c r="F323" s="13"/>
      <c r="G323" s="13"/>
      <c r="H323" s="13"/>
      <c r="I323" s="13"/>
      <c r="J323" s="13"/>
    </row>
    <row r="324" spans="1:10">
      <c r="A324" s="11"/>
      <c r="B324" s="10"/>
      <c r="C324" s="10"/>
      <c r="D324" s="10"/>
      <c r="E324" s="13"/>
      <c r="F324" s="13"/>
      <c r="G324" s="13"/>
      <c r="H324" s="13"/>
      <c r="I324" s="13"/>
      <c r="J324" s="13"/>
    </row>
    <row r="325" spans="1:10">
      <c r="A325" s="11"/>
      <c r="B325" s="10"/>
      <c r="C325" s="10"/>
      <c r="D325" s="10"/>
      <c r="E325" s="13"/>
      <c r="F325" s="13"/>
      <c r="G325" s="13"/>
      <c r="H325" s="13"/>
      <c r="I325" s="13"/>
      <c r="J325" s="13"/>
    </row>
    <row r="326" spans="1:10">
      <c r="A326" s="11"/>
      <c r="B326" s="10"/>
      <c r="C326" s="10"/>
      <c r="D326" s="10"/>
      <c r="E326" s="13"/>
      <c r="F326" s="13"/>
      <c r="G326" s="13"/>
      <c r="H326" s="13"/>
      <c r="I326" s="13"/>
      <c r="J326" s="13"/>
    </row>
    <row r="327" spans="1:10">
      <c r="A327" s="11"/>
      <c r="B327" s="10"/>
      <c r="C327" s="10"/>
      <c r="D327" s="10"/>
      <c r="E327" s="13"/>
      <c r="F327" s="13"/>
      <c r="G327" s="13"/>
      <c r="H327" s="13"/>
      <c r="I327" s="13"/>
      <c r="J327" s="13"/>
    </row>
    <row r="328" spans="1:10">
      <c r="A328" s="11"/>
      <c r="B328" s="10"/>
      <c r="C328" s="10"/>
      <c r="D328" s="10"/>
      <c r="E328" s="13"/>
      <c r="F328" s="13"/>
      <c r="G328" s="13"/>
      <c r="H328" s="13"/>
      <c r="I328" s="13"/>
      <c r="J328" s="13"/>
    </row>
    <row r="329" spans="1:10">
      <c r="A329" s="11"/>
      <c r="B329" s="10"/>
      <c r="C329" s="10"/>
      <c r="D329" s="10"/>
      <c r="E329" s="13"/>
      <c r="F329" s="13"/>
      <c r="G329" s="13"/>
      <c r="H329" s="13"/>
      <c r="I329" s="13"/>
      <c r="J329" s="13"/>
    </row>
    <row r="330" spans="1:10">
      <c r="A330" s="11"/>
      <c r="B330" s="10"/>
      <c r="C330" s="10"/>
      <c r="D330" s="10"/>
      <c r="E330" s="13"/>
      <c r="F330" s="13"/>
      <c r="G330" s="13"/>
      <c r="H330" s="13"/>
      <c r="I330" s="13"/>
      <c r="J330" s="13"/>
    </row>
    <row r="331" spans="1:10">
      <c r="A331" s="11"/>
      <c r="B331" s="10"/>
      <c r="C331" s="10"/>
      <c r="D331" s="10"/>
      <c r="E331" s="13"/>
      <c r="F331" s="13"/>
      <c r="G331" s="13"/>
      <c r="H331" s="13"/>
      <c r="I331" s="13"/>
      <c r="J331" s="13"/>
    </row>
    <row r="332" spans="1:10">
      <c r="A332" s="11"/>
      <c r="B332" s="10"/>
      <c r="C332" s="10"/>
      <c r="D332" s="10"/>
      <c r="E332" s="13"/>
      <c r="F332" s="13"/>
      <c r="G332" s="13"/>
      <c r="H332" s="13"/>
      <c r="I332" s="13"/>
      <c r="J332" s="13"/>
    </row>
    <row r="333" spans="1:10">
      <c r="A333" s="11"/>
      <c r="B333" s="10"/>
      <c r="C333" s="10"/>
      <c r="D333" s="10"/>
      <c r="E333" s="13"/>
      <c r="F333" s="13"/>
      <c r="G333" s="13"/>
      <c r="H333" s="13"/>
      <c r="I333" s="13"/>
      <c r="J333" s="13"/>
    </row>
    <row r="334" spans="1:10">
      <c r="A334" s="11"/>
      <c r="B334" s="10"/>
      <c r="C334" s="10"/>
      <c r="D334" s="10"/>
      <c r="E334" s="13"/>
      <c r="F334" s="13"/>
      <c r="G334" s="13"/>
      <c r="H334" s="13"/>
      <c r="I334" s="13"/>
      <c r="J334" s="13"/>
    </row>
    <row r="335" spans="1:10">
      <c r="A335" s="11"/>
      <c r="B335" s="10"/>
      <c r="C335" s="10"/>
      <c r="D335" s="10"/>
      <c r="E335" s="13"/>
      <c r="F335" s="13"/>
      <c r="G335" s="13"/>
      <c r="H335" s="13"/>
      <c r="I335" s="13"/>
      <c r="J335" s="13"/>
    </row>
    <row r="336" spans="1:10">
      <c r="A336" s="11"/>
      <c r="B336" s="10"/>
      <c r="C336" s="10"/>
      <c r="D336" s="10"/>
      <c r="E336" s="13"/>
      <c r="F336" s="13"/>
      <c r="G336" s="13"/>
      <c r="H336" s="13"/>
      <c r="I336" s="13"/>
      <c r="J336" s="13"/>
    </row>
    <row r="337" spans="1:10">
      <c r="A337" s="11"/>
      <c r="B337" s="10"/>
      <c r="C337" s="10"/>
      <c r="D337" s="10"/>
      <c r="E337" s="13"/>
      <c r="F337" s="13"/>
      <c r="G337" s="13"/>
      <c r="H337" s="13"/>
      <c r="I337" s="13"/>
      <c r="J337" s="13"/>
    </row>
    <row r="338" spans="1:10">
      <c r="A338" s="11"/>
      <c r="B338" s="10"/>
      <c r="C338" s="10"/>
      <c r="D338" s="10"/>
      <c r="E338" s="13"/>
      <c r="F338" s="13"/>
      <c r="G338" s="13"/>
      <c r="H338" s="13"/>
      <c r="I338" s="13"/>
      <c r="J338" s="13"/>
    </row>
    <row r="339" spans="1:10">
      <c r="A339" s="11"/>
      <c r="B339" s="10"/>
      <c r="C339" s="10"/>
      <c r="D339" s="10"/>
      <c r="E339" s="13"/>
      <c r="F339" s="13"/>
      <c r="G339" s="13"/>
      <c r="H339" s="13"/>
      <c r="I339" s="13"/>
      <c r="J339" s="13"/>
    </row>
    <row r="340" spans="1:10">
      <c r="A340" s="11"/>
      <c r="B340" s="10"/>
      <c r="C340" s="10"/>
      <c r="D340" s="10"/>
      <c r="E340" s="13"/>
      <c r="F340" s="13"/>
      <c r="G340" s="13"/>
      <c r="H340" s="13"/>
      <c r="I340" s="13"/>
      <c r="J340" s="13"/>
    </row>
    <row r="341" spans="1:10">
      <c r="A341" s="11"/>
      <c r="B341" s="10"/>
      <c r="C341" s="10"/>
      <c r="D341" s="10"/>
      <c r="E341" s="13"/>
      <c r="F341" s="13"/>
      <c r="G341" s="13"/>
      <c r="H341" s="13"/>
      <c r="I341" s="13"/>
      <c r="J341" s="13"/>
    </row>
    <row r="342" spans="1:10">
      <c r="A342" s="11"/>
      <c r="B342" s="10"/>
      <c r="C342" s="10"/>
      <c r="D342" s="10"/>
      <c r="E342" s="13"/>
      <c r="F342" s="13"/>
      <c r="G342" s="13"/>
      <c r="H342" s="13"/>
      <c r="I342" s="13"/>
      <c r="J342" s="13"/>
    </row>
    <row r="343" spans="1:10">
      <c r="A343" s="11"/>
      <c r="B343" s="10"/>
      <c r="C343" s="10"/>
      <c r="D343" s="10"/>
      <c r="E343" s="13"/>
      <c r="F343" s="13"/>
      <c r="G343" s="13"/>
      <c r="H343" s="13"/>
      <c r="I343" s="13"/>
      <c r="J343" s="13"/>
    </row>
    <row r="344" spans="1:10">
      <c r="A344" s="11"/>
      <c r="B344" s="10"/>
      <c r="C344" s="10"/>
      <c r="D344" s="10"/>
      <c r="E344" s="13"/>
      <c r="F344" s="13"/>
      <c r="G344" s="13"/>
      <c r="H344" s="13"/>
      <c r="I344" s="13"/>
      <c r="J344" s="13"/>
    </row>
    <row r="345" spans="1:10">
      <c r="A345" s="11"/>
      <c r="B345" s="10"/>
      <c r="C345" s="10"/>
      <c r="D345" s="10"/>
      <c r="E345" s="13"/>
      <c r="F345" s="13"/>
      <c r="G345" s="13"/>
      <c r="H345" s="13"/>
      <c r="I345" s="13"/>
      <c r="J345" s="13"/>
    </row>
    <row r="346" spans="1:10">
      <c r="A346" s="11"/>
      <c r="B346" s="10"/>
      <c r="C346" s="10"/>
      <c r="D346" s="10"/>
      <c r="E346" s="13"/>
      <c r="F346" s="13"/>
      <c r="G346" s="13"/>
      <c r="H346" s="13"/>
      <c r="I346" s="13"/>
      <c r="J346" s="13"/>
    </row>
    <row r="347" spans="1:10">
      <c r="A347" s="11"/>
      <c r="B347" s="10"/>
      <c r="C347" s="10"/>
      <c r="D347" s="10"/>
      <c r="E347" s="13"/>
      <c r="F347" s="13"/>
      <c r="G347" s="13"/>
      <c r="H347" s="13"/>
      <c r="I347" s="13"/>
      <c r="J347" s="13"/>
    </row>
    <row r="348" spans="1:10">
      <c r="A348" s="11"/>
      <c r="B348" s="10"/>
      <c r="C348" s="10"/>
      <c r="D348" s="10"/>
      <c r="E348" s="13"/>
      <c r="F348" s="13"/>
      <c r="G348" s="13"/>
      <c r="H348" s="13"/>
      <c r="I348" s="13"/>
      <c r="J348" s="13"/>
    </row>
    <row r="349" spans="1:10">
      <c r="A349" s="11"/>
      <c r="B349" s="10"/>
      <c r="C349" s="10"/>
      <c r="D349" s="10"/>
      <c r="E349" s="13"/>
      <c r="F349" s="13"/>
      <c r="G349" s="13"/>
      <c r="H349" s="13"/>
      <c r="I349" s="13"/>
      <c r="J349" s="13"/>
    </row>
    <row r="350" spans="1:10">
      <c r="A350" s="11"/>
      <c r="B350" s="10"/>
      <c r="C350" s="10"/>
      <c r="D350" s="10"/>
      <c r="E350" s="13"/>
      <c r="F350" s="13"/>
      <c r="G350" s="13"/>
      <c r="H350" s="13"/>
      <c r="I350" s="13"/>
      <c r="J350" s="13"/>
    </row>
    <row r="351" spans="1:10">
      <c r="A351" s="11"/>
      <c r="B351" s="10"/>
      <c r="C351" s="10"/>
      <c r="D351" s="10"/>
      <c r="E351" s="13"/>
      <c r="F351" s="13"/>
      <c r="G351" s="13"/>
      <c r="H351" s="13"/>
      <c r="I351" s="13"/>
      <c r="J351" s="13"/>
    </row>
    <row r="352" spans="1:10">
      <c r="A352" s="11"/>
      <c r="B352" s="10"/>
      <c r="C352" s="10"/>
      <c r="D352" s="10"/>
      <c r="E352" s="13"/>
      <c r="F352" s="13"/>
      <c r="G352" s="13"/>
      <c r="H352" s="13"/>
      <c r="I352" s="13"/>
      <c r="J352" s="13"/>
    </row>
    <row r="353" spans="1:10">
      <c r="A353" s="11"/>
      <c r="B353" s="10"/>
      <c r="C353" s="10"/>
      <c r="D353" s="10"/>
      <c r="E353" s="13"/>
      <c r="F353" s="13"/>
      <c r="G353" s="13"/>
      <c r="H353" s="13"/>
      <c r="I353" s="13"/>
      <c r="J353" s="13"/>
    </row>
    <row r="354" spans="1:10">
      <c r="A354" s="11"/>
      <c r="B354" s="10"/>
      <c r="C354" s="10"/>
      <c r="D354" s="10"/>
      <c r="E354" s="13"/>
      <c r="F354" s="13"/>
      <c r="G354" s="13"/>
      <c r="H354" s="13"/>
      <c r="I354" s="13"/>
      <c r="J354" s="13"/>
    </row>
    <row r="355" spans="1:10">
      <c r="A355" s="11"/>
      <c r="B355" s="10"/>
      <c r="C355" s="10"/>
      <c r="D355" s="10"/>
      <c r="E355" s="13"/>
      <c r="F355" s="13"/>
      <c r="G355" s="13"/>
      <c r="H355" s="13"/>
      <c r="I355" s="13"/>
      <c r="J355" s="13"/>
    </row>
    <row r="356" spans="1:10">
      <c r="A356" s="11"/>
      <c r="B356" s="10"/>
      <c r="C356" s="10"/>
      <c r="D356" s="10"/>
      <c r="E356" s="13"/>
      <c r="F356" s="13"/>
      <c r="G356" s="13"/>
      <c r="H356" s="13"/>
      <c r="I356" s="13"/>
      <c r="J356" s="13"/>
    </row>
    <row r="357" spans="1:10">
      <c r="A357" s="11"/>
      <c r="B357" s="10"/>
      <c r="C357" s="10"/>
      <c r="D357" s="10"/>
      <c r="E357" s="13"/>
      <c r="F357" s="13"/>
      <c r="G357" s="13"/>
      <c r="H357" s="13"/>
      <c r="I357" s="13"/>
      <c r="J357" s="13"/>
    </row>
    <row r="358" spans="1:10">
      <c r="A358" s="11"/>
      <c r="B358" s="10"/>
      <c r="C358" s="10"/>
      <c r="D358" s="10"/>
      <c r="E358" s="13"/>
      <c r="F358" s="13"/>
      <c r="G358" s="13"/>
      <c r="H358" s="13"/>
      <c r="I358" s="13"/>
      <c r="J358" s="13"/>
    </row>
    <row r="359" spans="1:10">
      <c r="A359" s="11"/>
      <c r="B359" s="10"/>
      <c r="C359" s="10"/>
      <c r="D359" s="10"/>
      <c r="E359" s="13"/>
      <c r="F359" s="13"/>
      <c r="G359" s="13"/>
      <c r="H359" s="13"/>
      <c r="I359" s="13"/>
      <c r="J359" s="13"/>
    </row>
    <row r="360" spans="1:10">
      <c r="A360" s="11"/>
      <c r="B360" s="10"/>
      <c r="C360" s="10"/>
      <c r="D360" s="10"/>
      <c r="E360" s="13"/>
      <c r="F360" s="13"/>
      <c r="G360" s="13"/>
      <c r="H360" s="13"/>
      <c r="I360" s="13"/>
      <c r="J360" s="13"/>
    </row>
    <row r="361" spans="1:10">
      <c r="A361" s="11"/>
      <c r="B361" s="10"/>
      <c r="C361" s="10"/>
      <c r="D361" s="10"/>
      <c r="E361" s="13"/>
      <c r="F361" s="13"/>
      <c r="G361" s="13"/>
      <c r="H361" s="13"/>
      <c r="I361" s="13"/>
      <c r="J361" s="13"/>
    </row>
    <row r="362" spans="1:10">
      <c r="A362" s="11"/>
      <c r="B362" s="10"/>
      <c r="C362" s="10"/>
      <c r="D362" s="10"/>
      <c r="E362" s="13"/>
      <c r="F362" s="13"/>
      <c r="G362" s="13"/>
      <c r="H362" s="13"/>
      <c r="I362" s="13"/>
      <c r="J362" s="13"/>
    </row>
    <row r="363" spans="1:10">
      <c r="A363" s="11"/>
      <c r="B363" s="10"/>
      <c r="C363" s="10"/>
      <c r="D363" s="10"/>
      <c r="E363" s="13"/>
      <c r="F363" s="13"/>
      <c r="G363" s="13"/>
      <c r="H363" s="13"/>
      <c r="I363" s="13"/>
      <c r="J363" s="13"/>
    </row>
    <row r="364" spans="1:10">
      <c r="A364" s="11"/>
      <c r="B364" s="10"/>
      <c r="C364" s="10"/>
      <c r="D364" s="10"/>
      <c r="E364" s="13"/>
      <c r="F364" s="13"/>
      <c r="G364" s="13"/>
      <c r="H364" s="13"/>
      <c r="I364" s="13"/>
      <c r="J364" s="13"/>
    </row>
    <row r="365" spans="1:10">
      <c r="A365" s="11"/>
      <c r="B365" s="10"/>
      <c r="C365" s="10"/>
      <c r="D365" s="10"/>
      <c r="E365" s="13"/>
      <c r="F365" s="13"/>
      <c r="G365" s="13"/>
      <c r="H365" s="13"/>
      <c r="I365" s="13"/>
      <c r="J365" s="13"/>
    </row>
    <row r="366" spans="1:10">
      <c r="A366" s="11"/>
      <c r="B366" s="10"/>
      <c r="C366" s="10"/>
      <c r="D366" s="10"/>
      <c r="E366" s="13"/>
      <c r="F366" s="13"/>
      <c r="G366" s="13"/>
      <c r="H366" s="13"/>
      <c r="I366" s="13"/>
      <c r="J366" s="13"/>
    </row>
    <row r="367" spans="1:10">
      <c r="A367" s="11"/>
      <c r="B367" s="10"/>
      <c r="C367" s="10"/>
      <c r="D367" s="10"/>
      <c r="E367" s="13"/>
      <c r="F367" s="13"/>
      <c r="G367" s="13"/>
      <c r="H367" s="13"/>
      <c r="I367" s="13"/>
      <c r="J367" s="13"/>
    </row>
    <row r="368" spans="1:10">
      <c r="A368" s="11"/>
      <c r="B368" s="10"/>
      <c r="C368" s="10"/>
      <c r="D368" s="10"/>
      <c r="E368" s="13"/>
      <c r="F368" s="13"/>
      <c r="G368" s="13"/>
      <c r="H368" s="13"/>
      <c r="I368" s="13"/>
      <c r="J368" s="13"/>
    </row>
    <row r="369" spans="1:10">
      <c r="A369" s="11"/>
      <c r="B369" s="10"/>
      <c r="C369" s="10"/>
      <c r="D369" s="10"/>
      <c r="E369" s="13"/>
      <c r="F369" s="13"/>
      <c r="G369" s="13"/>
      <c r="H369" s="13"/>
      <c r="I369" s="13"/>
      <c r="J369" s="13"/>
    </row>
    <row r="370" spans="1:10">
      <c r="A370" s="11"/>
      <c r="B370" s="10"/>
      <c r="C370" s="10"/>
      <c r="D370" s="10"/>
      <c r="E370" s="13"/>
      <c r="F370" s="13"/>
      <c r="G370" s="13"/>
      <c r="H370" s="13"/>
      <c r="I370" s="13"/>
      <c r="J370" s="13"/>
    </row>
    <row r="371" spans="1:10">
      <c r="A371" s="11"/>
      <c r="B371" s="10"/>
      <c r="C371" s="10"/>
      <c r="D371" s="10"/>
      <c r="E371" s="13"/>
      <c r="F371" s="13"/>
      <c r="G371" s="13"/>
      <c r="H371" s="13"/>
      <c r="I371" s="13"/>
      <c r="J371" s="13"/>
    </row>
    <row r="372" spans="1:10">
      <c r="A372" s="11"/>
      <c r="B372" s="10"/>
      <c r="C372" s="10"/>
      <c r="D372" s="10"/>
      <c r="E372" s="13"/>
      <c r="F372" s="13"/>
      <c r="G372" s="13"/>
      <c r="H372" s="13"/>
      <c r="I372" s="13"/>
      <c r="J372" s="13"/>
    </row>
    <row r="373" spans="1:10">
      <c r="A373" s="11"/>
      <c r="B373" s="10"/>
      <c r="C373" s="10"/>
      <c r="D373" s="10"/>
      <c r="E373" s="13"/>
      <c r="F373" s="13"/>
      <c r="G373" s="13"/>
      <c r="H373" s="13"/>
      <c r="I373" s="13"/>
      <c r="J373" s="13"/>
    </row>
    <row r="374" spans="1:10">
      <c r="A374" s="11"/>
      <c r="B374" s="10"/>
      <c r="C374" s="10"/>
      <c r="D374" s="10"/>
      <c r="E374" s="13"/>
      <c r="F374" s="13"/>
      <c r="G374" s="13"/>
      <c r="H374" s="13"/>
      <c r="I374" s="13"/>
      <c r="J374" s="13"/>
    </row>
    <row r="375" spans="1:10">
      <c r="A375" s="11"/>
      <c r="B375" s="10"/>
      <c r="C375" s="10"/>
      <c r="D375" s="10"/>
      <c r="E375" s="13"/>
      <c r="F375" s="13"/>
      <c r="G375" s="13"/>
      <c r="H375" s="13"/>
      <c r="I375" s="13"/>
      <c r="J375" s="13"/>
    </row>
    <row r="376" spans="1:10">
      <c r="A376" s="11"/>
      <c r="B376" s="10"/>
      <c r="C376" s="10"/>
      <c r="D376" s="10"/>
      <c r="E376" s="13"/>
      <c r="F376" s="13"/>
      <c r="G376" s="13"/>
      <c r="H376" s="13"/>
      <c r="I376" s="13"/>
      <c r="J376" s="13"/>
    </row>
    <row r="377" spans="1:10">
      <c r="A377" s="11"/>
      <c r="B377" s="10"/>
      <c r="C377" s="10"/>
      <c r="D377" s="10"/>
      <c r="E377" s="13"/>
      <c r="F377" s="13"/>
      <c r="G377" s="13"/>
      <c r="H377" s="13"/>
      <c r="I377" s="13"/>
      <c r="J377" s="13"/>
    </row>
    <row r="378" spans="1:10">
      <c r="A378" s="11"/>
      <c r="B378" s="10"/>
      <c r="C378" s="10"/>
      <c r="D378" s="10"/>
      <c r="E378" s="13"/>
      <c r="F378" s="13"/>
      <c r="G378" s="13"/>
      <c r="H378" s="13"/>
      <c r="I378" s="13"/>
      <c r="J378" s="13"/>
    </row>
    <row r="379" spans="1:10">
      <c r="A379" s="11"/>
      <c r="B379" s="10"/>
      <c r="C379" s="10"/>
      <c r="D379" s="10"/>
      <c r="E379" s="13"/>
      <c r="F379" s="13"/>
      <c r="G379" s="13"/>
      <c r="H379" s="13"/>
      <c r="I379" s="13"/>
      <c r="J379" s="13"/>
    </row>
    <row r="380" spans="1:10">
      <c r="A380" s="11"/>
      <c r="B380" s="10"/>
      <c r="C380" s="10"/>
      <c r="D380" s="10"/>
      <c r="E380" s="13"/>
      <c r="F380" s="13"/>
      <c r="G380" s="13"/>
      <c r="H380" s="13"/>
      <c r="I380" s="13"/>
      <c r="J380" s="13"/>
    </row>
    <row r="381" spans="1:10">
      <c r="A381" s="11"/>
      <c r="B381" s="10"/>
      <c r="C381" s="10"/>
      <c r="D381" s="10"/>
      <c r="E381" s="13"/>
      <c r="F381" s="13"/>
      <c r="G381" s="13"/>
      <c r="H381" s="13"/>
      <c r="I381" s="13"/>
      <c r="J381" s="13"/>
    </row>
    <row r="382" spans="1:10">
      <c r="A382" s="11"/>
      <c r="B382" s="10"/>
      <c r="C382" s="10"/>
      <c r="D382" s="10"/>
      <c r="E382" s="13"/>
      <c r="F382" s="13"/>
      <c r="G382" s="13"/>
      <c r="H382" s="13"/>
      <c r="I382" s="13"/>
      <c r="J382" s="13"/>
    </row>
    <row r="383" spans="1:10">
      <c r="A383" s="11"/>
      <c r="B383" s="10"/>
      <c r="C383" s="10"/>
      <c r="D383" s="10"/>
      <c r="E383" s="13"/>
      <c r="F383" s="13"/>
      <c r="G383" s="13"/>
      <c r="H383" s="13"/>
      <c r="I383" s="13"/>
      <c r="J383" s="13"/>
    </row>
    <row r="384" spans="1:10">
      <c r="A384" s="11"/>
      <c r="B384" s="10"/>
      <c r="C384" s="10"/>
      <c r="D384" s="10"/>
      <c r="E384" s="13"/>
      <c r="F384" s="13"/>
      <c r="G384" s="13"/>
      <c r="H384" s="13"/>
      <c r="I384" s="13"/>
      <c r="J384" s="13"/>
    </row>
    <row r="385" spans="1:10">
      <c r="A385" s="11"/>
      <c r="B385" s="10"/>
      <c r="C385" s="10"/>
      <c r="D385" s="10"/>
      <c r="E385" s="13"/>
      <c r="F385" s="13"/>
      <c r="G385" s="13"/>
      <c r="H385" s="13"/>
      <c r="I385" s="13"/>
      <c r="J385" s="13"/>
    </row>
    <row r="386" spans="1:10">
      <c r="A386" s="11"/>
      <c r="B386" s="10"/>
      <c r="C386" s="10"/>
      <c r="D386" s="10"/>
      <c r="E386" s="13"/>
      <c r="F386" s="13"/>
      <c r="G386" s="13"/>
      <c r="H386" s="13"/>
      <c r="I386" s="13"/>
      <c r="J386" s="13"/>
    </row>
    <row r="387" spans="1:10">
      <c r="A387" s="11"/>
      <c r="B387" s="10"/>
      <c r="C387" s="10"/>
      <c r="D387" s="10"/>
      <c r="E387" s="13"/>
      <c r="F387" s="13"/>
      <c r="G387" s="13"/>
      <c r="H387" s="13"/>
      <c r="I387" s="13"/>
      <c r="J387" s="13"/>
    </row>
    <row r="388" spans="1:10">
      <c r="A388" s="11"/>
      <c r="B388" s="10"/>
      <c r="C388" s="10"/>
      <c r="D388" s="10"/>
      <c r="E388" s="13"/>
      <c r="F388" s="13"/>
      <c r="G388" s="13"/>
      <c r="H388" s="13"/>
      <c r="I388" s="13"/>
      <c r="J388" s="13"/>
    </row>
    <row r="389" spans="1:10">
      <c r="A389" s="11"/>
      <c r="B389" s="10"/>
      <c r="C389" s="10"/>
      <c r="D389" s="10"/>
      <c r="E389" s="13"/>
      <c r="F389" s="13"/>
      <c r="G389" s="13"/>
      <c r="H389" s="13"/>
      <c r="I389" s="13"/>
      <c r="J389" s="13"/>
    </row>
    <row r="390" spans="1:10">
      <c r="A390" s="11"/>
      <c r="B390" s="10"/>
      <c r="C390" s="10"/>
      <c r="D390" s="10"/>
      <c r="E390" s="13"/>
      <c r="F390" s="13"/>
      <c r="G390" s="13"/>
      <c r="H390" s="13"/>
      <c r="I390" s="13"/>
      <c r="J390" s="13"/>
    </row>
    <row r="391" spans="1:10">
      <c r="A391" s="11"/>
      <c r="B391" s="10"/>
      <c r="C391" s="10"/>
      <c r="D391" s="10"/>
      <c r="E391" s="13"/>
      <c r="F391" s="13"/>
      <c r="G391" s="13"/>
      <c r="H391" s="13"/>
      <c r="I391" s="13"/>
      <c r="J391" s="13"/>
    </row>
    <row r="392" spans="1:10">
      <c r="A392" s="11"/>
      <c r="B392" s="10"/>
      <c r="C392" s="10"/>
      <c r="D392" s="10"/>
      <c r="E392" s="13"/>
      <c r="F392" s="13"/>
      <c r="G392" s="13"/>
      <c r="H392" s="13"/>
      <c r="I392" s="13"/>
      <c r="J392" s="13"/>
    </row>
    <row r="393" spans="1:10">
      <c r="A393" s="11"/>
      <c r="B393" s="10"/>
      <c r="C393" s="10"/>
      <c r="D393" s="10"/>
      <c r="E393" s="13"/>
      <c r="F393" s="13"/>
      <c r="G393" s="13"/>
      <c r="H393" s="13"/>
      <c r="I393" s="13"/>
      <c r="J393" s="13"/>
    </row>
    <row r="394" spans="1:10">
      <c r="A394" s="11"/>
      <c r="B394" s="10"/>
      <c r="C394" s="10"/>
      <c r="D394" s="10"/>
      <c r="E394" s="13"/>
      <c r="F394" s="13"/>
      <c r="G394" s="13"/>
      <c r="H394" s="13"/>
      <c r="I394" s="13"/>
      <c r="J394" s="13"/>
    </row>
    <row r="395" spans="1:10">
      <c r="A395" s="11"/>
      <c r="B395" s="10"/>
      <c r="C395" s="10"/>
      <c r="D395" s="10"/>
      <c r="E395" s="13"/>
      <c r="F395" s="13"/>
      <c r="G395" s="13"/>
      <c r="H395" s="13"/>
      <c r="I395" s="13"/>
      <c r="J395" s="13"/>
    </row>
    <row r="396" spans="1:10">
      <c r="A396" s="11"/>
      <c r="B396" s="10"/>
      <c r="C396" s="10"/>
      <c r="D396" s="10"/>
      <c r="E396" s="13"/>
      <c r="F396" s="13"/>
      <c r="G396" s="13"/>
      <c r="H396" s="13"/>
      <c r="I396" s="13"/>
      <c r="J396" s="13"/>
    </row>
    <row r="397" spans="1:10">
      <c r="A397" s="11"/>
      <c r="B397" s="10"/>
      <c r="C397" s="10"/>
      <c r="D397" s="10"/>
      <c r="E397" s="13"/>
      <c r="F397" s="13"/>
      <c r="G397" s="13"/>
      <c r="H397" s="13"/>
      <c r="I397" s="13"/>
      <c r="J397" s="13"/>
    </row>
    <row r="398" spans="1:10">
      <c r="A398" s="11"/>
      <c r="B398" s="10"/>
      <c r="C398" s="10"/>
      <c r="D398" s="10"/>
      <c r="E398" s="13"/>
      <c r="F398" s="13"/>
      <c r="G398" s="13"/>
      <c r="H398" s="13"/>
      <c r="I398" s="13"/>
      <c r="J398" s="13"/>
    </row>
    <row r="399" spans="1:10">
      <c r="A399" s="11"/>
      <c r="B399" s="10"/>
      <c r="C399" s="10"/>
      <c r="D399" s="10"/>
      <c r="E399" s="13"/>
      <c r="F399" s="13"/>
      <c r="G399" s="13"/>
      <c r="H399" s="13"/>
      <c r="I399" s="13"/>
      <c r="J399" s="13"/>
    </row>
    <row r="400" spans="1:10">
      <c r="A400" s="11"/>
      <c r="B400" s="10"/>
      <c r="C400" s="10"/>
      <c r="D400" s="10"/>
      <c r="E400" s="13"/>
      <c r="F400" s="13"/>
      <c r="G400" s="13"/>
      <c r="H400" s="13"/>
      <c r="I400" s="13"/>
      <c r="J400" s="13"/>
    </row>
    <row r="401" spans="1:10">
      <c r="A401" s="11"/>
      <c r="B401" s="10"/>
      <c r="C401" s="10"/>
      <c r="D401" s="10"/>
      <c r="E401" s="13"/>
      <c r="F401" s="13"/>
      <c r="G401" s="13"/>
      <c r="H401" s="13"/>
      <c r="I401" s="13"/>
      <c r="J401" s="13"/>
    </row>
    <row r="402" spans="1:10">
      <c r="A402" s="11"/>
      <c r="B402" s="10"/>
      <c r="C402" s="10"/>
      <c r="D402" s="10"/>
      <c r="E402" s="13"/>
      <c r="F402" s="13"/>
      <c r="G402" s="13"/>
      <c r="H402" s="13"/>
      <c r="I402" s="13"/>
      <c r="J402" s="13"/>
    </row>
    <row r="403" spans="1:10">
      <c r="A403" s="11"/>
      <c r="B403" s="10"/>
      <c r="C403" s="10"/>
      <c r="D403" s="10"/>
      <c r="E403" s="13"/>
      <c r="F403" s="13"/>
      <c r="G403" s="13"/>
      <c r="H403" s="13"/>
      <c r="I403" s="13"/>
      <c r="J403" s="13"/>
    </row>
    <row r="404" spans="1:10">
      <c r="A404" s="11"/>
      <c r="B404" s="10"/>
      <c r="C404" s="10"/>
      <c r="D404" s="10"/>
      <c r="E404" s="13"/>
      <c r="F404" s="13"/>
      <c r="G404" s="13"/>
      <c r="H404" s="13"/>
      <c r="I404" s="13"/>
      <c r="J404" s="13"/>
    </row>
    <row r="405" spans="1:10">
      <c r="A405" s="11"/>
      <c r="B405" s="10"/>
      <c r="C405" s="10"/>
      <c r="D405" s="10"/>
      <c r="E405" s="13"/>
      <c r="F405" s="13"/>
      <c r="G405" s="13"/>
      <c r="H405" s="13"/>
      <c r="I405" s="13"/>
      <c r="J405" s="13"/>
    </row>
    <row r="406" spans="1:10">
      <c r="A406" s="11"/>
      <c r="B406" s="10"/>
      <c r="C406" s="10"/>
      <c r="D406" s="10"/>
      <c r="E406" s="13"/>
      <c r="F406" s="13"/>
      <c r="G406" s="13"/>
      <c r="H406" s="13"/>
      <c r="I406" s="13"/>
      <c r="J406" s="13"/>
    </row>
    <row r="407" spans="1:10">
      <c r="A407" s="11"/>
      <c r="B407" s="10"/>
      <c r="C407" s="10"/>
      <c r="D407" s="10"/>
      <c r="E407" s="13"/>
      <c r="F407" s="13"/>
      <c r="G407" s="13"/>
      <c r="H407" s="13"/>
      <c r="I407" s="13"/>
      <c r="J407" s="13"/>
    </row>
    <row r="408" spans="1:10">
      <c r="A408" s="11"/>
      <c r="B408" s="10"/>
      <c r="C408" s="10"/>
      <c r="D408" s="10"/>
      <c r="E408" s="13"/>
      <c r="F408" s="13"/>
      <c r="G408" s="13"/>
      <c r="H408" s="13"/>
      <c r="I408" s="13"/>
      <c r="J408" s="13"/>
    </row>
    <row r="409" spans="1:10">
      <c r="A409" s="11"/>
      <c r="B409" s="10"/>
      <c r="C409" s="10"/>
      <c r="D409" s="10"/>
      <c r="E409" s="13"/>
      <c r="F409" s="13"/>
      <c r="G409" s="13"/>
      <c r="H409" s="13"/>
      <c r="I409" s="13"/>
      <c r="J409" s="13"/>
    </row>
    <row r="410" spans="1:10">
      <c r="A410" s="11"/>
      <c r="B410" s="10"/>
      <c r="C410" s="10"/>
      <c r="D410" s="10"/>
      <c r="E410" s="13"/>
      <c r="F410" s="13"/>
      <c r="G410" s="13"/>
      <c r="H410" s="13"/>
      <c r="I410" s="13"/>
      <c r="J410" s="13"/>
    </row>
    <row r="411" spans="1:10">
      <c r="A411" s="11"/>
      <c r="B411" s="10"/>
      <c r="C411" s="10"/>
      <c r="D411" s="10"/>
      <c r="E411" s="13"/>
      <c r="F411" s="13"/>
      <c r="G411" s="13"/>
      <c r="H411" s="13"/>
      <c r="I411" s="13"/>
      <c r="J411" s="13"/>
    </row>
    <row r="412" spans="1:10">
      <c r="A412" s="11"/>
      <c r="B412" s="10"/>
      <c r="C412" s="10"/>
      <c r="D412" s="10"/>
      <c r="E412" s="13"/>
      <c r="F412" s="13"/>
      <c r="G412" s="13"/>
      <c r="H412" s="13"/>
      <c r="I412" s="13"/>
      <c r="J412" s="13"/>
    </row>
    <row r="413" spans="1:10">
      <c r="A413" s="11"/>
      <c r="B413" s="10"/>
      <c r="C413" s="10"/>
      <c r="D413" s="10"/>
      <c r="E413" s="13"/>
      <c r="F413" s="13"/>
      <c r="G413" s="13"/>
      <c r="H413" s="13"/>
      <c r="I413" s="13"/>
      <c r="J413" s="13"/>
    </row>
    <row r="414" spans="1:10">
      <c r="A414" s="11"/>
      <c r="B414" s="10"/>
      <c r="C414" s="10"/>
      <c r="D414" s="10"/>
      <c r="E414" s="13"/>
      <c r="F414" s="13"/>
      <c r="G414" s="13"/>
      <c r="H414" s="13"/>
      <c r="I414" s="13"/>
      <c r="J414" s="13"/>
    </row>
    <row r="415" spans="1:10">
      <c r="A415" s="11"/>
      <c r="B415" s="10"/>
      <c r="C415" s="10"/>
      <c r="D415" s="10"/>
      <c r="E415" s="13"/>
      <c r="F415" s="13"/>
      <c r="G415" s="13"/>
      <c r="H415" s="13"/>
      <c r="I415" s="13"/>
      <c r="J415" s="13"/>
    </row>
    <row r="416" spans="1:10">
      <c r="A416" s="11"/>
      <c r="B416" s="10"/>
      <c r="C416" s="10"/>
      <c r="D416" s="10"/>
      <c r="E416" s="13"/>
      <c r="F416" s="13"/>
      <c r="G416" s="13"/>
      <c r="H416" s="13"/>
      <c r="I416" s="13"/>
      <c r="J416" s="13"/>
    </row>
    <row r="417" spans="1:10">
      <c r="A417" s="11"/>
      <c r="B417" s="10"/>
      <c r="C417" s="10"/>
      <c r="D417" s="10"/>
      <c r="E417" s="13"/>
      <c r="F417" s="13"/>
      <c r="G417" s="13"/>
      <c r="H417" s="13"/>
      <c r="I417" s="13"/>
      <c r="J417" s="13"/>
    </row>
    <row r="418" spans="1:10">
      <c r="A418" s="11"/>
      <c r="B418" s="10"/>
      <c r="C418" s="10"/>
      <c r="D418" s="10"/>
      <c r="E418" s="13"/>
      <c r="F418" s="13"/>
      <c r="G418" s="13"/>
      <c r="H418" s="13"/>
      <c r="I418" s="13"/>
      <c r="J418" s="13"/>
    </row>
    <row r="419" spans="1:10">
      <c r="A419" s="11"/>
      <c r="B419" s="10"/>
      <c r="C419" s="10"/>
      <c r="D419" s="10"/>
      <c r="E419" s="13"/>
      <c r="F419" s="13"/>
      <c r="G419" s="13"/>
      <c r="H419" s="13"/>
      <c r="I419" s="13"/>
      <c r="J419" s="13"/>
    </row>
    <row r="420" spans="1:10">
      <c r="A420" s="11"/>
      <c r="B420" s="10"/>
      <c r="C420" s="10"/>
      <c r="D420" s="10"/>
      <c r="E420" s="13"/>
      <c r="F420" s="13"/>
      <c r="G420" s="13"/>
      <c r="H420" s="13"/>
      <c r="I420" s="13"/>
      <c r="J420" s="13"/>
    </row>
    <row r="421" spans="1:10">
      <c r="A421" s="11"/>
      <c r="B421" s="10"/>
      <c r="C421" s="10"/>
      <c r="D421" s="10"/>
      <c r="E421" s="13"/>
      <c r="F421" s="13"/>
      <c r="G421" s="13"/>
      <c r="H421" s="13"/>
      <c r="I421" s="13"/>
      <c r="J421" s="13"/>
    </row>
    <row r="422" spans="1:10">
      <c r="A422" s="11"/>
      <c r="B422" s="10"/>
      <c r="C422" s="10"/>
      <c r="D422" s="10"/>
      <c r="E422" s="13"/>
      <c r="F422" s="13"/>
      <c r="G422" s="13"/>
      <c r="H422" s="13"/>
      <c r="I422" s="13"/>
      <c r="J422" s="13"/>
    </row>
    <row r="423" spans="1:10">
      <c r="A423" s="11"/>
      <c r="B423" s="10"/>
      <c r="C423" s="10"/>
      <c r="D423" s="10"/>
      <c r="E423" s="13"/>
      <c r="F423" s="13"/>
      <c r="G423" s="13"/>
      <c r="H423" s="13"/>
      <c r="I423" s="13"/>
      <c r="J423" s="13"/>
    </row>
    <row r="424" spans="1:10">
      <c r="A424" s="11"/>
      <c r="B424" s="10"/>
      <c r="C424" s="10"/>
      <c r="D424" s="10"/>
      <c r="E424" s="13"/>
      <c r="F424" s="13"/>
      <c r="G424" s="13"/>
      <c r="H424" s="13"/>
      <c r="I424" s="13"/>
      <c r="J424" s="13"/>
    </row>
    <row r="425" spans="1:10">
      <c r="A425" s="11"/>
      <c r="B425" s="10"/>
      <c r="C425" s="10"/>
      <c r="D425" s="10"/>
      <c r="E425" s="13"/>
      <c r="F425" s="13"/>
      <c r="G425" s="13"/>
      <c r="H425" s="13"/>
      <c r="I425" s="13"/>
      <c r="J425" s="13"/>
    </row>
    <row r="426" spans="1:10">
      <c r="A426" s="11"/>
      <c r="B426" s="10"/>
      <c r="C426" s="10"/>
      <c r="D426" s="10"/>
      <c r="E426" s="13"/>
      <c r="F426" s="13"/>
      <c r="G426" s="13"/>
      <c r="H426" s="13"/>
      <c r="I426" s="13"/>
      <c r="J426" s="13"/>
    </row>
    <row r="427" spans="1:10">
      <c r="A427" s="11"/>
      <c r="B427" s="10"/>
      <c r="C427" s="10"/>
      <c r="D427" s="10"/>
      <c r="E427" s="13"/>
      <c r="F427" s="13"/>
      <c r="G427" s="13"/>
      <c r="H427" s="13"/>
      <c r="I427" s="13"/>
      <c r="J427" s="13"/>
    </row>
    <row r="428" spans="1:10">
      <c r="A428" s="11"/>
      <c r="B428" s="10"/>
      <c r="C428" s="10"/>
      <c r="D428" s="10"/>
      <c r="E428" s="13"/>
      <c r="F428" s="13"/>
      <c r="G428" s="13"/>
      <c r="H428" s="13"/>
      <c r="I428" s="13"/>
      <c r="J428" s="13"/>
    </row>
    <row r="429" spans="1:10">
      <c r="A429" s="11"/>
      <c r="B429" s="10"/>
      <c r="C429" s="10"/>
      <c r="D429" s="10"/>
      <c r="E429" s="13"/>
      <c r="F429" s="13"/>
      <c r="G429" s="13"/>
      <c r="H429" s="13"/>
      <c r="I429" s="13"/>
      <c r="J429" s="13"/>
    </row>
    <row r="430" spans="1:10">
      <c r="A430" s="11"/>
      <c r="B430" s="10"/>
      <c r="C430" s="10"/>
      <c r="D430" s="10"/>
      <c r="E430" s="13"/>
      <c r="F430" s="13"/>
      <c r="G430" s="13"/>
      <c r="H430" s="13"/>
      <c r="I430" s="13"/>
      <c r="J430" s="13"/>
    </row>
    <row r="431" spans="1:10">
      <c r="A431" s="11"/>
      <c r="B431" s="10"/>
      <c r="C431" s="10"/>
      <c r="D431" s="10"/>
      <c r="E431" s="13"/>
      <c r="F431" s="13"/>
      <c r="G431" s="13"/>
      <c r="H431" s="13"/>
      <c r="I431" s="13"/>
      <c r="J431" s="13"/>
    </row>
    <row r="432" spans="1:10">
      <c r="A432" s="11"/>
      <c r="B432" s="10"/>
      <c r="C432" s="10"/>
      <c r="D432" s="10"/>
      <c r="E432" s="13"/>
      <c r="F432" s="13"/>
      <c r="G432" s="13"/>
      <c r="H432" s="13"/>
      <c r="I432" s="13"/>
      <c r="J432" s="13"/>
    </row>
    <row r="433" spans="1:10">
      <c r="A433" s="11"/>
      <c r="B433" s="10"/>
      <c r="C433" s="10"/>
      <c r="D433" s="10"/>
      <c r="E433" s="13"/>
      <c r="F433" s="13"/>
      <c r="G433" s="13"/>
      <c r="H433" s="13"/>
      <c r="I433" s="13"/>
      <c r="J433" s="13"/>
    </row>
    <row r="434" spans="1:10">
      <c r="A434" s="11"/>
      <c r="B434" s="10"/>
      <c r="C434" s="10"/>
      <c r="D434" s="10"/>
      <c r="E434" s="13"/>
      <c r="F434" s="13"/>
      <c r="G434" s="13"/>
      <c r="H434" s="13"/>
      <c r="I434" s="13"/>
      <c r="J434" s="13"/>
    </row>
    <row r="435" spans="1:10">
      <c r="A435" s="11"/>
      <c r="B435" s="10"/>
      <c r="C435" s="10"/>
      <c r="D435" s="10"/>
      <c r="E435" s="13"/>
      <c r="F435" s="13"/>
      <c r="G435" s="13"/>
      <c r="H435" s="13"/>
      <c r="I435" s="13"/>
      <c r="J435" s="13"/>
    </row>
    <row r="436" spans="1:10">
      <c r="A436" s="11"/>
      <c r="B436" s="10"/>
      <c r="C436" s="10"/>
      <c r="D436" s="10"/>
      <c r="E436" s="13"/>
      <c r="F436" s="13"/>
      <c r="G436" s="13"/>
      <c r="H436" s="13"/>
      <c r="I436" s="13"/>
      <c r="J436" s="13"/>
    </row>
    <row r="437" spans="1:10">
      <c r="A437" s="11"/>
      <c r="B437" s="10"/>
      <c r="C437" s="10"/>
      <c r="D437" s="10"/>
      <c r="E437" s="13"/>
      <c r="F437" s="13"/>
      <c r="G437" s="13"/>
      <c r="H437" s="13"/>
      <c r="I437" s="13"/>
      <c r="J437" s="13"/>
    </row>
    <row r="438" spans="1:10">
      <c r="A438" s="11"/>
      <c r="B438" s="10"/>
      <c r="C438" s="10"/>
      <c r="D438" s="10"/>
      <c r="E438" s="13"/>
      <c r="F438" s="13"/>
      <c r="G438" s="13"/>
      <c r="H438" s="13"/>
      <c r="I438" s="13"/>
      <c r="J438" s="13"/>
    </row>
    <row r="439" spans="1:10">
      <c r="A439" s="11"/>
      <c r="B439" s="10"/>
      <c r="C439" s="10"/>
      <c r="D439" s="10"/>
      <c r="E439" s="13"/>
      <c r="F439" s="13"/>
      <c r="G439" s="13"/>
      <c r="H439" s="13"/>
      <c r="I439" s="13"/>
      <c r="J439" s="13"/>
    </row>
    <row r="440" spans="1:10">
      <c r="A440" s="11"/>
      <c r="B440" s="10"/>
      <c r="C440" s="10"/>
      <c r="D440" s="10"/>
      <c r="E440" s="13"/>
      <c r="F440" s="13"/>
      <c r="G440" s="13"/>
      <c r="H440" s="13"/>
      <c r="I440" s="13"/>
      <c r="J440" s="13"/>
    </row>
    <row r="441" spans="1:10">
      <c r="A441" s="11"/>
      <c r="B441" s="10"/>
      <c r="C441" s="10"/>
      <c r="D441" s="10"/>
      <c r="E441" s="13"/>
      <c r="F441" s="13"/>
      <c r="G441" s="13"/>
      <c r="H441" s="13"/>
      <c r="I441" s="13"/>
      <c r="J441" s="13"/>
    </row>
    <row r="442" spans="1:10">
      <c r="A442" s="11"/>
      <c r="B442" s="10"/>
      <c r="C442" s="10"/>
      <c r="D442" s="10"/>
      <c r="E442" s="13"/>
      <c r="F442" s="13"/>
      <c r="G442" s="13"/>
      <c r="H442" s="13"/>
      <c r="I442" s="13"/>
      <c r="J442" s="13"/>
    </row>
    <row r="443" spans="1:10">
      <c r="A443" s="11"/>
      <c r="B443" s="10"/>
      <c r="C443" s="10"/>
      <c r="D443" s="10"/>
      <c r="E443" s="13"/>
      <c r="F443" s="13"/>
      <c r="G443" s="13"/>
      <c r="H443" s="13"/>
      <c r="I443" s="13"/>
      <c r="J443" s="13"/>
    </row>
    <row r="444" spans="1:10">
      <c r="A444" s="11"/>
      <c r="B444" s="10"/>
      <c r="C444" s="10"/>
      <c r="D444" s="10"/>
      <c r="E444" s="13"/>
      <c r="F444" s="13"/>
      <c r="G444" s="13"/>
      <c r="H444" s="13"/>
      <c r="I444" s="13"/>
      <c r="J444" s="13"/>
    </row>
    <row r="445" spans="1:10">
      <c r="A445" s="11"/>
      <c r="B445" s="10"/>
      <c r="C445" s="10"/>
      <c r="D445" s="10"/>
      <c r="E445" s="13"/>
      <c r="F445" s="13"/>
      <c r="G445" s="13"/>
      <c r="H445" s="13"/>
      <c r="I445" s="13"/>
      <c r="J445" s="13"/>
    </row>
    <row r="446" spans="1:10">
      <c r="A446" s="11"/>
      <c r="B446" s="10"/>
      <c r="C446" s="10"/>
      <c r="D446" s="10"/>
      <c r="E446" s="13"/>
      <c r="F446" s="13"/>
      <c r="G446" s="13"/>
      <c r="H446" s="13"/>
      <c r="I446" s="13"/>
      <c r="J446" s="13"/>
    </row>
    <row r="447" spans="1:10">
      <c r="A447" s="11"/>
      <c r="B447" s="10"/>
      <c r="C447" s="10"/>
      <c r="D447" s="10"/>
      <c r="E447" s="13"/>
      <c r="F447" s="13"/>
      <c r="G447" s="13"/>
      <c r="H447" s="13"/>
      <c r="I447" s="13"/>
      <c r="J447" s="13"/>
    </row>
    <row r="448" spans="1:10">
      <c r="A448" s="11"/>
      <c r="B448" s="10"/>
      <c r="C448" s="10"/>
      <c r="D448" s="10"/>
      <c r="E448" s="13"/>
      <c r="F448" s="13"/>
      <c r="G448" s="13"/>
      <c r="H448" s="13"/>
      <c r="I448" s="13"/>
      <c r="J448" s="13"/>
    </row>
    <row r="449" spans="1:10">
      <c r="A449" s="11"/>
      <c r="B449" s="10"/>
      <c r="C449" s="10"/>
      <c r="D449" s="10"/>
      <c r="E449" s="13"/>
      <c r="F449" s="13"/>
      <c r="G449" s="13"/>
      <c r="H449" s="13"/>
      <c r="I449" s="13"/>
      <c r="J449" s="13"/>
    </row>
    <row r="450" spans="1:10">
      <c r="A450" s="11"/>
      <c r="B450" s="10"/>
      <c r="C450" s="10"/>
      <c r="D450" s="10"/>
      <c r="E450" s="13"/>
      <c r="F450" s="13"/>
      <c r="G450" s="13"/>
      <c r="H450" s="13"/>
      <c r="I450" s="13"/>
      <c r="J450" s="13"/>
    </row>
    <row r="451" spans="1:10">
      <c r="A451" s="11"/>
      <c r="B451" s="10"/>
      <c r="C451" s="10"/>
      <c r="D451" s="10"/>
      <c r="E451" s="13"/>
      <c r="F451" s="13"/>
      <c r="G451" s="13"/>
      <c r="H451" s="13"/>
      <c r="I451" s="13"/>
      <c r="J451" s="13"/>
    </row>
    <row r="452" spans="1:10">
      <c r="A452" s="11"/>
      <c r="B452" s="10"/>
      <c r="C452" s="10"/>
      <c r="D452" s="10"/>
      <c r="E452" s="13"/>
      <c r="F452" s="13"/>
      <c r="G452" s="13"/>
      <c r="H452" s="13"/>
      <c r="I452" s="13"/>
      <c r="J452" s="13"/>
    </row>
    <row r="453" spans="1:10">
      <c r="A453" s="11"/>
      <c r="B453" s="10"/>
      <c r="C453" s="10"/>
      <c r="D453" s="10"/>
      <c r="E453" s="13"/>
      <c r="F453" s="13"/>
      <c r="G453" s="13"/>
      <c r="H453" s="13"/>
      <c r="I453" s="13"/>
      <c r="J453" s="13"/>
    </row>
    <row r="454" spans="1:10">
      <c r="A454" s="11"/>
      <c r="B454" s="10"/>
      <c r="C454" s="10"/>
      <c r="D454" s="10"/>
      <c r="E454" s="13"/>
      <c r="F454" s="13"/>
      <c r="G454" s="13"/>
      <c r="H454" s="13"/>
      <c r="I454" s="13"/>
      <c r="J454" s="13"/>
    </row>
    <row r="455" spans="1:10">
      <c r="A455" s="11"/>
      <c r="B455" s="10"/>
      <c r="C455" s="10"/>
      <c r="D455" s="10"/>
      <c r="E455" s="13"/>
      <c r="F455" s="13"/>
      <c r="G455" s="13"/>
      <c r="H455" s="13"/>
      <c r="I455" s="13"/>
      <c r="J455" s="13"/>
    </row>
    <row r="456" spans="1:10">
      <c r="A456" s="11"/>
      <c r="B456" s="10"/>
      <c r="C456" s="10"/>
      <c r="D456" s="10"/>
      <c r="E456" s="13"/>
      <c r="F456" s="13"/>
      <c r="G456" s="13"/>
      <c r="H456" s="13"/>
      <c r="I456" s="13"/>
      <c r="J456" s="13"/>
    </row>
    <row r="457" spans="1:10">
      <c r="A457" s="11"/>
      <c r="B457" s="10"/>
      <c r="C457" s="10"/>
      <c r="D457" s="10"/>
      <c r="E457" s="13"/>
      <c r="F457" s="13"/>
      <c r="G457" s="13"/>
      <c r="H457" s="13"/>
      <c r="I457" s="13"/>
      <c r="J457" s="13"/>
    </row>
    <row r="458" spans="1:10">
      <c r="A458" s="11"/>
      <c r="B458" s="10"/>
      <c r="C458" s="10"/>
      <c r="D458" s="10"/>
      <c r="E458" s="13"/>
      <c r="F458" s="13"/>
      <c r="G458" s="13"/>
      <c r="H458" s="13"/>
      <c r="I458" s="13"/>
      <c r="J458" s="13"/>
    </row>
    <row r="459" spans="1:10">
      <c r="A459" s="11"/>
      <c r="B459" s="10"/>
      <c r="C459" s="10"/>
      <c r="D459" s="10"/>
      <c r="E459" s="13"/>
      <c r="F459" s="13"/>
      <c r="G459" s="13"/>
      <c r="H459" s="13"/>
      <c r="I459" s="13"/>
      <c r="J459" s="13"/>
    </row>
    <row r="460" spans="1:10">
      <c r="A460" s="11"/>
      <c r="B460" s="10"/>
      <c r="C460" s="10"/>
      <c r="D460" s="10"/>
      <c r="E460" s="13"/>
      <c r="F460" s="13"/>
      <c r="G460" s="13"/>
      <c r="H460" s="13"/>
      <c r="I460" s="13"/>
      <c r="J460" s="13"/>
    </row>
    <row r="461" spans="1:10">
      <c r="A461" s="11"/>
      <c r="B461" s="10"/>
      <c r="C461" s="10"/>
      <c r="D461" s="10"/>
      <c r="E461" s="13"/>
      <c r="F461" s="13"/>
      <c r="G461" s="13"/>
      <c r="H461" s="13"/>
      <c r="I461" s="13"/>
      <c r="J461" s="13"/>
    </row>
    <row r="462" spans="1:10">
      <c r="A462" s="11"/>
      <c r="B462" s="10"/>
      <c r="C462" s="10"/>
      <c r="D462" s="10"/>
      <c r="E462" s="13"/>
      <c r="F462" s="13"/>
      <c r="G462" s="13"/>
      <c r="H462" s="13"/>
      <c r="I462" s="13"/>
      <c r="J462" s="13"/>
    </row>
    <row r="463" spans="1:10">
      <c r="A463" s="11"/>
      <c r="B463" s="10"/>
      <c r="C463" s="10"/>
      <c r="D463" s="10"/>
      <c r="E463" s="13"/>
      <c r="F463" s="13"/>
      <c r="G463" s="13"/>
      <c r="H463" s="13"/>
      <c r="I463" s="13"/>
      <c r="J463" s="13"/>
    </row>
    <row r="464" spans="1:10">
      <c r="A464" s="11"/>
      <c r="B464" s="10"/>
      <c r="C464" s="10"/>
      <c r="D464" s="10"/>
      <c r="E464" s="13"/>
      <c r="F464" s="13"/>
      <c r="G464" s="13"/>
      <c r="H464" s="13"/>
      <c r="I464" s="13"/>
      <c r="J464" s="13"/>
    </row>
    <row r="465" spans="1:10">
      <c r="A465" s="11"/>
      <c r="B465" s="10"/>
      <c r="C465" s="10"/>
      <c r="D465" s="10"/>
      <c r="E465" s="13"/>
      <c r="F465" s="13"/>
      <c r="G465" s="13"/>
      <c r="H465" s="13"/>
      <c r="I465" s="13"/>
      <c r="J465" s="13"/>
    </row>
    <row r="466" spans="1:10">
      <c r="A466" s="11"/>
      <c r="B466" s="10"/>
      <c r="C466" s="10"/>
      <c r="D466" s="10"/>
      <c r="E466" s="13"/>
      <c r="F466" s="13"/>
      <c r="G466" s="13"/>
      <c r="H466" s="13"/>
      <c r="I466" s="13"/>
      <c r="J466" s="13"/>
    </row>
    <row r="467" spans="1:10">
      <c r="A467" s="11"/>
      <c r="B467" s="10"/>
      <c r="C467" s="10"/>
      <c r="D467" s="10"/>
      <c r="E467" s="13"/>
      <c r="F467" s="13"/>
      <c r="G467" s="13"/>
      <c r="H467" s="13"/>
      <c r="I467" s="13"/>
      <c r="J467" s="13"/>
    </row>
    <row r="468" spans="1:10">
      <c r="A468" s="11"/>
      <c r="B468" s="10"/>
      <c r="C468" s="10"/>
      <c r="D468" s="10"/>
      <c r="E468" s="13"/>
      <c r="F468" s="13"/>
      <c r="G468" s="13"/>
      <c r="H468" s="13"/>
      <c r="I468" s="13"/>
      <c r="J468" s="13"/>
    </row>
    <row r="469" spans="1:10">
      <c r="A469" s="11"/>
      <c r="B469" s="10"/>
      <c r="C469" s="10"/>
      <c r="D469" s="10"/>
      <c r="E469" s="13"/>
      <c r="F469" s="13"/>
      <c r="G469" s="13"/>
      <c r="H469" s="13"/>
      <c r="I469" s="13"/>
      <c r="J469" s="13"/>
    </row>
    <row r="470" spans="1:10">
      <c r="A470" s="11"/>
      <c r="B470" s="10"/>
      <c r="C470" s="10"/>
      <c r="D470" s="10"/>
      <c r="E470" s="13"/>
      <c r="F470" s="13"/>
      <c r="G470" s="13"/>
      <c r="H470" s="13"/>
      <c r="I470" s="13"/>
      <c r="J470" s="13"/>
    </row>
    <row r="471" spans="1:10">
      <c r="A471" s="11"/>
      <c r="B471" s="10"/>
      <c r="C471" s="10"/>
      <c r="D471" s="10"/>
      <c r="E471" s="13"/>
      <c r="F471" s="13"/>
      <c r="G471" s="13"/>
      <c r="H471" s="13"/>
      <c r="I471" s="13"/>
      <c r="J471" s="13"/>
    </row>
    <row r="472" spans="1:10">
      <c r="A472" s="11"/>
      <c r="B472" s="10"/>
      <c r="C472" s="10"/>
      <c r="D472" s="10"/>
      <c r="E472" s="13"/>
      <c r="F472" s="13"/>
      <c r="G472" s="13"/>
      <c r="H472" s="13"/>
      <c r="I472" s="13"/>
      <c r="J472" s="13"/>
    </row>
    <row r="473" spans="1:10">
      <c r="A473" s="11"/>
      <c r="B473" s="10"/>
      <c r="C473" s="10"/>
      <c r="D473" s="10"/>
      <c r="E473" s="13"/>
      <c r="F473" s="13"/>
      <c r="G473" s="13"/>
      <c r="H473" s="13"/>
      <c r="I473" s="13"/>
      <c r="J473" s="13"/>
    </row>
    <row r="474" spans="1:10">
      <c r="A474" s="11"/>
      <c r="B474" s="10"/>
      <c r="C474" s="10"/>
      <c r="D474" s="10"/>
      <c r="E474" s="13"/>
      <c r="F474" s="13"/>
      <c r="G474" s="13"/>
      <c r="H474" s="13"/>
      <c r="I474" s="13"/>
      <c r="J474" s="13"/>
    </row>
    <row r="475" spans="1:10">
      <c r="A475" s="11"/>
      <c r="B475" s="10"/>
      <c r="C475" s="10"/>
      <c r="D475" s="10"/>
      <c r="E475" s="13"/>
      <c r="F475" s="13"/>
      <c r="G475" s="13"/>
      <c r="H475" s="13"/>
      <c r="I475" s="13"/>
      <c r="J475" s="13"/>
    </row>
    <row r="476" spans="1:10">
      <c r="A476" s="11"/>
      <c r="B476" s="10"/>
      <c r="C476" s="10"/>
      <c r="D476" s="10"/>
      <c r="E476" s="13"/>
      <c r="F476" s="13"/>
      <c r="G476" s="13"/>
      <c r="H476" s="13"/>
      <c r="I476" s="13"/>
      <c r="J476" s="13"/>
    </row>
    <row r="477" spans="1:10">
      <c r="A477" s="11"/>
      <c r="B477" s="10"/>
      <c r="C477" s="10"/>
      <c r="D477" s="10"/>
      <c r="E477" s="13"/>
      <c r="F477" s="13"/>
      <c r="G477" s="13"/>
      <c r="H477" s="13"/>
      <c r="I477" s="13"/>
      <c r="J477" s="13"/>
    </row>
    <row r="478" spans="1:10">
      <c r="A478" s="11"/>
      <c r="B478" s="10"/>
      <c r="C478" s="10"/>
      <c r="D478" s="10"/>
      <c r="E478" s="13"/>
      <c r="F478" s="13"/>
      <c r="G478" s="13"/>
      <c r="H478" s="13"/>
      <c r="I478" s="13"/>
      <c r="J478" s="13"/>
    </row>
    <row r="479" spans="1:10">
      <c r="A479" s="11"/>
      <c r="B479" s="10"/>
      <c r="C479" s="10"/>
      <c r="D479" s="10"/>
      <c r="E479" s="13"/>
      <c r="F479" s="13"/>
      <c r="G479" s="13"/>
      <c r="H479" s="13"/>
      <c r="I479" s="13"/>
      <c r="J479" s="13"/>
    </row>
    <row r="480" spans="1:10">
      <c r="A480" s="11"/>
      <c r="B480" s="10"/>
      <c r="C480" s="10"/>
      <c r="D480" s="10"/>
      <c r="E480" s="13"/>
      <c r="F480" s="13"/>
      <c r="G480" s="13"/>
      <c r="H480" s="13"/>
      <c r="I480" s="13"/>
      <c r="J480" s="13"/>
    </row>
    <row r="481" spans="1:10">
      <c r="A481" s="11"/>
      <c r="B481" s="10"/>
      <c r="C481" s="10"/>
      <c r="D481" s="10"/>
      <c r="E481" s="13"/>
      <c r="F481" s="13"/>
      <c r="G481" s="13"/>
      <c r="H481" s="13"/>
      <c r="I481" s="13"/>
      <c r="J481" s="13"/>
    </row>
    <row r="482" spans="1:10">
      <c r="A482" s="11"/>
      <c r="B482" s="10"/>
      <c r="C482" s="10"/>
      <c r="D482" s="10"/>
      <c r="E482" s="13"/>
      <c r="F482" s="13"/>
      <c r="G482" s="13"/>
      <c r="H482" s="13"/>
      <c r="I482" s="13"/>
      <c r="J482" s="13"/>
    </row>
    <row r="483" spans="1:10">
      <c r="A483" s="11"/>
      <c r="B483" s="10"/>
      <c r="C483" s="10"/>
      <c r="D483" s="10"/>
      <c r="E483" s="13"/>
      <c r="F483" s="13"/>
      <c r="G483" s="13"/>
      <c r="H483" s="13"/>
      <c r="I483" s="13"/>
      <c r="J483" s="13"/>
    </row>
    <row r="484" spans="1:10">
      <c r="A484" s="11"/>
      <c r="B484" s="10"/>
      <c r="C484" s="10"/>
      <c r="D484" s="10"/>
      <c r="E484" s="13"/>
      <c r="F484" s="13"/>
      <c r="G484" s="13"/>
      <c r="H484" s="13"/>
      <c r="I484" s="13"/>
      <c r="J484" s="13"/>
    </row>
    <row r="485" spans="1:10">
      <c r="A485" s="11"/>
      <c r="B485" s="10"/>
      <c r="C485" s="10"/>
      <c r="D485" s="10"/>
      <c r="E485" s="13"/>
      <c r="F485" s="13"/>
      <c r="G485" s="13"/>
      <c r="H485" s="13"/>
      <c r="I485" s="13"/>
      <c r="J485" s="13"/>
    </row>
    <row r="486" spans="1:10">
      <c r="A486" s="11"/>
      <c r="B486" s="10"/>
      <c r="C486" s="10"/>
      <c r="D486" s="10"/>
      <c r="E486" s="13"/>
      <c r="F486" s="13"/>
      <c r="G486" s="13"/>
      <c r="H486" s="13"/>
      <c r="I486" s="13"/>
      <c r="J486" s="13"/>
    </row>
    <row r="487" spans="1:10">
      <c r="A487" s="11"/>
      <c r="B487" s="10"/>
      <c r="C487" s="10"/>
      <c r="D487" s="10"/>
      <c r="E487" s="13"/>
      <c r="F487" s="13"/>
      <c r="G487" s="13"/>
      <c r="H487" s="13"/>
      <c r="I487" s="13"/>
      <c r="J487" s="13"/>
    </row>
    <row r="488" spans="1:10">
      <c r="A488" s="11"/>
      <c r="B488" s="10"/>
      <c r="C488" s="10"/>
      <c r="D488" s="10"/>
      <c r="E488" s="13"/>
      <c r="F488" s="13"/>
      <c r="G488" s="13"/>
      <c r="H488" s="13"/>
      <c r="I488" s="13"/>
      <c r="J488" s="13"/>
    </row>
    <row r="489" spans="1:10">
      <c r="A489" s="11"/>
      <c r="B489" s="10"/>
      <c r="C489" s="10"/>
      <c r="D489" s="10"/>
      <c r="E489" s="13"/>
      <c r="F489" s="13"/>
      <c r="G489" s="13"/>
      <c r="H489" s="13"/>
      <c r="I489" s="13"/>
      <c r="J489" s="13"/>
    </row>
    <row r="490" spans="1:10">
      <c r="A490" s="11"/>
      <c r="B490" s="10"/>
      <c r="C490" s="10"/>
      <c r="D490" s="10"/>
      <c r="E490" s="13"/>
      <c r="F490" s="13"/>
      <c r="G490" s="13"/>
      <c r="H490" s="13"/>
      <c r="I490" s="13"/>
      <c r="J490" s="13"/>
    </row>
    <row r="491" spans="1:10">
      <c r="A491" s="11"/>
      <c r="B491" s="10"/>
      <c r="C491" s="10"/>
      <c r="D491" s="10"/>
      <c r="E491" s="13"/>
      <c r="F491" s="13"/>
      <c r="G491" s="13"/>
      <c r="H491" s="13"/>
      <c r="I491" s="13"/>
      <c r="J491" s="13"/>
    </row>
    <row r="492" spans="1:10">
      <c r="A492" s="11"/>
      <c r="B492" s="10"/>
      <c r="C492" s="10"/>
      <c r="D492" s="10"/>
      <c r="E492" s="13"/>
      <c r="F492" s="13"/>
      <c r="G492" s="13"/>
      <c r="H492" s="13"/>
      <c r="I492" s="13"/>
      <c r="J492" s="13"/>
    </row>
    <row r="493" spans="1:10">
      <c r="A493" s="11"/>
      <c r="B493" s="10"/>
      <c r="C493" s="10"/>
      <c r="D493" s="10"/>
      <c r="E493" s="13"/>
      <c r="F493" s="13"/>
      <c r="G493" s="13"/>
      <c r="H493" s="13"/>
      <c r="I493" s="13"/>
      <c r="J493" s="13"/>
    </row>
    <row r="494" spans="1:10">
      <c r="A494" s="11"/>
      <c r="B494" s="10"/>
      <c r="C494" s="10"/>
      <c r="D494" s="10"/>
      <c r="E494" s="13"/>
      <c r="F494" s="13"/>
      <c r="G494" s="13"/>
      <c r="H494" s="13"/>
      <c r="I494" s="13"/>
      <c r="J494" s="13"/>
    </row>
    <row r="495" spans="1:10">
      <c r="A495" s="11"/>
      <c r="B495" s="10"/>
      <c r="C495" s="10"/>
      <c r="D495" s="10"/>
      <c r="E495" s="13"/>
      <c r="F495" s="13"/>
      <c r="G495" s="13"/>
      <c r="H495" s="13"/>
      <c r="I495" s="13"/>
      <c r="J495" s="13"/>
    </row>
    <row r="496" spans="1:10">
      <c r="A496" s="11"/>
      <c r="B496" s="10"/>
      <c r="C496" s="10"/>
      <c r="D496" s="10"/>
      <c r="E496" s="13"/>
      <c r="F496" s="13"/>
      <c r="G496" s="13"/>
      <c r="H496" s="13"/>
      <c r="I496" s="13"/>
      <c r="J496" s="13"/>
    </row>
    <row r="497" spans="1:10">
      <c r="A497" s="11"/>
      <c r="B497" s="10"/>
      <c r="C497" s="10"/>
      <c r="D497" s="10"/>
      <c r="E497" s="13"/>
      <c r="F497" s="13"/>
      <c r="G497" s="13"/>
      <c r="H497" s="13"/>
      <c r="I497" s="13"/>
      <c r="J497" s="13"/>
    </row>
    <row r="498" spans="1:10">
      <c r="A498" s="11"/>
      <c r="B498" s="10"/>
      <c r="C498" s="10"/>
      <c r="D498" s="10"/>
      <c r="E498" s="13"/>
      <c r="F498" s="13"/>
      <c r="G498" s="13"/>
      <c r="H498" s="13"/>
      <c r="I498" s="13"/>
      <c r="J498" s="13"/>
    </row>
    <row r="499" spans="1:10">
      <c r="A499" s="11"/>
      <c r="B499" s="10"/>
      <c r="C499" s="10"/>
      <c r="D499" s="10"/>
      <c r="E499" s="13"/>
      <c r="F499" s="13"/>
      <c r="G499" s="13"/>
      <c r="H499" s="13"/>
      <c r="I499" s="13"/>
      <c r="J499" s="13"/>
    </row>
    <row r="500" spans="1:10">
      <c r="A500" s="11"/>
      <c r="B500" s="10"/>
      <c r="C500" s="10"/>
      <c r="D500" s="10"/>
      <c r="E500" s="13"/>
      <c r="F500" s="13"/>
      <c r="G500" s="13"/>
      <c r="H500" s="13"/>
      <c r="I500" s="13"/>
      <c r="J500" s="13"/>
    </row>
    <row r="501" spans="1:10">
      <c r="A501" s="11"/>
      <c r="B501" s="10"/>
      <c r="C501" s="10"/>
      <c r="D501" s="10"/>
      <c r="E501" s="13"/>
      <c r="F501" s="13"/>
      <c r="G501" s="13"/>
      <c r="H501" s="13"/>
      <c r="I501" s="13"/>
      <c r="J501" s="13"/>
    </row>
    <row r="502" spans="1:10">
      <c r="A502" s="11"/>
      <c r="B502" s="10"/>
      <c r="C502" s="10"/>
      <c r="D502" s="10"/>
      <c r="E502" s="13"/>
      <c r="F502" s="13"/>
      <c r="G502" s="13"/>
      <c r="H502" s="13"/>
      <c r="I502" s="13"/>
      <c r="J502" s="13"/>
    </row>
    <row r="503" spans="1:10">
      <c r="A503" s="11"/>
      <c r="B503" s="10"/>
      <c r="C503" s="10"/>
      <c r="D503" s="10"/>
      <c r="E503" s="13"/>
      <c r="F503" s="13"/>
      <c r="G503" s="13"/>
      <c r="H503" s="13"/>
      <c r="I503" s="13"/>
      <c r="J503" s="13"/>
    </row>
    <row r="504" spans="1:10">
      <c r="A504" s="11"/>
      <c r="B504" s="10"/>
      <c r="C504" s="10"/>
      <c r="D504" s="10"/>
      <c r="E504" s="13"/>
      <c r="F504" s="13"/>
      <c r="G504" s="13"/>
      <c r="H504" s="13"/>
      <c r="I504" s="13"/>
      <c r="J504" s="13"/>
    </row>
    <row r="505" spans="1:10">
      <c r="A505" s="11"/>
      <c r="B505" s="10"/>
      <c r="C505" s="10"/>
      <c r="D505" s="10"/>
      <c r="E505" s="13"/>
      <c r="F505" s="13"/>
      <c r="G505" s="13"/>
      <c r="H505" s="13"/>
      <c r="I505" s="13"/>
      <c r="J505" s="13"/>
    </row>
    <row r="506" spans="1:10">
      <c r="A506" s="11"/>
      <c r="B506" s="10"/>
      <c r="C506" s="10"/>
      <c r="D506" s="10"/>
      <c r="E506" s="13"/>
      <c r="F506" s="13"/>
      <c r="G506" s="13"/>
      <c r="H506" s="13"/>
      <c r="I506" s="13"/>
      <c r="J506" s="13"/>
    </row>
    <row r="507" spans="1:10">
      <c r="A507" s="11"/>
      <c r="B507" s="10"/>
      <c r="C507" s="10"/>
      <c r="D507" s="10"/>
      <c r="E507" s="13"/>
      <c r="F507" s="13"/>
      <c r="G507" s="13"/>
      <c r="H507" s="13"/>
      <c r="I507" s="13"/>
      <c r="J507" s="13"/>
    </row>
    <row r="508" spans="1:10">
      <c r="A508" s="11"/>
      <c r="B508" s="10"/>
      <c r="C508" s="10"/>
      <c r="D508" s="10"/>
      <c r="E508" s="13"/>
      <c r="F508" s="13"/>
      <c r="G508" s="13"/>
      <c r="H508" s="13"/>
      <c r="I508" s="13"/>
      <c r="J508" s="13"/>
    </row>
    <row r="509" spans="1:10">
      <c r="A509" s="11"/>
      <c r="B509" s="10"/>
      <c r="C509" s="10"/>
      <c r="D509" s="10"/>
      <c r="E509" s="13"/>
      <c r="F509" s="13"/>
      <c r="G509" s="13"/>
      <c r="H509" s="13"/>
      <c r="I509" s="13"/>
      <c r="J509" s="13"/>
    </row>
    <row r="510" spans="1:10">
      <c r="A510" s="11"/>
      <c r="B510" s="10"/>
      <c r="C510" s="10"/>
      <c r="D510" s="10"/>
      <c r="E510" s="13"/>
      <c r="F510" s="13"/>
      <c r="G510" s="13"/>
      <c r="H510" s="13"/>
      <c r="I510" s="13"/>
      <c r="J510" s="13"/>
    </row>
    <row r="511" spans="1:10">
      <c r="A511" s="11"/>
      <c r="B511" s="10"/>
      <c r="C511" s="10"/>
      <c r="D511" s="10"/>
      <c r="E511" s="13"/>
      <c r="F511" s="13"/>
      <c r="G511" s="13"/>
      <c r="H511" s="13"/>
      <c r="I511" s="13"/>
      <c r="J511" s="13"/>
    </row>
    <row r="512" spans="1:10">
      <c r="A512" s="11"/>
      <c r="B512" s="10"/>
      <c r="C512" s="10"/>
      <c r="D512" s="10"/>
      <c r="E512" s="13"/>
      <c r="F512" s="13"/>
      <c r="G512" s="13"/>
      <c r="H512" s="13"/>
      <c r="I512" s="13"/>
      <c r="J512" s="13"/>
    </row>
    <row r="513" spans="1:10">
      <c r="A513" s="11"/>
      <c r="B513" s="10"/>
      <c r="C513" s="10"/>
      <c r="D513" s="10"/>
      <c r="E513" s="13"/>
      <c r="F513" s="13"/>
      <c r="G513" s="13"/>
      <c r="H513" s="13"/>
      <c r="I513" s="13"/>
      <c r="J513" s="13"/>
    </row>
    <row r="514" spans="1:10">
      <c r="A514" s="11"/>
      <c r="B514" s="10"/>
      <c r="C514" s="10"/>
      <c r="D514" s="10"/>
      <c r="E514" s="13"/>
      <c r="F514" s="13"/>
      <c r="G514" s="13"/>
      <c r="H514" s="13"/>
      <c r="I514" s="13"/>
      <c r="J514" s="13"/>
    </row>
    <row r="515" spans="1:10">
      <c r="A515" s="11"/>
      <c r="B515" s="10"/>
      <c r="C515" s="10"/>
      <c r="D515" s="10"/>
      <c r="E515" s="13"/>
      <c r="F515" s="13"/>
      <c r="G515" s="13"/>
      <c r="H515" s="13"/>
      <c r="I515" s="13"/>
      <c r="J515" s="13"/>
    </row>
    <row r="516" spans="1:10">
      <c r="A516" s="11"/>
      <c r="B516" s="10"/>
      <c r="C516" s="10"/>
      <c r="D516" s="10"/>
      <c r="E516" s="13"/>
      <c r="F516" s="13"/>
      <c r="G516" s="13"/>
      <c r="H516" s="13"/>
      <c r="I516" s="13"/>
      <c r="J516" s="13"/>
    </row>
    <row r="517" spans="1:10">
      <c r="A517" s="11"/>
      <c r="B517" s="10"/>
      <c r="C517" s="10"/>
      <c r="D517" s="10"/>
      <c r="E517" s="13"/>
      <c r="F517" s="13"/>
      <c r="G517" s="13"/>
      <c r="H517" s="13"/>
      <c r="I517" s="13"/>
      <c r="J517" s="13"/>
    </row>
    <row r="518" spans="1:10">
      <c r="A518" s="11"/>
      <c r="B518" s="10"/>
      <c r="C518" s="10"/>
      <c r="D518" s="10"/>
      <c r="E518" s="13"/>
      <c r="F518" s="13"/>
      <c r="G518" s="13"/>
      <c r="H518" s="13"/>
      <c r="I518" s="13"/>
      <c r="J518" s="13"/>
    </row>
    <row r="519" spans="1:10">
      <c r="A519" s="11"/>
      <c r="B519" s="10"/>
      <c r="C519" s="10"/>
      <c r="D519" s="10"/>
      <c r="E519" s="13"/>
      <c r="F519" s="13"/>
      <c r="G519" s="13"/>
      <c r="H519" s="13"/>
      <c r="I519" s="13"/>
      <c r="J519" s="13"/>
    </row>
    <row r="520" spans="1:10">
      <c r="A520" s="11"/>
      <c r="B520" s="10"/>
      <c r="C520" s="10"/>
      <c r="D520" s="10"/>
      <c r="E520" s="13"/>
      <c r="F520" s="13"/>
      <c r="G520" s="13"/>
      <c r="H520" s="13"/>
      <c r="I520" s="13"/>
      <c r="J520" s="13"/>
    </row>
    <row r="521" spans="1:10">
      <c r="A521" s="11"/>
      <c r="B521" s="10"/>
      <c r="C521" s="10"/>
      <c r="D521" s="10"/>
      <c r="E521" s="13"/>
      <c r="F521" s="13"/>
      <c r="G521" s="13"/>
      <c r="H521" s="13"/>
      <c r="I521" s="13"/>
      <c r="J521" s="13"/>
    </row>
    <row r="522" spans="1:10">
      <c r="A522" s="11"/>
      <c r="B522" s="10"/>
      <c r="C522" s="10"/>
      <c r="D522" s="10"/>
      <c r="E522" s="13"/>
      <c r="F522" s="13"/>
      <c r="G522" s="13"/>
      <c r="H522" s="13"/>
      <c r="I522" s="13"/>
      <c r="J522" s="13"/>
    </row>
    <row r="523" spans="1:10">
      <c r="A523" s="11"/>
      <c r="B523" s="10"/>
      <c r="C523" s="10"/>
      <c r="D523" s="10"/>
      <c r="E523" s="13"/>
      <c r="F523" s="13"/>
      <c r="G523" s="13"/>
      <c r="H523" s="13"/>
      <c r="I523" s="13"/>
      <c r="J523" s="13"/>
    </row>
    <row r="524" spans="1:10">
      <c r="A524" s="11"/>
      <c r="B524" s="10"/>
      <c r="C524" s="10"/>
      <c r="D524" s="10"/>
      <c r="E524" s="13"/>
      <c r="F524" s="13"/>
      <c r="G524" s="13"/>
      <c r="H524" s="13"/>
      <c r="I524" s="13"/>
      <c r="J524" s="13"/>
    </row>
    <row r="525" spans="1:10">
      <c r="A525" s="11"/>
      <c r="B525" s="10"/>
      <c r="C525" s="10"/>
      <c r="D525" s="10"/>
      <c r="E525" s="13"/>
      <c r="F525" s="13"/>
      <c r="G525" s="13"/>
      <c r="H525" s="13"/>
      <c r="I525" s="13"/>
      <c r="J525" s="13"/>
    </row>
    <row r="526" spans="1:10">
      <c r="A526" s="11"/>
      <c r="B526" s="10"/>
      <c r="C526" s="10"/>
      <c r="D526" s="10"/>
      <c r="E526" s="13"/>
      <c r="F526" s="13"/>
      <c r="G526" s="13"/>
      <c r="H526" s="13"/>
      <c r="I526" s="13"/>
      <c r="J526" s="13"/>
    </row>
    <row r="527" spans="1:10">
      <c r="A527" s="11"/>
      <c r="B527" s="10"/>
      <c r="C527" s="10"/>
      <c r="D527" s="10"/>
      <c r="E527" s="13"/>
      <c r="F527" s="13"/>
      <c r="G527" s="13"/>
      <c r="H527" s="13"/>
      <c r="I527" s="13"/>
      <c r="J527" s="13"/>
    </row>
    <row r="528" spans="1:10">
      <c r="A528" s="11"/>
      <c r="B528" s="10"/>
      <c r="C528" s="10"/>
      <c r="D528" s="10"/>
      <c r="E528" s="13"/>
      <c r="F528" s="13"/>
      <c r="G528" s="13"/>
      <c r="H528" s="13"/>
      <c r="I528" s="13"/>
      <c r="J528" s="13"/>
    </row>
    <row r="529" spans="1:10">
      <c r="A529" s="11"/>
      <c r="B529" s="10"/>
      <c r="C529" s="10"/>
      <c r="D529" s="10"/>
      <c r="E529" s="13"/>
      <c r="F529" s="13"/>
      <c r="G529" s="13"/>
      <c r="H529" s="13"/>
      <c r="I529" s="13"/>
      <c r="J529" s="13"/>
    </row>
    <row r="530" spans="1:10">
      <c r="A530" s="11"/>
      <c r="B530" s="10"/>
      <c r="C530" s="10"/>
      <c r="D530" s="10"/>
      <c r="E530" s="13"/>
      <c r="F530" s="13"/>
      <c r="G530" s="13"/>
      <c r="H530" s="13"/>
      <c r="I530" s="13"/>
      <c r="J530" s="13"/>
    </row>
    <row r="531" spans="1:10">
      <c r="A531" s="11"/>
      <c r="B531" s="10"/>
      <c r="C531" s="10"/>
      <c r="D531" s="10"/>
      <c r="E531" s="13"/>
      <c r="F531" s="13"/>
      <c r="G531" s="13"/>
      <c r="H531" s="13"/>
      <c r="I531" s="13"/>
      <c r="J531" s="13"/>
    </row>
    <row r="532" spans="1:10">
      <c r="A532" s="11"/>
      <c r="B532" s="10"/>
      <c r="C532" s="10"/>
      <c r="D532" s="10"/>
      <c r="E532" s="13"/>
      <c r="F532" s="13"/>
      <c r="G532" s="13"/>
      <c r="H532" s="13"/>
      <c r="I532" s="13"/>
      <c r="J532" s="13"/>
    </row>
    <row r="533" spans="1:10">
      <c r="A533" s="11"/>
      <c r="B533" s="10"/>
      <c r="C533" s="10"/>
      <c r="D533" s="10"/>
      <c r="E533" s="13"/>
      <c r="F533" s="13"/>
      <c r="G533" s="13"/>
      <c r="H533" s="13"/>
      <c r="I533" s="13"/>
      <c r="J533" s="13"/>
    </row>
    <row r="534" spans="1:10">
      <c r="A534" s="11"/>
      <c r="B534" s="10"/>
      <c r="C534" s="10"/>
      <c r="D534" s="10"/>
      <c r="E534" s="13"/>
      <c r="F534" s="13"/>
      <c r="G534" s="13"/>
      <c r="H534" s="13"/>
      <c r="I534" s="13"/>
      <c r="J534" s="13"/>
    </row>
    <row r="535" spans="1:10">
      <c r="A535" s="11"/>
      <c r="B535" s="10"/>
      <c r="C535" s="10"/>
      <c r="D535" s="10"/>
      <c r="E535" s="13"/>
      <c r="F535" s="13"/>
      <c r="G535" s="13"/>
      <c r="H535" s="13"/>
      <c r="I535" s="13"/>
      <c r="J535" s="13"/>
    </row>
    <row r="536" spans="1:10">
      <c r="A536" s="11"/>
      <c r="B536" s="10"/>
      <c r="C536" s="10"/>
      <c r="D536" s="10"/>
      <c r="E536" s="13"/>
      <c r="F536" s="13"/>
      <c r="G536" s="13"/>
      <c r="H536" s="13"/>
      <c r="I536" s="13"/>
      <c r="J536" s="13"/>
    </row>
    <row r="537" spans="1:10">
      <c r="A537" s="11"/>
      <c r="B537" s="10"/>
      <c r="C537" s="10"/>
      <c r="D537" s="10"/>
      <c r="E537" s="13"/>
      <c r="F537" s="13"/>
      <c r="G537" s="13"/>
      <c r="H537" s="13"/>
      <c r="I537" s="13"/>
      <c r="J537" s="13"/>
    </row>
    <row r="538" spans="1:10">
      <c r="A538" s="11"/>
      <c r="B538" s="10"/>
      <c r="C538" s="10"/>
      <c r="D538" s="10"/>
      <c r="E538" s="13"/>
      <c r="F538" s="13"/>
      <c r="G538" s="13"/>
      <c r="H538" s="13"/>
      <c r="I538" s="13"/>
      <c r="J538" s="13"/>
    </row>
    <row r="539" spans="1:10">
      <c r="A539" s="11"/>
      <c r="B539" s="10"/>
      <c r="C539" s="10"/>
      <c r="D539" s="10"/>
      <c r="E539" s="13"/>
      <c r="F539" s="13"/>
      <c r="G539" s="13"/>
      <c r="H539" s="13"/>
      <c r="I539" s="13"/>
      <c r="J539" s="13"/>
    </row>
    <row r="540" spans="1:10">
      <c r="A540" s="11"/>
      <c r="B540" s="10"/>
      <c r="C540" s="10"/>
      <c r="D540" s="10"/>
      <c r="E540" s="13"/>
      <c r="F540" s="13"/>
      <c r="G540" s="13"/>
      <c r="H540" s="13"/>
      <c r="I540" s="13"/>
      <c r="J540" s="13"/>
    </row>
    <row r="541" spans="1:10">
      <c r="A541" s="11"/>
      <c r="B541" s="10"/>
      <c r="C541" s="10"/>
      <c r="D541" s="10"/>
      <c r="E541" s="13"/>
      <c r="F541" s="13"/>
      <c r="G541" s="13"/>
      <c r="H541" s="13"/>
      <c r="I541" s="13"/>
      <c r="J541" s="13"/>
    </row>
    <row r="542" spans="1:10">
      <c r="A542" s="11"/>
      <c r="B542" s="10"/>
      <c r="C542" s="10"/>
      <c r="D542" s="10"/>
      <c r="E542" s="13"/>
      <c r="F542" s="13"/>
      <c r="G542" s="13"/>
      <c r="H542" s="13"/>
      <c r="I542" s="13"/>
      <c r="J542" s="13"/>
    </row>
    <row r="543" spans="1:10">
      <c r="A543" s="11"/>
      <c r="B543" s="10"/>
      <c r="C543" s="10"/>
      <c r="D543" s="10"/>
      <c r="E543" s="13"/>
      <c r="F543" s="13"/>
      <c r="G543" s="13"/>
      <c r="H543" s="13"/>
      <c r="I543" s="13"/>
      <c r="J543" s="13"/>
    </row>
    <row r="544" spans="1:10">
      <c r="A544" s="11"/>
      <c r="B544" s="10"/>
      <c r="C544" s="10"/>
      <c r="D544" s="10"/>
      <c r="E544" s="13"/>
      <c r="F544" s="13"/>
      <c r="G544" s="13"/>
      <c r="H544" s="13"/>
      <c r="I544" s="13"/>
      <c r="J544" s="13"/>
    </row>
    <row r="545" spans="1:10">
      <c r="A545" s="11"/>
      <c r="B545" s="10"/>
      <c r="C545" s="10"/>
      <c r="D545" s="10"/>
      <c r="E545" s="13"/>
      <c r="F545" s="13"/>
      <c r="G545" s="13"/>
      <c r="H545" s="13"/>
      <c r="I545" s="13"/>
      <c r="J545" s="13"/>
    </row>
    <row r="546" spans="1:10">
      <c r="A546" s="11"/>
      <c r="B546" s="10"/>
      <c r="C546" s="10"/>
      <c r="D546" s="10"/>
      <c r="E546" s="13"/>
      <c r="F546" s="13"/>
      <c r="G546" s="13"/>
      <c r="H546" s="13"/>
      <c r="I546" s="13"/>
      <c r="J546" s="13"/>
    </row>
    <row r="547" spans="1:10">
      <c r="A547" s="11"/>
      <c r="B547" s="10"/>
      <c r="C547" s="10"/>
      <c r="D547" s="10"/>
      <c r="E547" s="13"/>
      <c r="F547" s="13"/>
      <c r="G547" s="13"/>
      <c r="H547" s="13"/>
      <c r="I547" s="13"/>
      <c r="J547" s="13"/>
    </row>
    <row r="548" spans="1:10">
      <c r="A548" s="11"/>
      <c r="B548" s="10"/>
      <c r="C548" s="10"/>
      <c r="D548" s="10"/>
      <c r="E548" s="13"/>
      <c r="F548" s="13"/>
      <c r="G548" s="13"/>
      <c r="H548" s="13"/>
      <c r="I548" s="13"/>
      <c r="J548" s="13"/>
    </row>
    <row r="549" spans="1:10">
      <c r="A549" s="11"/>
      <c r="B549" s="10"/>
      <c r="C549" s="10"/>
      <c r="D549" s="10"/>
      <c r="E549" s="13"/>
      <c r="F549" s="13"/>
      <c r="G549" s="13"/>
      <c r="H549" s="13"/>
      <c r="I549" s="13"/>
      <c r="J549" s="13"/>
    </row>
    <row r="550" spans="1:10">
      <c r="A550" s="11"/>
      <c r="B550" s="10"/>
      <c r="C550" s="10"/>
      <c r="D550" s="10"/>
      <c r="E550" s="13"/>
      <c r="F550" s="13"/>
      <c r="G550" s="13"/>
      <c r="H550" s="13"/>
      <c r="I550" s="13"/>
      <c r="J550" s="13"/>
    </row>
    <row r="551" spans="1:10">
      <c r="A551" s="11"/>
      <c r="B551" s="10"/>
      <c r="C551" s="10"/>
      <c r="D551" s="10"/>
      <c r="E551" s="13"/>
      <c r="F551" s="13"/>
      <c r="G551" s="13"/>
      <c r="H551" s="13"/>
      <c r="I551" s="13"/>
      <c r="J551" s="13"/>
    </row>
    <row r="552" spans="1:10">
      <c r="A552" s="11"/>
      <c r="B552" s="10"/>
      <c r="C552" s="10"/>
      <c r="D552" s="10"/>
      <c r="E552" s="13"/>
      <c r="F552" s="13"/>
      <c r="G552" s="13"/>
      <c r="H552" s="13"/>
      <c r="I552" s="13"/>
      <c r="J552" s="13"/>
    </row>
    <row r="553" spans="1:10">
      <c r="A553" s="11"/>
      <c r="B553" s="10"/>
      <c r="C553" s="10"/>
      <c r="D553" s="10"/>
      <c r="E553" s="13"/>
      <c r="F553" s="13"/>
      <c r="G553" s="13"/>
      <c r="H553" s="13"/>
      <c r="I553" s="13"/>
      <c r="J553" s="13"/>
    </row>
    <row r="554" spans="1:10">
      <c r="A554" s="11"/>
      <c r="B554" s="10"/>
      <c r="C554" s="10"/>
      <c r="D554" s="10"/>
      <c r="E554" s="13"/>
      <c r="F554" s="13"/>
      <c r="G554" s="13"/>
      <c r="H554" s="13"/>
      <c r="I554" s="13"/>
      <c r="J554" s="13"/>
    </row>
    <row r="555" spans="1:10">
      <c r="A555" s="11"/>
      <c r="B555" s="10"/>
      <c r="C555" s="10"/>
      <c r="D555" s="10"/>
      <c r="E555" s="13"/>
      <c r="F555" s="13"/>
      <c r="G555" s="13"/>
      <c r="H555" s="13"/>
      <c r="I555" s="13"/>
      <c r="J555" s="13"/>
    </row>
    <row r="556" spans="1:10">
      <c r="A556" s="11"/>
      <c r="B556" s="10"/>
      <c r="C556" s="10"/>
      <c r="D556" s="10"/>
      <c r="E556" s="13"/>
      <c r="F556" s="13"/>
      <c r="G556" s="13"/>
      <c r="H556" s="13"/>
      <c r="I556" s="13"/>
      <c r="J556" s="13"/>
    </row>
    <row r="557" spans="1:10">
      <c r="A557" s="11"/>
      <c r="B557" s="10"/>
      <c r="C557" s="10"/>
      <c r="D557" s="10"/>
      <c r="E557" s="13"/>
      <c r="F557" s="13"/>
      <c r="G557" s="13"/>
      <c r="H557" s="13"/>
      <c r="I557" s="13"/>
      <c r="J557" s="13"/>
    </row>
    <row r="558" spans="1:10">
      <c r="A558" s="11"/>
      <c r="B558" s="10"/>
      <c r="C558" s="10"/>
      <c r="D558" s="10"/>
      <c r="E558" s="13"/>
      <c r="F558" s="13"/>
      <c r="G558" s="13"/>
      <c r="H558" s="13"/>
      <c r="I558" s="13"/>
      <c r="J558" s="13"/>
    </row>
    <row r="559" spans="1:10">
      <c r="A559" s="11"/>
      <c r="B559" s="10"/>
      <c r="C559" s="10"/>
      <c r="D559" s="10"/>
      <c r="E559" s="13"/>
      <c r="F559" s="13"/>
      <c r="G559" s="13"/>
      <c r="H559" s="13"/>
      <c r="I559" s="13"/>
      <c r="J559" s="13"/>
    </row>
    <row r="560" spans="1:10">
      <c r="A560" s="11"/>
      <c r="B560" s="10"/>
      <c r="C560" s="10"/>
      <c r="D560" s="10"/>
      <c r="E560" s="13"/>
      <c r="F560" s="13"/>
      <c r="G560" s="13"/>
      <c r="H560" s="13"/>
      <c r="I560" s="13"/>
      <c r="J560" s="13"/>
    </row>
    <row r="561" spans="1:10">
      <c r="A561" s="11"/>
      <c r="B561" s="10"/>
      <c r="C561" s="10"/>
      <c r="D561" s="10"/>
      <c r="E561" s="13"/>
      <c r="F561" s="13"/>
      <c r="G561" s="13"/>
      <c r="H561" s="13"/>
      <c r="I561" s="13"/>
      <c r="J561" s="13"/>
    </row>
    <row r="562" spans="1:10">
      <c r="A562" s="11"/>
      <c r="B562" s="10"/>
      <c r="C562" s="10"/>
      <c r="D562" s="10"/>
      <c r="E562" s="13"/>
      <c r="F562" s="13"/>
      <c r="G562" s="13"/>
      <c r="H562" s="13"/>
      <c r="I562" s="13"/>
      <c r="J562" s="13"/>
    </row>
    <row r="563" spans="1:10">
      <c r="A563" s="11"/>
      <c r="B563" s="10"/>
      <c r="C563" s="10"/>
      <c r="D563" s="10"/>
      <c r="E563" s="13"/>
      <c r="F563" s="13"/>
      <c r="G563" s="13"/>
      <c r="H563" s="13"/>
      <c r="I563" s="13"/>
      <c r="J563" s="13"/>
    </row>
    <row r="564" spans="1:10">
      <c r="A564" s="11"/>
      <c r="B564" s="10"/>
      <c r="C564" s="10"/>
      <c r="D564" s="10"/>
      <c r="E564" s="13"/>
      <c r="F564" s="13"/>
      <c r="G564" s="13"/>
      <c r="H564" s="13"/>
      <c r="I564" s="13"/>
      <c r="J564" s="13"/>
    </row>
    <row r="565" spans="1:10">
      <c r="A565" s="11"/>
      <c r="B565" s="10"/>
      <c r="C565" s="10"/>
      <c r="D565" s="10"/>
      <c r="E565" s="13"/>
      <c r="F565" s="13"/>
      <c r="G565" s="13"/>
      <c r="H565" s="13"/>
      <c r="I565" s="13"/>
      <c r="J565" s="13"/>
    </row>
    <row r="566" spans="1:10">
      <c r="A566" s="11"/>
      <c r="B566" s="10"/>
      <c r="C566" s="10"/>
      <c r="D566" s="10"/>
      <c r="E566" s="13"/>
      <c r="F566" s="13"/>
      <c r="G566" s="13"/>
      <c r="H566" s="13"/>
      <c r="I566" s="13"/>
      <c r="J566" s="13"/>
    </row>
    <row r="567" spans="1:10">
      <c r="A567" s="11"/>
      <c r="B567" s="10"/>
      <c r="C567" s="10"/>
      <c r="D567" s="10"/>
      <c r="E567" s="13"/>
      <c r="F567" s="13"/>
      <c r="G567" s="13"/>
      <c r="H567" s="13"/>
      <c r="I567" s="13"/>
      <c r="J567" s="13"/>
    </row>
    <row r="568" spans="1:10">
      <c r="A568" s="11"/>
      <c r="B568" s="10"/>
      <c r="C568" s="10"/>
      <c r="D568" s="10"/>
      <c r="E568" s="13"/>
      <c r="F568" s="13"/>
      <c r="G568" s="13"/>
      <c r="H568" s="13"/>
      <c r="I568" s="13"/>
      <c r="J568" s="13"/>
    </row>
    <row r="569" spans="1:10">
      <c r="A569" s="11"/>
      <c r="B569" s="10"/>
      <c r="C569" s="10"/>
      <c r="D569" s="10"/>
      <c r="E569" s="13"/>
      <c r="F569" s="13"/>
      <c r="G569" s="13"/>
      <c r="H569" s="13"/>
      <c r="I569" s="13"/>
      <c r="J569" s="13"/>
    </row>
    <row r="570" spans="1:10">
      <c r="A570" s="11"/>
      <c r="B570" s="10"/>
      <c r="C570" s="10"/>
      <c r="D570" s="10"/>
      <c r="E570" s="13"/>
      <c r="F570" s="13"/>
      <c r="G570" s="13"/>
      <c r="H570" s="13"/>
      <c r="I570" s="13"/>
      <c r="J570" s="13"/>
    </row>
    <row r="571" spans="1:10">
      <c r="A571" s="11"/>
      <c r="B571" s="10"/>
      <c r="C571" s="10"/>
      <c r="D571" s="10"/>
      <c r="E571" s="13"/>
      <c r="F571" s="13"/>
      <c r="G571" s="13"/>
      <c r="H571" s="13"/>
      <c r="I571" s="13"/>
      <c r="J571" s="13"/>
    </row>
    <row r="572" spans="1:10">
      <c r="A572" s="11"/>
      <c r="B572" s="10"/>
      <c r="C572" s="10"/>
      <c r="D572" s="10"/>
      <c r="E572" s="13"/>
      <c r="F572" s="13"/>
      <c r="G572" s="13"/>
      <c r="H572" s="13"/>
      <c r="I572" s="13"/>
      <c r="J572" s="13"/>
    </row>
    <row r="573" spans="1:10">
      <c r="A573" s="11"/>
      <c r="B573" s="10"/>
      <c r="C573" s="10"/>
      <c r="D573" s="10"/>
      <c r="E573" s="13"/>
      <c r="F573" s="13"/>
      <c r="G573" s="13"/>
      <c r="H573" s="13"/>
      <c r="I573" s="13"/>
      <c r="J573" s="13"/>
    </row>
    <row r="574" spans="1:10">
      <c r="A574" s="11"/>
      <c r="B574" s="10"/>
      <c r="C574" s="10"/>
      <c r="D574" s="10"/>
      <c r="E574" s="13"/>
      <c r="F574" s="13"/>
      <c r="G574" s="13"/>
      <c r="H574" s="13"/>
      <c r="I574" s="13"/>
      <c r="J574" s="13"/>
    </row>
    <row r="575" spans="1:10">
      <c r="A575" s="11"/>
      <c r="B575" s="10"/>
      <c r="C575" s="10"/>
      <c r="D575" s="10"/>
      <c r="E575" s="13"/>
      <c r="F575" s="13"/>
      <c r="G575" s="13"/>
      <c r="H575" s="13"/>
      <c r="I575" s="13"/>
      <c r="J575" s="13"/>
    </row>
    <row r="576" spans="1:10">
      <c r="A576" s="11"/>
      <c r="B576" s="10"/>
      <c r="C576" s="10"/>
      <c r="D576" s="10"/>
      <c r="E576" s="13"/>
      <c r="F576" s="13"/>
      <c r="G576" s="13"/>
      <c r="H576" s="13"/>
      <c r="I576" s="13"/>
      <c r="J576" s="13"/>
    </row>
    <row r="577" spans="1:10">
      <c r="A577" s="11"/>
      <c r="B577" s="10"/>
      <c r="C577" s="10"/>
      <c r="D577" s="10"/>
      <c r="E577" s="13"/>
      <c r="F577" s="13"/>
      <c r="G577" s="13"/>
      <c r="H577" s="13"/>
      <c r="I577" s="13"/>
      <c r="J577" s="13"/>
    </row>
    <row r="578" spans="1:10">
      <c r="A578" s="11"/>
      <c r="B578" s="10"/>
      <c r="C578" s="10"/>
      <c r="D578" s="10"/>
      <c r="E578" s="13"/>
      <c r="F578" s="13"/>
      <c r="G578" s="13"/>
      <c r="H578" s="13"/>
      <c r="I578" s="13"/>
      <c r="J578" s="13"/>
    </row>
    <row r="579" spans="1:10">
      <c r="A579" s="11"/>
      <c r="B579" s="10"/>
      <c r="C579" s="10"/>
      <c r="D579" s="10"/>
      <c r="E579" s="13"/>
      <c r="F579" s="13"/>
      <c r="G579" s="13"/>
      <c r="H579" s="13"/>
      <c r="I579" s="13"/>
      <c r="J579" s="13"/>
    </row>
    <row r="580" spans="1:10">
      <c r="A580" s="11"/>
      <c r="B580" s="10"/>
      <c r="C580" s="10"/>
      <c r="D580" s="10"/>
      <c r="E580" s="13"/>
      <c r="F580" s="13"/>
      <c r="G580" s="13"/>
      <c r="H580" s="13"/>
      <c r="I580" s="13"/>
      <c r="J580" s="13"/>
    </row>
    <row r="581" spans="1:10">
      <c r="A581" s="11"/>
      <c r="B581" s="10"/>
      <c r="C581" s="10"/>
      <c r="D581" s="10"/>
      <c r="E581" s="13"/>
      <c r="F581" s="13"/>
      <c r="G581" s="13"/>
      <c r="H581" s="13"/>
      <c r="I581" s="13"/>
      <c r="J581" s="13"/>
    </row>
    <row r="582" spans="1:10">
      <c r="A582" s="11"/>
      <c r="B582" s="10"/>
      <c r="C582" s="10"/>
      <c r="D582" s="10"/>
      <c r="E582" s="13"/>
      <c r="F582" s="13"/>
      <c r="G582" s="13"/>
      <c r="H582" s="13"/>
      <c r="I582" s="13"/>
      <c r="J582" s="13"/>
    </row>
    <row r="583" spans="1:10">
      <c r="A583" s="11"/>
      <c r="B583" s="10"/>
      <c r="C583" s="10"/>
      <c r="D583" s="10"/>
      <c r="E583" s="13"/>
      <c r="F583" s="13"/>
      <c r="G583" s="13"/>
      <c r="H583" s="13"/>
      <c r="I583" s="13"/>
      <c r="J583" s="13"/>
    </row>
    <row r="584" spans="1:10">
      <c r="A584" s="11"/>
      <c r="B584" s="10"/>
      <c r="C584" s="10"/>
      <c r="D584" s="10"/>
      <c r="E584" s="13"/>
      <c r="F584" s="13"/>
      <c r="G584" s="13"/>
      <c r="H584" s="13"/>
      <c r="I584" s="13"/>
      <c r="J584" s="13"/>
    </row>
    <row r="585" spans="1:10">
      <c r="A585" s="11"/>
      <c r="B585" s="10"/>
      <c r="C585" s="10"/>
      <c r="D585" s="10"/>
      <c r="E585" s="13"/>
      <c r="F585" s="13"/>
      <c r="G585" s="13"/>
      <c r="H585" s="13"/>
      <c r="I585" s="13"/>
      <c r="J585" s="13"/>
    </row>
    <row r="586" spans="1:10">
      <c r="A586" s="11"/>
      <c r="B586" s="10"/>
      <c r="C586" s="10"/>
      <c r="D586" s="10"/>
      <c r="E586" s="13"/>
      <c r="F586" s="13"/>
      <c r="G586" s="13"/>
      <c r="H586" s="13"/>
      <c r="I586" s="13"/>
      <c r="J586" s="13"/>
    </row>
    <row r="587" spans="1:10">
      <c r="A587" s="11"/>
      <c r="B587" s="10"/>
      <c r="C587" s="10"/>
      <c r="D587" s="10"/>
      <c r="E587" s="13"/>
      <c r="F587" s="13"/>
      <c r="G587" s="13"/>
      <c r="H587" s="13"/>
      <c r="I587" s="13"/>
      <c r="J587" s="13"/>
    </row>
    <row r="588" spans="1:10">
      <c r="A588" s="11"/>
      <c r="B588" s="10"/>
      <c r="C588" s="10"/>
      <c r="D588" s="10"/>
      <c r="E588" s="13"/>
      <c r="F588" s="13"/>
      <c r="G588" s="13"/>
      <c r="H588" s="13"/>
      <c r="I588" s="13"/>
      <c r="J588" s="13"/>
    </row>
    <row r="589" spans="1:10">
      <c r="A589" s="11"/>
      <c r="B589" s="10"/>
      <c r="C589" s="10"/>
      <c r="D589" s="10"/>
      <c r="E589" s="13"/>
      <c r="F589" s="13"/>
      <c r="G589" s="13"/>
      <c r="H589" s="13"/>
      <c r="I589" s="13"/>
      <c r="J589" s="13"/>
    </row>
    <row r="590" spans="1:10">
      <c r="A590" s="11"/>
      <c r="B590" s="10"/>
      <c r="C590" s="10"/>
      <c r="D590" s="10"/>
      <c r="E590" s="13"/>
      <c r="F590" s="13"/>
      <c r="G590" s="13"/>
      <c r="H590" s="13"/>
      <c r="I590" s="13"/>
      <c r="J590" s="13"/>
    </row>
    <row r="591" spans="1:10">
      <c r="A591" s="11"/>
      <c r="B591" s="10"/>
      <c r="C591" s="10"/>
      <c r="D591" s="10"/>
      <c r="E591" s="13"/>
      <c r="F591" s="13"/>
      <c r="G591" s="13"/>
      <c r="H591" s="13"/>
      <c r="I591" s="13"/>
      <c r="J591" s="13"/>
    </row>
    <row r="592" spans="1:10">
      <c r="A592" s="11"/>
      <c r="B592" s="10"/>
      <c r="C592" s="10"/>
      <c r="D592" s="10"/>
      <c r="E592" s="13"/>
      <c r="F592" s="13"/>
      <c r="G592" s="13"/>
      <c r="H592" s="13"/>
      <c r="I592" s="13"/>
      <c r="J592" s="13"/>
    </row>
    <row r="593" spans="1:10">
      <c r="A593" s="11"/>
      <c r="B593" s="10"/>
      <c r="C593" s="10"/>
      <c r="D593" s="10"/>
      <c r="E593" s="13"/>
      <c r="F593" s="13"/>
      <c r="G593" s="13"/>
      <c r="H593" s="13"/>
      <c r="I593" s="13"/>
      <c r="J593" s="13"/>
    </row>
    <row r="594" spans="1:10">
      <c r="A594" s="11"/>
      <c r="B594" s="10"/>
      <c r="C594" s="10"/>
      <c r="D594" s="10"/>
      <c r="E594" s="13"/>
      <c r="F594" s="13"/>
      <c r="G594" s="13"/>
      <c r="H594" s="13"/>
      <c r="I594" s="13"/>
      <c r="J594" s="13"/>
    </row>
    <row r="595" spans="1:10">
      <c r="A595" s="11"/>
      <c r="B595" s="10"/>
      <c r="C595" s="10"/>
      <c r="D595" s="10"/>
      <c r="E595" s="13"/>
      <c r="F595" s="13"/>
      <c r="G595" s="13"/>
      <c r="H595" s="13"/>
      <c r="I595" s="13"/>
      <c r="J595" s="13"/>
    </row>
    <row r="596" spans="1:10">
      <c r="A596" s="11"/>
      <c r="B596" s="10"/>
      <c r="C596" s="10"/>
      <c r="D596" s="10"/>
      <c r="E596" s="13"/>
      <c r="F596" s="13"/>
      <c r="G596" s="13"/>
      <c r="H596" s="13"/>
      <c r="I596" s="13"/>
      <c r="J596" s="13"/>
    </row>
    <row r="597" spans="1:10">
      <c r="A597" s="11"/>
      <c r="B597" s="10"/>
      <c r="C597" s="10"/>
      <c r="D597" s="10"/>
      <c r="E597" s="13"/>
      <c r="F597" s="13"/>
      <c r="G597" s="13"/>
      <c r="H597" s="13"/>
      <c r="I597" s="13"/>
      <c r="J597" s="13"/>
    </row>
    <row r="598" spans="1:10">
      <c r="A598" s="11"/>
      <c r="B598" s="10"/>
      <c r="C598" s="10"/>
      <c r="D598" s="10"/>
      <c r="E598" s="13"/>
      <c r="F598" s="13"/>
      <c r="G598" s="13"/>
      <c r="H598" s="13"/>
      <c r="I598" s="13"/>
      <c r="J598" s="13"/>
    </row>
    <row r="599" spans="1:10">
      <c r="A599" s="11"/>
      <c r="B599" s="10"/>
      <c r="C599" s="10"/>
      <c r="D599" s="10"/>
      <c r="E599" s="13"/>
      <c r="F599" s="13"/>
      <c r="G599" s="13"/>
      <c r="H599" s="13"/>
      <c r="I599" s="13"/>
      <c r="J599" s="13"/>
    </row>
    <row r="600" spans="1:10">
      <c r="A600" s="11"/>
      <c r="B600" s="10"/>
      <c r="C600" s="10"/>
      <c r="D600" s="10"/>
      <c r="E600" s="13"/>
      <c r="F600" s="13"/>
      <c r="G600" s="13"/>
      <c r="H600" s="13"/>
      <c r="I600" s="13"/>
      <c r="J600" s="13"/>
    </row>
    <row r="601" spans="1:10">
      <c r="A601" s="11"/>
      <c r="B601" s="10"/>
      <c r="C601" s="10"/>
      <c r="D601" s="10"/>
      <c r="E601" s="13"/>
      <c r="F601" s="13"/>
      <c r="G601" s="13"/>
      <c r="H601" s="13"/>
      <c r="I601" s="13"/>
      <c r="J601" s="13"/>
    </row>
    <row r="602" spans="1:10">
      <c r="A602" s="11"/>
      <c r="B602" s="10"/>
      <c r="C602" s="10"/>
      <c r="D602" s="10"/>
      <c r="E602" s="13"/>
      <c r="F602" s="13"/>
      <c r="G602" s="13"/>
      <c r="H602" s="13"/>
      <c r="I602" s="13"/>
      <c r="J602" s="13"/>
    </row>
    <row r="603" spans="1:10">
      <c r="A603" s="11"/>
      <c r="B603" s="10"/>
      <c r="C603" s="10"/>
      <c r="D603" s="10"/>
      <c r="E603" s="13"/>
      <c r="F603" s="13"/>
      <c r="G603" s="13"/>
      <c r="H603" s="13"/>
      <c r="I603" s="13"/>
      <c r="J603" s="13"/>
    </row>
    <row r="604" spans="1:10">
      <c r="A604" s="11"/>
      <c r="B604" s="10"/>
      <c r="C604" s="10"/>
      <c r="D604" s="10"/>
      <c r="E604" s="13"/>
      <c r="F604" s="13"/>
      <c r="G604" s="13"/>
      <c r="H604" s="13"/>
      <c r="I604" s="13"/>
      <c r="J604" s="13"/>
    </row>
    <row r="605" spans="1:10">
      <c r="A605" s="11"/>
      <c r="B605" s="10"/>
      <c r="C605" s="10"/>
      <c r="D605" s="10"/>
      <c r="E605" s="13"/>
      <c r="F605" s="13"/>
      <c r="G605" s="13"/>
      <c r="H605" s="13"/>
      <c r="I605" s="13"/>
      <c r="J605" s="13"/>
    </row>
    <row r="606" spans="1:10">
      <c r="A606" s="11"/>
      <c r="B606" s="10"/>
      <c r="C606" s="10"/>
      <c r="D606" s="10"/>
      <c r="E606" s="13"/>
      <c r="F606" s="13"/>
      <c r="G606" s="13"/>
      <c r="H606" s="13"/>
      <c r="I606" s="13"/>
      <c r="J606" s="13"/>
    </row>
    <row r="607" spans="1:10">
      <c r="A607" s="11"/>
      <c r="B607" s="10"/>
      <c r="C607" s="10"/>
      <c r="D607" s="10"/>
      <c r="E607" s="13"/>
      <c r="F607" s="13"/>
      <c r="G607" s="13"/>
      <c r="H607" s="13"/>
      <c r="I607" s="13"/>
      <c r="J607" s="13"/>
    </row>
    <row r="608" spans="1:10">
      <c r="A608" s="11"/>
      <c r="B608" s="10"/>
      <c r="C608" s="10"/>
      <c r="D608" s="10"/>
      <c r="E608" s="13"/>
      <c r="F608" s="13"/>
      <c r="G608" s="13"/>
      <c r="H608" s="13"/>
      <c r="I608" s="13"/>
      <c r="J608" s="13"/>
    </row>
    <row r="609" spans="1:10">
      <c r="A609" s="11"/>
      <c r="B609" s="10"/>
      <c r="C609" s="10"/>
      <c r="D609" s="10"/>
      <c r="E609" s="13"/>
      <c r="F609" s="13"/>
      <c r="G609" s="13"/>
      <c r="H609" s="13"/>
      <c r="I609" s="13"/>
      <c r="J609" s="13"/>
    </row>
    <row r="610" spans="1:10">
      <c r="A610" s="11"/>
      <c r="B610" s="10"/>
      <c r="C610" s="10"/>
      <c r="D610" s="10"/>
      <c r="E610" s="13"/>
      <c r="F610" s="13"/>
      <c r="G610" s="13"/>
      <c r="H610" s="13"/>
      <c r="I610" s="13"/>
      <c r="J610" s="13"/>
    </row>
    <row r="611" spans="1:10">
      <c r="A611" s="11"/>
      <c r="B611" s="10"/>
      <c r="C611" s="10"/>
      <c r="D611" s="10"/>
      <c r="E611" s="13"/>
      <c r="F611" s="13"/>
      <c r="G611" s="13"/>
      <c r="H611" s="13"/>
      <c r="I611" s="13"/>
      <c r="J611" s="13"/>
    </row>
    <row r="612" spans="1:10">
      <c r="A612" s="11"/>
      <c r="B612" s="10"/>
      <c r="C612" s="10"/>
      <c r="D612" s="10"/>
      <c r="E612" s="13"/>
      <c r="F612" s="13"/>
      <c r="G612" s="13"/>
      <c r="H612" s="13"/>
      <c r="I612" s="13"/>
      <c r="J612" s="13"/>
    </row>
    <row r="613" spans="1:10">
      <c r="A613" s="11"/>
      <c r="B613" s="10"/>
      <c r="C613" s="10"/>
      <c r="D613" s="10"/>
      <c r="E613" s="13"/>
      <c r="F613" s="13"/>
      <c r="G613" s="13"/>
      <c r="H613" s="13"/>
      <c r="I613" s="13"/>
      <c r="J613" s="13"/>
    </row>
    <row r="614" spans="1:10">
      <c r="A614" s="11"/>
      <c r="B614" s="10"/>
      <c r="C614" s="10"/>
      <c r="D614" s="10"/>
      <c r="E614" s="13"/>
      <c r="F614" s="13"/>
      <c r="G614" s="13"/>
      <c r="H614" s="13"/>
      <c r="I614" s="13"/>
      <c r="J614" s="13"/>
    </row>
    <row r="615" spans="1:10">
      <c r="A615" s="11"/>
      <c r="B615" s="10"/>
      <c r="C615" s="10"/>
      <c r="D615" s="10"/>
      <c r="E615" s="13"/>
      <c r="F615" s="13"/>
      <c r="G615" s="13"/>
      <c r="H615" s="13"/>
      <c r="I615" s="13"/>
      <c r="J615" s="13"/>
    </row>
    <row r="616" spans="1:10">
      <c r="A616" s="11"/>
      <c r="B616" s="10"/>
      <c r="C616" s="10"/>
      <c r="D616" s="10"/>
      <c r="E616" s="13"/>
      <c r="F616" s="13"/>
      <c r="G616" s="13"/>
      <c r="H616" s="13"/>
      <c r="I616" s="13"/>
      <c r="J616" s="13"/>
    </row>
    <row r="617" spans="1:10">
      <c r="A617" s="11"/>
      <c r="B617" s="10"/>
      <c r="C617" s="10"/>
      <c r="D617" s="10"/>
      <c r="E617" s="13"/>
      <c r="F617" s="13"/>
      <c r="G617" s="13"/>
      <c r="H617" s="13"/>
      <c r="I617" s="13"/>
      <c r="J617" s="13"/>
    </row>
    <row r="618" spans="1:10">
      <c r="A618" s="11"/>
      <c r="B618" s="10"/>
      <c r="C618" s="10"/>
      <c r="D618" s="10"/>
      <c r="E618" s="13"/>
      <c r="F618" s="13"/>
      <c r="G618" s="13"/>
      <c r="H618" s="13"/>
      <c r="I618" s="13"/>
      <c r="J618" s="13"/>
    </row>
    <row r="619" spans="1:10">
      <c r="A619" s="11"/>
      <c r="B619" s="10"/>
      <c r="C619" s="10"/>
      <c r="D619" s="10"/>
      <c r="E619" s="13"/>
      <c r="F619" s="13"/>
      <c r="G619" s="13"/>
      <c r="H619" s="13"/>
      <c r="I619" s="13"/>
      <c r="J619" s="13"/>
    </row>
    <row r="620" spans="1:10">
      <c r="A620" s="11"/>
      <c r="B620" s="10"/>
      <c r="C620" s="10"/>
      <c r="D620" s="10"/>
      <c r="E620" s="13"/>
      <c r="F620" s="13"/>
      <c r="G620" s="13"/>
      <c r="H620" s="13"/>
      <c r="I620" s="13"/>
      <c r="J620" s="13"/>
    </row>
    <row r="621" spans="1:10">
      <c r="A621" s="11"/>
      <c r="B621" s="10"/>
      <c r="C621" s="10"/>
      <c r="D621" s="10"/>
      <c r="E621" s="13"/>
      <c r="F621" s="13"/>
      <c r="G621" s="13"/>
      <c r="H621" s="13"/>
      <c r="I621" s="13"/>
      <c r="J621" s="13"/>
    </row>
    <row r="622" spans="1:10">
      <c r="A622" s="11"/>
      <c r="B622" s="10"/>
      <c r="C622" s="10"/>
      <c r="D622" s="10"/>
      <c r="E622" s="13"/>
      <c r="F622" s="13"/>
      <c r="G622" s="13"/>
      <c r="H622" s="13"/>
      <c r="I622" s="13"/>
      <c r="J622" s="13"/>
    </row>
    <row r="623" spans="1:10">
      <c r="A623" s="11"/>
      <c r="B623" s="10"/>
      <c r="C623" s="10"/>
      <c r="D623" s="10"/>
      <c r="E623" s="13"/>
      <c r="F623" s="13"/>
      <c r="G623" s="13"/>
      <c r="H623" s="13"/>
      <c r="I623" s="13"/>
      <c r="J623" s="13"/>
    </row>
    <row r="624" spans="1:10">
      <c r="A624" s="11"/>
      <c r="B624" s="10"/>
      <c r="C624" s="10"/>
      <c r="D624" s="10"/>
      <c r="E624" s="13"/>
      <c r="F624" s="13"/>
      <c r="G624" s="13"/>
      <c r="H624" s="13"/>
      <c r="I624" s="13"/>
      <c r="J624" s="13"/>
    </row>
    <row r="625" spans="1:10">
      <c r="A625" s="11"/>
      <c r="B625" s="10"/>
      <c r="C625" s="10"/>
      <c r="D625" s="10"/>
      <c r="E625" s="13"/>
      <c r="F625" s="13"/>
      <c r="G625" s="13"/>
      <c r="H625" s="13"/>
      <c r="I625" s="13"/>
      <c r="J625" s="13"/>
    </row>
    <row r="626" spans="1:10">
      <c r="A626" s="11"/>
      <c r="B626" s="10"/>
      <c r="C626" s="10"/>
      <c r="D626" s="10"/>
      <c r="E626" s="13"/>
      <c r="F626" s="13"/>
      <c r="G626" s="13"/>
      <c r="H626" s="13"/>
      <c r="I626" s="13"/>
      <c r="J626" s="13"/>
    </row>
    <row r="627" spans="1:10">
      <c r="A627" s="11"/>
      <c r="B627" s="10"/>
      <c r="C627" s="10"/>
      <c r="D627" s="10"/>
      <c r="E627" s="13"/>
      <c r="F627" s="13"/>
      <c r="G627" s="13"/>
      <c r="H627" s="13"/>
      <c r="I627" s="13"/>
      <c r="J627" s="13"/>
    </row>
    <row r="628" spans="1:10">
      <c r="A628" s="11"/>
      <c r="B628" s="10"/>
      <c r="C628" s="10"/>
      <c r="D628" s="10"/>
      <c r="E628" s="13"/>
      <c r="F628" s="13"/>
      <c r="G628" s="13"/>
      <c r="H628" s="13"/>
      <c r="I628" s="13"/>
      <c r="J628" s="13"/>
    </row>
    <row r="629" spans="1:10">
      <c r="A629" s="11"/>
      <c r="B629" s="10"/>
      <c r="C629" s="10"/>
      <c r="D629" s="10"/>
      <c r="E629" s="13"/>
      <c r="F629" s="13"/>
      <c r="G629" s="13"/>
      <c r="H629" s="13"/>
      <c r="I629" s="13"/>
      <c r="J629" s="13"/>
    </row>
    <row r="630" spans="1:10">
      <c r="A630" s="11"/>
      <c r="B630" s="10"/>
      <c r="C630" s="10"/>
      <c r="D630" s="10"/>
      <c r="E630" s="13"/>
      <c r="F630" s="13"/>
      <c r="G630" s="13"/>
      <c r="H630" s="13"/>
      <c r="I630" s="13"/>
      <c r="J630" s="13"/>
    </row>
    <row r="631" spans="1:10">
      <c r="A631" s="11"/>
      <c r="B631" s="10"/>
      <c r="C631" s="10"/>
      <c r="D631" s="10"/>
      <c r="E631" s="13"/>
      <c r="F631" s="13"/>
      <c r="G631" s="13"/>
      <c r="H631" s="13"/>
      <c r="I631" s="13"/>
      <c r="J631" s="13"/>
    </row>
    <row r="632" spans="1:10">
      <c r="A632" s="11"/>
      <c r="B632" s="10"/>
      <c r="C632" s="10"/>
      <c r="D632" s="10"/>
      <c r="E632" s="13"/>
      <c r="F632" s="13"/>
      <c r="G632" s="13"/>
      <c r="H632" s="13"/>
      <c r="I632" s="13"/>
      <c r="J632" s="13"/>
    </row>
    <row r="633" spans="1:10">
      <c r="A633" s="11"/>
      <c r="B633" s="10"/>
      <c r="C633" s="10"/>
      <c r="D633" s="10"/>
      <c r="E633" s="13"/>
      <c r="F633" s="13"/>
      <c r="G633" s="13"/>
      <c r="H633" s="13"/>
      <c r="I633" s="13"/>
      <c r="J633" s="13"/>
    </row>
    <row r="634" spans="1:10">
      <c r="A634" s="11"/>
      <c r="B634" s="10"/>
      <c r="C634" s="10"/>
      <c r="D634" s="10"/>
      <c r="E634" s="13"/>
      <c r="F634" s="13"/>
      <c r="G634" s="13"/>
      <c r="H634" s="13"/>
      <c r="I634" s="13"/>
      <c r="J634" s="13"/>
    </row>
    <row r="635" spans="1:10">
      <c r="A635" s="11"/>
      <c r="B635" s="10"/>
      <c r="C635" s="10"/>
      <c r="D635" s="10"/>
      <c r="E635" s="13"/>
      <c r="F635" s="13"/>
      <c r="G635" s="13"/>
      <c r="H635" s="13"/>
      <c r="I635" s="13"/>
      <c r="J635" s="13"/>
    </row>
    <row r="636" spans="1:10">
      <c r="A636" s="11"/>
      <c r="B636" s="10"/>
      <c r="C636" s="10"/>
      <c r="D636" s="10"/>
      <c r="E636" s="13"/>
      <c r="F636" s="13"/>
      <c r="G636" s="13"/>
      <c r="H636" s="13"/>
      <c r="I636" s="13"/>
      <c r="J636" s="13"/>
    </row>
    <row r="637" spans="1:10">
      <c r="A637" s="11"/>
      <c r="B637" s="10"/>
      <c r="C637" s="10"/>
      <c r="D637" s="10"/>
      <c r="E637" s="13"/>
      <c r="F637" s="13"/>
      <c r="G637" s="13"/>
      <c r="H637" s="13"/>
      <c r="I637" s="13"/>
      <c r="J637" s="13"/>
    </row>
    <row r="638" spans="1:10">
      <c r="A638" s="11"/>
      <c r="B638" s="10"/>
      <c r="C638" s="10"/>
      <c r="D638" s="10"/>
      <c r="E638" s="13"/>
      <c r="F638" s="13"/>
      <c r="G638" s="13"/>
      <c r="H638" s="13"/>
      <c r="I638" s="13"/>
      <c r="J638" s="13"/>
    </row>
    <row r="639" spans="1:10">
      <c r="A639" s="11"/>
      <c r="B639" s="10"/>
      <c r="C639" s="10"/>
      <c r="D639" s="10"/>
      <c r="E639" s="13"/>
      <c r="F639" s="13"/>
      <c r="G639" s="13"/>
      <c r="H639" s="13"/>
      <c r="I639" s="13"/>
      <c r="J639" s="13"/>
    </row>
    <row r="640" spans="1:10">
      <c r="A640" s="11"/>
      <c r="B640" s="10"/>
      <c r="C640" s="10"/>
      <c r="D640" s="10"/>
      <c r="E640" s="13"/>
      <c r="F640" s="13"/>
      <c r="G640" s="13"/>
      <c r="H640" s="13"/>
      <c r="I640" s="13"/>
      <c r="J640" s="13"/>
    </row>
    <row r="641" spans="1:10">
      <c r="A641" s="11"/>
      <c r="B641" s="10"/>
      <c r="C641" s="10"/>
      <c r="D641" s="10"/>
      <c r="E641" s="13"/>
      <c r="F641" s="13"/>
      <c r="G641" s="13"/>
      <c r="H641" s="13"/>
      <c r="I641" s="13"/>
      <c r="J641" s="13"/>
    </row>
    <row r="642" spans="1:10">
      <c r="A642" s="11"/>
      <c r="B642" s="10"/>
      <c r="C642" s="10"/>
      <c r="D642" s="10"/>
      <c r="E642" s="13"/>
      <c r="F642" s="13"/>
      <c r="G642" s="13"/>
      <c r="H642" s="13"/>
      <c r="I642" s="13"/>
      <c r="J642" s="13"/>
    </row>
    <row r="643" spans="1:10">
      <c r="A643" s="11"/>
      <c r="B643" s="10"/>
      <c r="C643" s="10"/>
      <c r="D643" s="10"/>
      <c r="E643" s="13"/>
      <c r="F643" s="13"/>
      <c r="G643" s="13"/>
      <c r="H643" s="13"/>
      <c r="I643" s="13"/>
      <c r="J643" s="13"/>
    </row>
    <row r="644" spans="1:10">
      <c r="A644" s="11"/>
      <c r="B644" s="10"/>
      <c r="C644" s="10"/>
      <c r="D644" s="10"/>
      <c r="E644" s="13"/>
      <c r="F644" s="13"/>
      <c r="G644" s="13"/>
      <c r="H644" s="13"/>
      <c r="I644" s="13"/>
      <c r="J644" s="13"/>
    </row>
    <row r="645" spans="1:10">
      <c r="A645" s="11"/>
      <c r="B645" s="10"/>
      <c r="C645" s="10"/>
      <c r="D645" s="10"/>
      <c r="E645" s="13"/>
      <c r="F645" s="13"/>
      <c r="G645" s="13"/>
      <c r="H645" s="13"/>
      <c r="I645" s="13"/>
      <c r="J645" s="13"/>
    </row>
    <row r="646" spans="1:10">
      <c r="A646" s="11"/>
      <c r="B646" s="10"/>
      <c r="C646" s="10"/>
      <c r="D646" s="10"/>
      <c r="E646" s="13"/>
      <c r="F646" s="13"/>
      <c r="G646" s="13"/>
      <c r="H646" s="13"/>
      <c r="I646" s="13"/>
      <c r="J646" s="13"/>
    </row>
    <row r="647" spans="1:10">
      <c r="A647" s="11"/>
      <c r="B647" s="10"/>
      <c r="C647" s="10"/>
      <c r="D647" s="10"/>
      <c r="E647" s="13"/>
      <c r="F647" s="13"/>
      <c r="G647" s="13"/>
      <c r="H647" s="13"/>
      <c r="I647" s="13"/>
      <c r="J647" s="13"/>
    </row>
    <row r="648" spans="1:10">
      <c r="A648" s="11"/>
      <c r="B648" s="10"/>
      <c r="C648" s="10"/>
      <c r="D648" s="10"/>
      <c r="E648" s="13"/>
      <c r="F648" s="13"/>
      <c r="G648" s="13"/>
      <c r="H648" s="13"/>
      <c r="I648" s="13"/>
      <c r="J648" s="13"/>
    </row>
    <row r="649" spans="1:10">
      <c r="A649" s="11"/>
      <c r="B649" s="10"/>
      <c r="C649" s="10"/>
      <c r="D649" s="10"/>
      <c r="E649" s="13"/>
      <c r="F649" s="13"/>
      <c r="G649" s="13"/>
      <c r="H649" s="13"/>
      <c r="I649" s="13"/>
      <c r="J649" s="13"/>
    </row>
    <row r="650" spans="1:10">
      <c r="A650" s="11"/>
      <c r="B650" s="10"/>
      <c r="C650" s="10"/>
      <c r="D650" s="10"/>
      <c r="E650" s="13"/>
      <c r="F650" s="13"/>
      <c r="G650" s="13"/>
      <c r="H650" s="13"/>
      <c r="I650" s="13"/>
      <c r="J650" s="13"/>
    </row>
    <row r="651" spans="1:10">
      <c r="A651" s="11"/>
      <c r="B651" s="10"/>
      <c r="C651" s="10"/>
      <c r="D651" s="10"/>
      <c r="E651" s="13"/>
      <c r="F651" s="13"/>
      <c r="G651" s="13"/>
      <c r="H651" s="13"/>
      <c r="I651" s="13"/>
      <c r="J651" s="13"/>
    </row>
    <row r="652" spans="1:10">
      <c r="A652" s="11"/>
      <c r="B652" s="10"/>
      <c r="C652" s="10"/>
      <c r="D652" s="10"/>
      <c r="E652" s="13"/>
      <c r="F652" s="13"/>
      <c r="G652" s="13"/>
      <c r="H652" s="13"/>
      <c r="I652" s="13"/>
      <c r="J652" s="13"/>
    </row>
    <row r="653" spans="1:10">
      <c r="A653" s="11"/>
      <c r="B653" s="10"/>
      <c r="C653" s="10"/>
      <c r="D653" s="10"/>
      <c r="E653" s="13"/>
      <c r="F653" s="13"/>
      <c r="G653" s="13"/>
      <c r="H653" s="13"/>
      <c r="I653" s="13"/>
      <c r="J653" s="13"/>
    </row>
    <row r="654" spans="1:10">
      <c r="A654" s="11"/>
      <c r="B654" s="10"/>
      <c r="C654" s="10"/>
      <c r="D654" s="10"/>
      <c r="E654" s="13"/>
      <c r="F654" s="13"/>
      <c r="G654" s="13"/>
      <c r="H654" s="13"/>
      <c r="I654" s="13"/>
      <c r="J654" s="13"/>
    </row>
    <row r="655" spans="1:10">
      <c r="A655" s="11"/>
      <c r="B655" s="10"/>
      <c r="C655" s="10"/>
      <c r="D655" s="10"/>
      <c r="E655" s="13"/>
      <c r="F655" s="13"/>
      <c r="G655" s="13"/>
      <c r="H655" s="13"/>
      <c r="I655" s="13"/>
      <c r="J655" s="13"/>
    </row>
    <row r="656" spans="1:10">
      <c r="A656" s="11"/>
      <c r="B656" s="10"/>
      <c r="C656" s="10"/>
      <c r="D656" s="10"/>
      <c r="E656" s="13"/>
      <c r="F656" s="13"/>
      <c r="G656" s="13"/>
      <c r="H656" s="13"/>
      <c r="I656" s="13"/>
      <c r="J656" s="13"/>
    </row>
    <row r="657" spans="1:10">
      <c r="A657" s="11"/>
      <c r="B657" s="10"/>
      <c r="C657" s="10"/>
      <c r="D657" s="10"/>
      <c r="E657" s="13"/>
      <c r="F657" s="13"/>
      <c r="G657" s="13"/>
      <c r="H657" s="13"/>
      <c r="I657" s="13"/>
      <c r="J657" s="13"/>
    </row>
    <row r="658" spans="1:10">
      <c r="A658" s="11"/>
      <c r="B658" s="10"/>
      <c r="C658" s="10"/>
      <c r="D658" s="10"/>
      <c r="E658" s="13"/>
      <c r="F658" s="13"/>
      <c r="G658" s="13"/>
      <c r="H658" s="13"/>
      <c r="I658" s="13"/>
      <c r="J658" s="13"/>
    </row>
    <row r="659" spans="1:10">
      <c r="A659" s="11"/>
      <c r="B659" s="10"/>
      <c r="C659" s="10"/>
      <c r="D659" s="10"/>
      <c r="E659" s="13"/>
      <c r="F659" s="13"/>
      <c r="G659" s="13"/>
      <c r="H659" s="13"/>
      <c r="I659" s="13"/>
      <c r="J659" s="13"/>
    </row>
    <row r="660" spans="1:10">
      <c r="A660" s="11"/>
      <c r="B660" s="10"/>
      <c r="C660" s="10"/>
      <c r="D660" s="10"/>
      <c r="E660" s="13"/>
      <c r="F660" s="13"/>
      <c r="G660" s="13"/>
      <c r="H660" s="13"/>
      <c r="I660" s="13"/>
      <c r="J660" s="13"/>
    </row>
    <row r="661" spans="1:10">
      <c r="A661" s="11"/>
      <c r="B661" s="10"/>
      <c r="C661" s="10"/>
      <c r="D661" s="10"/>
      <c r="E661" s="13"/>
      <c r="F661" s="13"/>
      <c r="G661" s="13"/>
      <c r="H661" s="13"/>
      <c r="I661" s="13"/>
      <c r="J661" s="13"/>
    </row>
    <row r="662" spans="1:10">
      <c r="A662" s="11"/>
      <c r="B662" s="10"/>
      <c r="C662" s="10"/>
      <c r="D662" s="10"/>
      <c r="E662" s="13"/>
      <c r="F662" s="13"/>
      <c r="G662" s="13"/>
      <c r="H662" s="13"/>
      <c r="I662" s="13"/>
      <c r="J662" s="13"/>
    </row>
    <row r="663" spans="1:10">
      <c r="A663" s="11"/>
      <c r="B663" s="10"/>
      <c r="C663" s="10"/>
      <c r="D663" s="10"/>
      <c r="E663" s="13"/>
      <c r="F663" s="13"/>
      <c r="G663" s="13"/>
      <c r="H663" s="13"/>
      <c r="I663" s="13"/>
      <c r="J663" s="13"/>
    </row>
    <row r="664" spans="1:10">
      <c r="A664" s="11"/>
      <c r="B664" s="10"/>
      <c r="C664" s="10"/>
      <c r="D664" s="10"/>
      <c r="E664" s="13"/>
      <c r="F664" s="13"/>
      <c r="G664" s="13"/>
      <c r="H664" s="13"/>
      <c r="I664" s="13"/>
      <c r="J664" s="13"/>
    </row>
    <row r="665" spans="1:10">
      <c r="A665" s="11"/>
      <c r="B665" s="10"/>
      <c r="C665" s="10"/>
      <c r="D665" s="10"/>
      <c r="E665" s="13"/>
      <c r="F665" s="13"/>
      <c r="G665" s="13"/>
      <c r="H665" s="13"/>
      <c r="I665" s="13"/>
      <c r="J665" s="13"/>
    </row>
    <row r="666" spans="1:10">
      <c r="A666" s="11"/>
      <c r="B666" s="10"/>
      <c r="C666" s="10"/>
      <c r="D666" s="10"/>
      <c r="E666" s="13"/>
      <c r="F666" s="13"/>
      <c r="G666" s="13"/>
      <c r="H666" s="13"/>
      <c r="I666" s="13"/>
      <c r="J666" s="13"/>
    </row>
    <row r="667" spans="1:10">
      <c r="A667" s="11"/>
      <c r="B667" s="10"/>
      <c r="C667" s="10"/>
      <c r="D667" s="10"/>
      <c r="E667" s="13"/>
      <c r="F667" s="13"/>
      <c r="G667" s="13"/>
      <c r="H667" s="13"/>
      <c r="I667" s="13"/>
      <c r="J667" s="13"/>
    </row>
    <row r="668" spans="1:10">
      <c r="A668" s="11"/>
      <c r="B668" s="10"/>
      <c r="C668" s="10"/>
      <c r="D668" s="10"/>
      <c r="E668" s="13"/>
      <c r="F668" s="13"/>
      <c r="G668" s="13"/>
      <c r="H668" s="13"/>
      <c r="I668" s="13"/>
      <c r="J668" s="13"/>
    </row>
    <row r="669" spans="1:10">
      <c r="A669" s="11"/>
      <c r="B669" s="10"/>
      <c r="C669" s="10"/>
      <c r="D669" s="10"/>
      <c r="E669" s="13"/>
      <c r="F669" s="13"/>
      <c r="G669" s="13"/>
      <c r="H669" s="13"/>
      <c r="I669" s="13"/>
      <c r="J669" s="13"/>
    </row>
    <row r="670" spans="1:10">
      <c r="A670" s="11"/>
      <c r="B670" s="10"/>
      <c r="C670" s="10"/>
      <c r="D670" s="10"/>
      <c r="E670" s="13"/>
      <c r="F670" s="13"/>
      <c r="G670" s="13"/>
      <c r="H670" s="13"/>
      <c r="I670" s="13"/>
      <c r="J670" s="13"/>
    </row>
    <row r="671" spans="1:10">
      <c r="A671" s="11"/>
      <c r="B671" s="10"/>
      <c r="C671" s="10"/>
      <c r="D671" s="10"/>
      <c r="E671" s="13"/>
      <c r="F671" s="13"/>
      <c r="G671" s="13"/>
      <c r="H671" s="13"/>
      <c r="I671" s="13"/>
      <c r="J671" s="13"/>
    </row>
    <row r="672" spans="1:10">
      <c r="A672" s="11"/>
      <c r="B672" s="10"/>
      <c r="C672" s="10"/>
      <c r="D672" s="10"/>
      <c r="E672" s="13"/>
      <c r="F672" s="13"/>
      <c r="G672" s="13"/>
      <c r="H672" s="13"/>
      <c r="I672" s="13"/>
      <c r="J672" s="13"/>
    </row>
    <row r="673" spans="1:10">
      <c r="A673" s="11"/>
      <c r="B673" s="10"/>
      <c r="C673" s="10"/>
      <c r="D673" s="10"/>
      <c r="E673" s="13"/>
      <c r="F673" s="13"/>
      <c r="G673" s="13"/>
      <c r="H673" s="13"/>
      <c r="I673" s="13"/>
      <c r="J673" s="13"/>
    </row>
    <row r="674" spans="1:10">
      <c r="A674" s="11"/>
      <c r="B674" s="10"/>
      <c r="C674" s="10"/>
      <c r="D674" s="10"/>
      <c r="E674" s="13"/>
      <c r="F674" s="13"/>
      <c r="G674" s="13"/>
      <c r="H674" s="13"/>
      <c r="I674" s="13"/>
      <c r="J674" s="13"/>
    </row>
    <row r="675" spans="1:10">
      <c r="A675" s="11"/>
      <c r="B675" s="10"/>
      <c r="C675" s="10"/>
      <c r="D675" s="10"/>
      <c r="E675" s="13"/>
      <c r="F675" s="13"/>
      <c r="G675" s="13"/>
      <c r="H675" s="13"/>
      <c r="I675" s="13"/>
      <c r="J675" s="13"/>
    </row>
    <row r="676" spans="1:10">
      <c r="A676" s="11"/>
      <c r="B676" s="10"/>
      <c r="C676" s="10"/>
      <c r="D676" s="10"/>
      <c r="E676" s="13"/>
      <c r="F676" s="13"/>
      <c r="G676" s="13"/>
      <c r="H676" s="13"/>
      <c r="I676" s="13"/>
      <c r="J676" s="13"/>
    </row>
    <row r="677" spans="1:10">
      <c r="A677" s="11"/>
      <c r="B677" s="10"/>
      <c r="C677" s="10"/>
      <c r="D677" s="10"/>
      <c r="E677" s="13"/>
      <c r="F677" s="13"/>
      <c r="G677" s="13"/>
      <c r="H677" s="13"/>
      <c r="I677" s="13"/>
      <c r="J677" s="13"/>
    </row>
    <row r="678" spans="1:10">
      <c r="A678" s="11"/>
      <c r="B678" s="10"/>
      <c r="C678" s="10"/>
      <c r="D678" s="10"/>
      <c r="E678" s="13"/>
      <c r="F678" s="13"/>
      <c r="G678" s="13"/>
      <c r="H678" s="13"/>
      <c r="I678" s="13"/>
      <c r="J678" s="13"/>
    </row>
    <row r="679" spans="1:10">
      <c r="A679" s="11"/>
      <c r="B679" s="10"/>
      <c r="C679" s="10"/>
      <c r="D679" s="10"/>
      <c r="E679" s="13"/>
      <c r="F679" s="13"/>
      <c r="G679" s="13"/>
      <c r="H679" s="13"/>
      <c r="I679" s="13"/>
      <c r="J679" s="13"/>
    </row>
    <row r="680" spans="1:10">
      <c r="A680" s="11"/>
      <c r="B680" s="10"/>
      <c r="C680" s="10"/>
      <c r="D680" s="10"/>
      <c r="E680" s="13"/>
      <c r="F680" s="13"/>
      <c r="G680" s="13"/>
      <c r="H680" s="13"/>
      <c r="I680" s="13"/>
      <c r="J680" s="13"/>
    </row>
    <row r="681" spans="1:10">
      <c r="A681" s="11"/>
      <c r="B681" s="10"/>
      <c r="C681" s="10"/>
      <c r="D681" s="10"/>
      <c r="E681" s="13"/>
      <c r="F681" s="13"/>
      <c r="G681" s="13"/>
      <c r="H681" s="13"/>
      <c r="I681" s="13"/>
      <c r="J681" s="13"/>
    </row>
    <row r="682" spans="1:10">
      <c r="A682" s="11"/>
      <c r="B682" s="10"/>
      <c r="C682" s="10"/>
      <c r="D682" s="10"/>
      <c r="E682" s="13"/>
      <c r="F682" s="13"/>
      <c r="G682" s="13"/>
      <c r="H682" s="13"/>
      <c r="I682" s="13"/>
      <c r="J682" s="13"/>
    </row>
    <row r="683" spans="1:10">
      <c r="A683" s="11"/>
      <c r="B683" s="10"/>
      <c r="C683" s="10"/>
      <c r="D683" s="10"/>
      <c r="E683" s="13"/>
      <c r="F683" s="13"/>
      <c r="G683" s="13"/>
      <c r="H683" s="13"/>
      <c r="I683" s="13"/>
      <c r="J683" s="13"/>
    </row>
    <row r="684" spans="1:10">
      <c r="A684" s="11"/>
      <c r="B684" s="10"/>
      <c r="C684" s="10"/>
      <c r="D684" s="10"/>
      <c r="E684" s="13"/>
      <c r="F684" s="13"/>
      <c r="G684" s="13"/>
      <c r="H684" s="13"/>
      <c r="I684" s="13"/>
      <c r="J684" s="13"/>
    </row>
    <row r="685" spans="1:10">
      <c r="A685" s="11"/>
      <c r="B685" s="10"/>
      <c r="C685" s="10"/>
      <c r="D685" s="10"/>
      <c r="E685" s="13"/>
      <c r="F685" s="13"/>
      <c r="G685" s="13"/>
      <c r="H685" s="13"/>
      <c r="I685" s="13"/>
      <c r="J685" s="13"/>
    </row>
    <row r="686" spans="1:10">
      <c r="A686" s="11"/>
      <c r="B686" s="10"/>
      <c r="C686" s="10"/>
      <c r="D686" s="10"/>
      <c r="E686" s="13"/>
      <c r="F686" s="13"/>
      <c r="G686" s="13"/>
      <c r="H686" s="13"/>
      <c r="I686" s="13"/>
      <c r="J686" s="13"/>
    </row>
    <row r="687" spans="1:10">
      <c r="A687" s="11"/>
      <c r="B687" s="10"/>
      <c r="C687" s="10"/>
      <c r="D687" s="10"/>
      <c r="E687" s="13"/>
      <c r="F687" s="13"/>
      <c r="G687" s="13"/>
      <c r="H687" s="13"/>
      <c r="I687" s="13"/>
      <c r="J687" s="13"/>
    </row>
    <row r="688" spans="1:10">
      <c r="A688" s="11"/>
      <c r="B688" s="10"/>
      <c r="C688" s="10"/>
      <c r="D688" s="10"/>
      <c r="E688" s="13"/>
      <c r="F688" s="13"/>
      <c r="G688" s="13"/>
      <c r="H688" s="13"/>
      <c r="I688" s="13"/>
      <c r="J688" s="13"/>
    </row>
    <row r="689" spans="1:10">
      <c r="A689" s="11"/>
      <c r="B689" s="10"/>
      <c r="C689" s="10"/>
      <c r="D689" s="10"/>
      <c r="E689" s="13"/>
      <c r="F689" s="13"/>
      <c r="G689" s="13"/>
      <c r="H689" s="13"/>
      <c r="I689" s="13"/>
      <c r="J689" s="13"/>
    </row>
    <row r="690" spans="1:10">
      <c r="A690" s="11"/>
      <c r="B690" s="10"/>
      <c r="C690" s="10"/>
      <c r="D690" s="10"/>
      <c r="E690" s="13"/>
      <c r="F690" s="13"/>
      <c r="G690" s="13"/>
      <c r="H690" s="13"/>
      <c r="I690" s="13"/>
      <c r="J690" s="13"/>
    </row>
    <row r="691" spans="1:10">
      <c r="A691" s="11"/>
      <c r="B691" s="10"/>
      <c r="C691" s="10"/>
      <c r="D691" s="10"/>
      <c r="E691" s="13"/>
      <c r="F691" s="13"/>
      <c r="G691" s="13"/>
      <c r="H691" s="13"/>
      <c r="I691" s="13"/>
      <c r="J691" s="13"/>
    </row>
    <row r="692" spans="1:10">
      <c r="A692" s="11"/>
      <c r="B692" s="10"/>
      <c r="C692" s="10"/>
      <c r="D692" s="10"/>
      <c r="E692" s="13"/>
      <c r="F692" s="13"/>
      <c r="G692" s="13"/>
      <c r="H692" s="13"/>
      <c r="I692" s="13"/>
      <c r="J692" s="13"/>
    </row>
    <row r="693" spans="1:10">
      <c r="A693" s="11"/>
      <c r="B693" s="10"/>
      <c r="C693" s="10"/>
      <c r="D693" s="10"/>
      <c r="E693" s="13"/>
      <c r="F693" s="13"/>
      <c r="G693" s="13"/>
      <c r="H693" s="13"/>
      <c r="I693" s="13"/>
      <c r="J693" s="13"/>
    </row>
    <row r="694" spans="1:10">
      <c r="A694" s="11"/>
      <c r="B694" s="10"/>
      <c r="C694" s="10"/>
      <c r="D694" s="10"/>
      <c r="E694" s="13"/>
      <c r="F694" s="13"/>
      <c r="G694" s="13"/>
      <c r="H694" s="13"/>
      <c r="I694" s="13"/>
      <c r="J694" s="13"/>
    </row>
    <row r="695" spans="1:10">
      <c r="A695" s="11"/>
      <c r="B695" s="10"/>
      <c r="C695" s="10"/>
      <c r="D695" s="10"/>
      <c r="E695" s="13"/>
      <c r="F695" s="13"/>
      <c r="G695" s="13"/>
      <c r="H695" s="13"/>
      <c r="I695" s="13"/>
      <c r="J695" s="13"/>
    </row>
    <row r="696" spans="1:10">
      <c r="A696" s="11"/>
      <c r="B696" s="10"/>
      <c r="C696" s="10"/>
      <c r="D696" s="10"/>
      <c r="E696" s="13"/>
      <c r="F696" s="13"/>
      <c r="G696" s="13"/>
      <c r="H696" s="13"/>
      <c r="I696" s="13"/>
      <c r="J696" s="13"/>
    </row>
    <row r="697" spans="1:10">
      <c r="A697" s="11"/>
      <c r="B697" s="10"/>
      <c r="C697" s="10"/>
      <c r="D697" s="10"/>
      <c r="E697" s="13"/>
      <c r="F697" s="13"/>
      <c r="G697" s="13"/>
      <c r="H697" s="13"/>
      <c r="I697" s="13"/>
      <c r="J697" s="13"/>
    </row>
    <row r="698" spans="1:10">
      <c r="A698" s="11"/>
      <c r="B698" s="10"/>
      <c r="C698" s="10"/>
      <c r="D698" s="10"/>
      <c r="E698" s="13"/>
      <c r="F698" s="13"/>
      <c r="G698" s="13"/>
      <c r="H698" s="13"/>
      <c r="I698" s="13"/>
      <c r="J698" s="13"/>
    </row>
    <row r="699" spans="1:10">
      <c r="A699" s="11"/>
      <c r="B699" s="10"/>
      <c r="C699" s="10"/>
      <c r="D699" s="10"/>
      <c r="E699" s="13"/>
      <c r="F699" s="13"/>
      <c r="G699" s="13"/>
      <c r="H699" s="13"/>
      <c r="I699" s="13"/>
      <c r="J699" s="13"/>
    </row>
    <row r="700" spans="1:10">
      <c r="A700" s="11"/>
      <c r="B700" s="10"/>
      <c r="C700" s="10"/>
      <c r="D700" s="10"/>
      <c r="E700" s="13"/>
      <c r="F700" s="13"/>
      <c r="G700" s="13"/>
      <c r="H700" s="13"/>
      <c r="I700" s="13"/>
      <c r="J700" s="13"/>
    </row>
    <row r="701" spans="1:10">
      <c r="A701" s="11"/>
      <c r="B701" s="10"/>
      <c r="C701" s="10"/>
      <c r="D701" s="10"/>
      <c r="E701" s="13"/>
      <c r="F701" s="13"/>
      <c r="G701" s="13"/>
      <c r="H701" s="13"/>
      <c r="I701" s="13"/>
      <c r="J701" s="13"/>
    </row>
    <row r="702" spans="1:10">
      <c r="A702" s="11"/>
      <c r="B702" s="10"/>
      <c r="C702" s="10"/>
      <c r="D702" s="10"/>
      <c r="E702" s="13"/>
      <c r="F702" s="13"/>
      <c r="G702" s="13"/>
      <c r="H702" s="13"/>
      <c r="I702" s="13"/>
      <c r="J702" s="13"/>
    </row>
    <row r="703" spans="1:10">
      <c r="A703" s="11"/>
      <c r="B703" s="10"/>
      <c r="C703" s="10"/>
      <c r="D703" s="10"/>
      <c r="E703" s="13"/>
      <c r="F703" s="13"/>
      <c r="G703" s="13"/>
      <c r="H703" s="13"/>
      <c r="I703" s="13"/>
      <c r="J703" s="13"/>
    </row>
    <row r="704" spans="1:10">
      <c r="A704" s="11"/>
      <c r="B704" s="10"/>
      <c r="C704" s="10"/>
      <c r="D704" s="10"/>
      <c r="E704" s="13"/>
      <c r="F704" s="13"/>
      <c r="G704" s="13"/>
      <c r="H704" s="13"/>
      <c r="I704" s="13"/>
      <c r="J704" s="13"/>
    </row>
    <row r="705" spans="1:10">
      <c r="A705" s="11"/>
      <c r="B705" s="10"/>
      <c r="C705" s="10"/>
      <c r="D705" s="10"/>
      <c r="E705" s="13"/>
      <c r="F705" s="13"/>
      <c r="G705" s="13"/>
      <c r="H705" s="13"/>
      <c r="I705" s="13"/>
      <c r="J705" s="13"/>
    </row>
    <row r="706" spans="1:10">
      <c r="A706" s="11"/>
      <c r="B706" s="10"/>
      <c r="C706" s="10"/>
      <c r="D706" s="10"/>
      <c r="E706" s="13"/>
      <c r="F706" s="13"/>
      <c r="G706" s="13"/>
      <c r="H706" s="13"/>
      <c r="I706" s="13"/>
      <c r="J706" s="13"/>
    </row>
    <row r="707" spans="1:10">
      <c r="A707" s="11"/>
      <c r="B707" s="10"/>
      <c r="C707" s="10"/>
      <c r="D707" s="10"/>
      <c r="E707" s="13"/>
      <c r="F707" s="13"/>
      <c r="G707" s="13"/>
      <c r="H707" s="13"/>
      <c r="I707" s="13"/>
      <c r="J707" s="13"/>
    </row>
    <row r="708" spans="1:10">
      <c r="A708" s="11"/>
      <c r="B708" s="10"/>
      <c r="C708" s="10"/>
      <c r="D708" s="10"/>
      <c r="E708" s="13"/>
      <c r="F708" s="13"/>
      <c r="G708" s="13"/>
      <c r="H708" s="13"/>
      <c r="I708" s="13"/>
      <c r="J708" s="13"/>
    </row>
    <row r="709" spans="1:10">
      <c r="A709" s="11"/>
      <c r="B709" s="10"/>
      <c r="C709" s="10"/>
      <c r="D709" s="10"/>
      <c r="E709" s="13"/>
      <c r="F709" s="13"/>
      <c r="G709" s="13"/>
      <c r="H709" s="13"/>
      <c r="I709" s="13"/>
      <c r="J709" s="13"/>
    </row>
    <row r="710" spans="1:10">
      <c r="A710" s="11"/>
      <c r="B710" s="10"/>
      <c r="C710" s="10"/>
      <c r="D710" s="10"/>
      <c r="E710" s="13"/>
      <c r="F710" s="13"/>
      <c r="G710" s="13"/>
      <c r="H710" s="13"/>
      <c r="I710" s="13"/>
      <c r="J710" s="13"/>
    </row>
    <row r="711" spans="1:10">
      <c r="A711" s="11"/>
      <c r="B711" s="10"/>
      <c r="C711" s="10"/>
      <c r="D711" s="10"/>
      <c r="E711" s="13"/>
      <c r="F711" s="13"/>
      <c r="G711" s="13"/>
      <c r="H711" s="13"/>
      <c r="I711" s="13"/>
      <c r="J711" s="13"/>
    </row>
    <row r="712" spans="1:10">
      <c r="A712" s="11"/>
      <c r="B712" s="10"/>
      <c r="C712" s="10"/>
      <c r="D712" s="10"/>
      <c r="E712" s="13"/>
      <c r="F712" s="13"/>
      <c r="G712" s="13"/>
      <c r="H712" s="13"/>
      <c r="I712" s="13"/>
      <c r="J712" s="13"/>
    </row>
    <row r="713" spans="1:10">
      <c r="A713" s="11"/>
      <c r="B713" s="10"/>
      <c r="C713" s="10"/>
      <c r="D713" s="10"/>
      <c r="E713" s="13"/>
      <c r="F713" s="13"/>
      <c r="G713" s="13"/>
      <c r="H713" s="13"/>
      <c r="I713" s="13"/>
      <c r="J713" s="13"/>
    </row>
    <row r="714" spans="1:10">
      <c r="A714" s="11"/>
      <c r="B714" s="10"/>
      <c r="C714" s="10"/>
      <c r="D714" s="10"/>
      <c r="E714" s="13"/>
      <c r="F714" s="13"/>
      <c r="G714" s="13"/>
      <c r="H714" s="13"/>
      <c r="I714" s="13"/>
      <c r="J714" s="13"/>
    </row>
    <row r="715" spans="1:10">
      <c r="A715" s="11"/>
      <c r="B715" s="10"/>
      <c r="C715" s="10"/>
      <c r="D715" s="10"/>
      <c r="E715" s="13"/>
      <c r="F715" s="13"/>
      <c r="G715" s="13"/>
      <c r="H715" s="13"/>
      <c r="I715" s="13"/>
      <c r="J715" s="13"/>
    </row>
    <row r="716" spans="1:10">
      <c r="A716" s="11"/>
      <c r="B716" s="10"/>
      <c r="C716" s="10"/>
      <c r="D716" s="10"/>
      <c r="E716" s="13"/>
      <c r="F716" s="13"/>
      <c r="G716" s="13"/>
      <c r="H716" s="13"/>
      <c r="I716" s="13"/>
      <c r="J716" s="13"/>
    </row>
    <row r="717" spans="1:10">
      <c r="A717" s="11"/>
      <c r="B717" s="10"/>
      <c r="C717" s="10"/>
      <c r="D717" s="10"/>
      <c r="E717" s="13"/>
      <c r="F717" s="13"/>
      <c r="G717" s="13"/>
      <c r="H717" s="13"/>
      <c r="I717" s="13"/>
      <c r="J717" s="13"/>
    </row>
    <row r="718" spans="1:10">
      <c r="A718" s="11"/>
      <c r="B718" s="10"/>
      <c r="C718" s="10"/>
      <c r="D718" s="10"/>
      <c r="E718" s="13"/>
      <c r="F718" s="13"/>
      <c r="G718" s="13"/>
      <c r="H718" s="13"/>
      <c r="I718" s="13"/>
      <c r="J718" s="13"/>
    </row>
    <row r="719" spans="1:10">
      <c r="A719" s="11"/>
      <c r="B719" s="10"/>
      <c r="C719" s="10"/>
      <c r="D719" s="10"/>
      <c r="E719" s="13"/>
      <c r="F719" s="13"/>
      <c r="G719" s="13"/>
      <c r="H719" s="13"/>
      <c r="I719" s="13"/>
      <c r="J719" s="13"/>
    </row>
    <row r="720" spans="1:10">
      <c r="A720" s="11"/>
      <c r="B720" s="10"/>
      <c r="C720" s="10"/>
      <c r="D720" s="10"/>
      <c r="E720" s="13"/>
      <c r="F720" s="13"/>
      <c r="G720" s="13"/>
      <c r="H720" s="13"/>
      <c r="I720" s="13"/>
      <c r="J720" s="13"/>
    </row>
    <row r="721" spans="1:10">
      <c r="A721" s="11"/>
      <c r="B721" s="10"/>
      <c r="C721" s="10"/>
      <c r="D721" s="10"/>
      <c r="E721" s="13"/>
      <c r="F721" s="13"/>
      <c r="G721" s="13"/>
      <c r="H721" s="13"/>
      <c r="I721" s="13"/>
      <c r="J721" s="13"/>
    </row>
    <row r="722" spans="1:10">
      <c r="A722" s="11"/>
      <c r="B722" s="10"/>
      <c r="C722" s="10"/>
      <c r="D722" s="10"/>
      <c r="E722" s="13"/>
      <c r="F722" s="13"/>
      <c r="G722" s="13"/>
      <c r="H722" s="13"/>
      <c r="I722" s="13"/>
      <c r="J722" s="13"/>
    </row>
    <row r="723" spans="1:10">
      <c r="A723" s="11"/>
      <c r="B723" s="10"/>
      <c r="C723" s="10"/>
      <c r="D723" s="10"/>
      <c r="E723" s="13"/>
      <c r="F723" s="13"/>
      <c r="G723" s="13"/>
      <c r="H723" s="13"/>
      <c r="I723" s="13"/>
      <c r="J723" s="13"/>
    </row>
    <row r="724" spans="1:10">
      <c r="A724" s="11"/>
      <c r="B724" s="10"/>
      <c r="C724" s="10"/>
      <c r="D724" s="10"/>
      <c r="E724" s="13"/>
      <c r="F724" s="13"/>
      <c r="G724" s="13"/>
      <c r="H724" s="13"/>
      <c r="I724" s="13"/>
      <c r="J724" s="13"/>
    </row>
    <row r="725" spans="1:10">
      <c r="A725" s="11"/>
      <c r="B725" s="10"/>
      <c r="C725" s="10"/>
      <c r="D725" s="10"/>
      <c r="E725" s="13"/>
      <c r="F725" s="13"/>
      <c r="G725" s="13"/>
      <c r="H725" s="13"/>
      <c r="I725" s="13"/>
      <c r="J725" s="13"/>
    </row>
    <row r="726" spans="1:10">
      <c r="A726" s="11"/>
      <c r="B726" s="10"/>
      <c r="C726" s="10"/>
      <c r="D726" s="10"/>
      <c r="E726" s="13"/>
      <c r="F726" s="13"/>
      <c r="G726" s="13"/>
      <c r="H726" s="13"/>
      <c r="I726" s="13"/>
      <c r="J726" s="13"/>
    </row>
    <row r="727" spans="1:10">
      <c r="A727" s="11"/>
      <c r="B727" s="10"/>
      <c r="C727" s="10"/>
      <c r="D727" s="10"/>
      <c r="E727" s="13"/>
      <c r="F727" s="13"/>
      <c r="G727" s="13"/>
      <c r="H727" s="13"/>
      <c r="I727" s="13"/>
      <c r="J727" s="13"/>
    </row>
    <row r="728" spans="1:10">
      <c r="A728" s="11"/>
      <c r="B728" s="10"/>
      <c r="C728" s="10"/>
      <c r="D728" s="10"/>
      <c r="E728" s="13"/>
      <c r="F728" s="13"/>
      <c r="G728" s="13"/>
      <c r="H728" s="13"/>
      <c r="I728" s="13"/>
      <c r="J728" s="13"/>
    </row>
    <row r="729" spans="1:10">
      <c r="A729" s="11"/>
      <c r="B729" s="10"/>
      <c r="C729" s="10"/>
      <c r="D729" s="10"/>
      <c r="E729" s="13"/>
      <c r="F729" s="13"/>
      <c r="G729" s="13"/>
      <c r="H729" s="13"/>
      <c r="I729" s="13"/>
      <c r="J729" s="13"/>
    </row>
    <row r="730" spans="1:10">
      <c r="A730" s="11"/>
      <c r="B730" s="10"/>
      <c r="C730" s="10"/>
      <c r="D730" s="10"/>
      <c r="E730" s="13"/>
      <c r="F730" s="13"/>
      <c r="G730" s="13"/>
      <c r="H730" s="13"/>
      <c r="I730" s="13"/>
      <c r="J730" s="13"/>
    </row>
    <row r="731" spans="1:10">
      <c r="A731" s="11"/>
      <c r="B731" s="10"/>
      <c r="C731" s="10"/>
      <c r="D731" s="10"/>
      <c r="E731" s="13"/>
      <c r="F731" s="13"/>
      <c r="G731" s="13"/>
      <c r="H731" s="13"/>
      <c r="I731" s="13"/>
      <c r="J731" s="13"/>
    </row>
    <row r="732" spans="1:10">
      <c r="A732" s="11"/>
      <c r="B732" s="10"/>
      <c r="C732" s="10"/>
      <c r="D732" s="10"/>
      <c r="E732" s="13"/>
      <c r="F732" s="13"/>
      <c r="G732" s="13"/>
      <c r="H732" s="13"/>
      <c r="I732" s="13"/>
      <c r="J732" s="13"/>
    </row>
    <row r="733" spans="1:10">
      <c r="A733" s="11"/>
      <c r="B733" s="10"/>
      <c r="C733" s="10"/>
      <c r="D733" s="10"/>
      <c r="E733" s="13"/>
      <c r="F733" s="13"/>
      <c r="G733" s="13"/>
      <c r="H733" s="13"/>
      <c r="I733" s="13"/>
      <c r="J733" s="13"/>
    </row>
    <row r="734" spans="1:10">
      <c r="A734" s="11"/>
      <c r="B734" s="10"/>
      <c r="C734" s="10"/>
      <c r="D734" s="10"/>
      <c r="E734" s="13"/>
      <c r="F734" s="13"/>
      <c r="G734" s="13"/>
      <c r="H734" s="13"/>
      <c r="I734" s="13"/>
      <c r="J734" s="13"/>
    </row>
    <row r="735" spans="1:10">
      <c r="A735" s="11"/>
      <c r="B735" s="10"/>
      <c r="C735" s="10"/>
      <c r="D735" s="10"/>
      <c r="E735" s="13"/>
      <c r="F735" s="13"/>
      <c r="G735" s="13"/>
      <c r="H735" s="13"/>
      <c r="I735" s="13"/>
      <c r="J735" s="13"/>
    </row>
    <row r="736" spans="1:10">
      <c r="A736" s="11"/>
      <c r="B736" s="10"/>
      <c r="C736" s="10"/>
      <c r="D736" s="10"/>
      <c r="E736" s="13"/>
      <c r="F736" s="13"/>
      <c r="G736" s="13"/>
      <c r="H736" s="13"/>
      <c r="I736" s="13"/>
      <c r="J736" s="13"/>
    </row>
    <row r="737" spans="1:10">
      <c r="A737" s="11"/>
      <c r="B737" s="10"/>
      <c r="C737" s="10"/>
      <c r="D737" s="10"/>
      <c r="E737" s="13"/>
      <c r="F737" s="13"/>
      <c r="G737" s="13"/>
      <c r="H737" s="13"/>
      <c r="I737" s="13"/>
      <c r="J737" s="13"/>
    </row>
    <row r="738" spans="1:10">
      <c r="A738" s="11"/>
      <c r="B738" s="10"/>
      <c r="C738" s="10"/>
      <c r="D738" s="10"/>
      <c r="E738" s="13"/>
      <c r="F738" s="13"/>
      <c r="G738" s="13"/>
      <c r="H738" s="13"/>
      <c r="I738" s="13"/>
      <c r="J738" s="13"/>
    </row>
    <row r="739" spans="1:10">
      <c r="A739" s="11"/>
      <c r="B739" s="10"/>
      <c r="C739" s="10"/>
      <c r="D739" s="10"/>
      <c r="E739" s="13"/>
      <c r="F739" s="13"/>
      <c r="G739" s="13"/>
      <c r="H739" s="13"/>
      <c r="I739" s="13"/>
      <c r="J739" s="13"/>
    </row>
    <row r="740" spans="1:10">
      <c r="A740" s="11"/>
      <c r="B740" s="10"/>
      <c r="C740" s="10"/>
      <c r="D740" s="10"/>
      <c r="E740" s="13"/>
      <c r="F740" s="13"/>
      <c r="G740" s="13"/>
      <c r="H740" s="13"/>
      <c r="I740" s="13"/>
      <c r="J740" s="13"/>
    </row>
    <row r="741" spans="1:10">
      <c r="A741" s="11"/>
      <c r="B741" s="10"/>
      <c r="C741" s="10"/>
      <c r="D741" s="10"/>
      <c r="E741" s="13"/>
      <c r="F741" s="13"/>
      <c r="G741" s="13"/>
      <c r="H741" s="13"/>
      <c r="I741" s="13"/>
      <c r="J741" s="13"/>
    </row>
    <row r="742" spans="1:10">
      <c r="A742" s="11"/>
      <c r="B742" s="10"/>
      <c r="C742" s="10"/>
      <c r="D742" s="10"/>
      <c r="E742" s="13"/>
      <c r="F742" s="13"/>
      <c r="G742" s="13"/>
      <c r="H742" s="13"/>
      <c r="I742" s="13"/>
      <c r="J742" s="13"/>
    </row>
    <row r="743" spans="1:10">
      <c r="A743" s="11"/>
      <c r="B743" s="10"/>
      <c r="C743" s="10"/>
      <c r="D743" s="10"/>
      <c r="E743" s="13"/>
      <c r="F743" s="13"/>
      <c r="G743" s="13"/>
      <c r="H743" s="13"/>
      <c r="I743" s="13"/>
      <c r="J743" s="13"/>
    </row>
    <row r="744" spans="1:10">
      <c r="A744" s="11"/>
      <c r="B744" s="10"/>
      <c r="C744" s="10"/>
      <c r="D744" s="10"/>
      <c r="E744" s="13"/>
      <c r="F744" s="13"/>
      <c r="G744" s="13"/>
      <c r="H744" s="13"/>
      <c r="I744" s="13"/>
      <c r="J744" s="13"/>
    </row>
    <row r="745" spans="1:10">
      <c r="A745" s="11"/>
      <c r="B745" s="10"/>
      <c r="C745" s="10"/>
      <c r="D745" s="10"/>
      <c r="E745" s="13"/>
      <c r="F745" s="13"/>
      <c r="G745" s="13"/>
      <c r="H745" s="13"/>
      <c r="I745" s="13"/>
      <c r="J745" s="13"/>
    </row>
    <row r="746" spans="1:10">
      <c r="A746" s="11"/>
      <c r="B746" s="10"/>
      <c r="C746" s="10"/>
      <c r="D746" s="10"/>
      <c r="E746" s="13"/>
      <c r="F746" s="13"/>
      <c r="G746" s="13"/>
      <c r="H746" s="13"/>
      <c r="I746" s="13"/>
      <c r="J746" s="13"/>
    </row>
    <row r="747" spans="1:10">
      <c r="A747" s="11"/>
      <c r="B747" s="10"/>
      <c r="C747" s="10"/>
      <c r="D747" s="10"/>
      <c r="E747" s="13"/>
      <c r="F747" s="13"/>
      <c r="G747" s="13"/>
      <c r="H747" s="13"/>
      <c r="I747" s="13"/>
      <c r="J747" s="13"/>
    </row>
    <row r="748" spans="1:10">
      <c r="A748" s="11"/>
      <c r="B748" s="10"/>
      <c r="C748" s="10"/>
      <c r="D748" s="10"/>
      <c r="E748" s="13"/>
      <c r="F748" s="13"/>
      <c r="G748" s="13"/>
      <c r="H748" s="13"/>
      <c r="I748" s="13"/>
      <c r="J748" s="13"/>
    </row>
    <row r="749" spans="1:10">
      <c r="A749" s="11"/>
      <c r="B749" s="10"/>
      <c r="C749" s="10"/>
      <c r="D749" s="10"/>
      <c r="E749" s="13"/>
      <c r="F749" s="13"/>
      <c r="G749" s="13"/>
      <c r="H749" s="13"/>
      <c r="I749" s="13"/>
      <c r="J749" s="13"/>
    </row>
    <row r="750" spans="1:10">
      <c r="A750" s="11"/>
      <c r="B750" s="10"/>
      <c r="C750" s="10"/>
      <c r="D750" s="10"/>
      <c r="E750" s="13"/>
      <c r="F750" s="13"/>
      <c r="G750" s="13"/>
      <c r="H750" s="13"/>
      <c r="I750" s="13"/>
      <c r="J750" s="13"/>
    </row>
    <row r="751" spans="1:10">
      <c r="A751" s="11"/>
      <c r="B751" s="10"/>
      <c r="C751" s="10"/>
      <c r="D751" s="10"/>
      <c r="E751" s="13"/>
      <c r="F751" s="13"/>
      <c r="G751" s="13"/>
      <c r="H751" s="13"/>
      <c r="I751" s="13"/>
      <c r="J751" s="13"/>
    </row>
    <row r="752" spans="1:10">
      <c r="A752" s="11"/>
      <c r="B752" s="10"/>
      <c r="C752" s="10"/>
      <c r="D752" s="10"/>
      <c r="E752" s="13"/>
      <c r="F752" s="13"/>
      <c r="G752" s="13"/>
      <c r="H752" s="13"/>
      <c r="I752" s="13"/>
      <c r="J752" s="13"/>
    </row>
    <row r="753" spans="1:10">
      <c r="A753" s="11"/>
      <c r="B753" s="10"/>
      <c r="C753" s="10"/>
      <c r="D753" s="10"/>
      <c r="E753" s="13"/>
      <c r="F753" s="13"/>
      <c r="G753" s="13"/>
      <c r="H753" s="13"/>
      <c r="I753" s="13"/>
      <c r="J753" s="13"/>
    </row>
    <row r="754" spans="1:10">
      <c r="A754" s="11"/>
      <c r="B754" s="10"/>
      <c r="C754" s="10"/>
      <c r="D754" s="10"/>
      <c r="E754" s="13"/>
      <c r="F754" s="13"/>
      <c r="G754" s="13"/>
      <c r="H754" s="13"/>
      <c r="I754" s="13"/>
      <c r="J754" s="13"/>
    </row>
    <row r="755" spans="1:10">
      <c r="A755" s="11"/>
      <c r="B755" s="10"/>
      <c r="C755" s="10"/>
      <c r="D755" s="10"/>
      <c r="E755" s="13"/>
      <c r="F755" s="13"/>
      <c r="G755" s="13"/>
      <c r="H755" s="13"/>
      <c r="I755" s="13"/>
      <c r="J755" s="13"/>
    </row>
    <row r="756" spans="1:10">
      <c r="A756" s="11"/>
      <c r="B756" s="10"/>
      <c r="C756" s="10"/>
      <c r="D756" s="10"/>
      <c r="E756" s="13"/>
      <c r="F756" s="13"/>
      <c r="G756" s="13"/>
      <c r="H756" s="13"/>
      <c r="I756" s="13"/>
      <c r="J756" s="13"/>
    </row>
    <row r="757" spans="1:10">
      <c r="A757" s="11"/>
      <c r="B757" s="10"/>
      <c r="C757" s="10"/>
      <c r="D757" s="10"/>
      <c r="E757" s="13"/>
      <c r="F757" s="13"/>
      <c r="G757" s="13"/>
      <c r="H757" s="13"/>
      <c r="I757" s="13"/>
      <c r="J757" s="13"/>
    </row>
    <row r="758" spans="1:10">
      <c r="A758" s="11"/>
      <c r="B758" s="10"/>
      <c r="C758" s="10"/>
      <c r="D758" s="10"/>
      <c r="E758" s="13"/>
      <c r="F758" s="13"/>
      <c r="G758" s="13"/>
      <c r="H758" s="13"/>
      <c r="I758" s="13"/>
      <c r="J758" s="13"/>
    </row>
    <row r="759" spans="1:10">
      <c r="A759" s="11"/>
      <c r="B759" s="10"/>
      <c r="C759" s="10"/>
      <c r="D759" s="10"/>
      <c r="E759" s="13"/>
      <c r="F759" s="13"/>
      <c r="G759" s="13"/>
      <c r="H759" s="13"/>
      <c r="I759" s="13"/>
      <c r="J759" s="13"/>
    </row>
    <row r="760" spans="1:10">
      <c r="A760" s="11"/>
      <c r="B760" s="10"/>
      <c r="C760" s="10"/>
      <c r="D760" s="10"/>
      <c r="E760" s="13"/>
      <c r="F760" s="13"/>
      <c r="G760" s="13"/>
      <c r="H760" s="13"/>
      <c r="I760" s="13"/>
      <c r="J760" s="13"/>
    </row>
    <row r="761" spans="1:10">
      <c r="A761" s="11"/>
      <c r="B761" s="10"/>
      <c r="C761" s="10"/>
      <c r="D761" s="10"/>
      <c r="E761" s="13"/>
      <c r="F761" s="13"/>
      <c r="G761" s="13"/>
      <c r="H761" s="13"/>
      <c r="I761" s="13"/>
      <c r="J761" s="13"/>
    </row>
    <row r="762" spans="1:10">
      <c r="A762" s="11"/>
      <c r="B762" s="10"/>
      <c r="C762" s="10"/>
      <c r="D762" s="10"/>
      <c r="E762" s="13"/>
      <c r="F762" s="13"/>
      <c r="G762" s="13"/>
      <c r="H762" s="13"/>
      <c r="I762" s="13"/>
      <c r="J762" s="13"/>
    </row>
    <row r="763" spans="1:10">
      <c r="A763" s="11"/>
      <c r="B763" s="10"/>
      <c r="C763" s="10"/>
      <c r="D763" s="10"/>
      <c r="E763" s="13"/>
      <c r="F763" s="13"/>
      <c r="G763" s="13"/>
      <c r="H763" s="13"/>
      <c r="I763" s="13"/>
      <c r="J763" s="13"/>
    </row>
    <row r="764" spans="1:10">
      <c r="A764" s="11"/>
      <c r="B764" s="10"/>
      <c r="C764" s="10"/>
      <c r="D764" s="10"/>
      <c r="E764" s="13"/>
      <c r="F764" s="13"/>
      <c r="G764" s="13"/>
      <c r="H764" s="13"/>
      <c r="I764" s="13"/>
      <c r="J764" s="13"/>
    </row>
    <row r="765" spans="1:10">
      <c r="A765" s="11"/>
      <c r="B765" s="10"/>
      <c r="C765" s="10"/>
      <c r="D765" s="10"/>
      <c r="E765" s="13"/>
      <c r="F765" s="13"/>
      <c r="G765" s="13"/>
      <c r="H765" s="13"/>
      <c r="I765" s="13"/>
      <c r="J765" s="13"/>
    </row>
    <row r="766" spans="1:10">
      <c r="A766" s="11"/>
      <c r="B766" s="10"/>
      <c r="C766" s="10"/>
      <c r="D766" s="10"/>
      <c r="E766" s="13"/>
      <c r="F766" s="13"/>
      <c r="G766" s="13"/>
      <c r="H766" s="13"/>
      <c r="I766" s="13"/>
      <c r="J766" s="13"/>
    </row>
    <row r="767" spans="1:10">
      <c r="A767" s="11"/>
      <c r="B767" s="10"/>
      <c r="C767" s="10"/>
      <c r="D767" s="10"/>
      <c r="E767" s="13"/>
      <c r="F767" s="13"/>
      <c r="G767" s="13"/>
      <c r="H767" s="13"/>
      <c r="I767" s="13"/>
      <c r="J767" s="13"/>
    </row>
    <row r="768" spans="1:10">
      <c r="A768" s="11"/>
      <c r="B768" s="10"/>
      <c r="C768" s="10"/>
      <c r="D768" s="10"/>
      <c r="E768" s="13"/>
      <c r="F768" s="13"/>
      <c r="G768" s="13"/>
      <c r="H768" s="13"/>
      <c r="I768" s="13"/>
      <c r="J768" s="13"/>
    </row>
    <row r="769" spans="1:10">
      <c r="A769" s="11"/>
      <c r="B769" s="10"/>
      <c r="C769" s="10"/>
      <c r="D769" s="10"/>
      <c r="E769" s="13"/>
      <c r="F769" s="13"/>
      <c r="G769" s="13"/>
      <c r="H769" s="13"/>
      <c r="I769" s="13"/>
      <c r="J769" s="13"/>
    </row>
    <row r="770" spans="1:10">
      <c r="A770" s="11"/>
      <c r="B770" s="10"/>
      <c r="C770" s="10"/>
      <c r="D770" s="10"/>
      <c r="E770" s="13"/>
      <c r="F770" s="13"/>
      <c r="G770" s="13"/>
      <c r="H770" s="13"/>
      <c r="I770" s="13"/>
      <c r="J770" s="13"/>
    </row>
    <row r="771" spans="1:10">
      <c r="A771" s="11"/>
      <c r="B771" s="10"/>
      <c r="C771" s="10"/>
      <c r="D771" s="10"/>
      <c r="E771" s="13"/>
      <c r="F771" s="13"/>
      <c r="G771" s="13"/>
      <c r="H771" s="13"/>
      <c r="I771" s="13"/>
      <c r="J771" s="13"/>
    </row>
    <row r="772" spans="1:10">
      <c r="A772" s="11"/>
      <c r="B772" s="10"/>
      <c r="C772" s="10"/>
      <c r="D772" s="10"/>
      <c r="E772" s="13"/>
      <c r="F772" s="13"/>
      <c r="G772" s="13"/>
      <c r="H772" s="13"/>
      <c r="I772" s="13"/>
      <c r="J772" s="13"/>
    </row>
    <row r="773" spans="1:10">
      <c r="A773" s="11"/>
      <c r="B773" s="10"/>
      <c r="C773" s="10"/>
      <c r="D773" s="10"/>
      <c r="E773" s="13"/>
      <c r="F773" s="13"/>
      <c r="G773" s="13"/>
      <c r="H773" s="13"/>
      <c r="I773" s="13"/>
      <c r="J773" s="13"/>
    </row>
    <row r="774" spans="1:10">
      <c r="A774" s="11"/>
      <c r="B774" s="10"/>
      <c r="C774" s="10"/>
      <c r="D774" s="10"/>
      <c r="E774" s="13"/>
      <c r="F774" s="13"/>
      <c r="G774" s="13"/>
      <c r="H774" s="13"/>
      <c r="I774" s="13"/>
      <c r="J774" s="13"/>
    </row>
    <row r="775" spans="1:10">
      <c r="A775" s="11"/>
      <c r="B775" s="10"/>
      <c r="C775" s="10"/>
      <c r="D775" s="10"/>
      <c r="E775" s="13"/>
      <c r="F775" s="13"/>
      <c r="G775" s="13"/>
      <c r="H775" s="13"/>
      <c r="I775" s="13"/>
      <c r="J775" s="13"/>
    </row>
    <row r="776" spans="1:10">
      <c r="A776" s="11"/>
      <c r="B776" s="10"/>
      <c r="C776" s="10"/>
      <c r="D776" s="10"/>
      <c r="E776" s="13"/>
      <c r="F776" s="13"/>
      <c r="G776" s="13"/>
      <c r="H776" s="13"/>
      <c r="I776" s="13"/>
      <c r="J776" s="13"/>
    </row>
    <row r="777" spans="1:10">
      <c r="A777" s="11"/>
      <c r="B777" s="10"/>
      <c r="C777" s="10"/>
      <c r="D777" s="10"/>
      <c r="E777" s="13"/>
      <c r="F777" s="13"/>
      <c r="G777" s="13"/>
      <c r="H777" s="13"/>
      <c r="I777" s="13"/>
      <c r="J777" s="13"/>
    </row>
    <row r="778" spans="1:10">
      <c r="A778" s="11"/>
      <c r="B778" s="10"/>
      <c r="C778" s="10"/>
      <c r="D778" s="10"/>
      <c r="E778" s="13"/>
      <c r="F778" s="13"/>
      <c r="G778" s="13"/>
      <c r="H778" s="13"/>
      <c r="I778" s="13"/>
      <c r="J778" s="13"/>
    </row>
    <row r="779" spans="1:10">
      <c r="A779" s="11"/>
      <c r="B779" s="10"/>
      <c r="C779" s="10"/>
      <c r="D779" s="10"/>
      <c r="E779" s="13"/>
      <c r="F779" s="13"/>
      <c r="G779" s="13"/>
      <c r="H779" s="13"/>
      <c r="I779" s="13"/>
      <c r="J779" s="13"/>
    </row>
    <row r="780" spans="1:10">
      <c r="A780" s="11"/>
      <c r="B780" s="10"/>
      <c r="C780" s="10"/>
      <c r="D780" s="10"/>
      <c r="E780" s="13"/>
      <c r="F780" s="13"/>
      <c r="G780" s="13"/>
      <c r="H780" s="13"/>
      <c r="I780" s="13"/>
      <c r="J780" s="13"/>
    </row>
    <row r="781" spans="1:10">
      <c r="A781" s="11"/>
      <c r="B781" s="10"/>
      <c r="C781" s="10"/>
      <c r="D781" s="10"/>
      <c r="E781" s="13"/>
      <c r="F781" s="13"/>
      <c r="G781" s="13"/>
      <c r="H781" s="13"/>
      <c r="I781" s="13"/>
      <c r="J781" s="13"/>
    </row>
    <row r="782" spans="1:10">
      <c r="A782" s="11"/>
      <c r="B782" s="10"/>
      <c r="C782" s="10"/>
      <c r="D782" s="10"/>
      <c r="E782" s="13"/>
      <c r="F782" s="13"/>
      <c r="G782" s="13"/>
      <c r="H782" s="13"/>
      <c r="I782" s="13"/>
      <c r="J782" s="13"/>
    </row>
    <row r="783" spans="1:10">
      <c r="A783" s="11"/>
      <c r="B783" s="10"/>
      <c r="C783" s="10"/>
      <c r="D783" s="10"/>
      <c r="E783" s="13"/>
      <c r="F783" s="13"/>
      <c r="G783" s="13"/>
      <c r="H783" s="13"/>
      <c r="I783" s="13"/>
      <c r="J783" s="13"/>
    </row>
    <row r="784" spans="1:10">
      <c r="A784" s="11"/>
      <c r="B784" s="10"/>
      <c r="C784" s="10"/>
      <c r="D784" s="10"/>
      <c r="E784" s="13"/>
      <c r="F784" s="13"/>
      <c r="G784" s="13"/>
      <c r="H784" s="13"/>
      <c r="I784" s="13"/>
      <c r="J784" s="13"/>
    </row>
    <row r="785" spans="1:10">
      <c r="A785" s="11"/>
      <c r="B785" s="10"/>
      <c r="C785" s="10"/>
      <c r="D785" s="10"/>
      <c r="E785" s="13"/>
      <c r="F785" s="13"/>
      <c r="G785" s="13"/>
      <c r="H785" s="13"/>
      <c r="I785" s="13"/>
      <c r="J785" s="13"/>
    </row>
    <row r="786" spans="1:10">
      <c r="A786" s="11"/>
      <c r="B786" s="10"/>
      <c r="C786" s="10"/>
      <c r="D786" s="10"/>
      <c r="E786" s="13"/>
      <c r="F786" s="13"/>
      <c r="G786" s="13"/>
      <c r="H786" s="13"/>
      <c r="I786" s="13"/>
      <c r="J786" s="13"/>
    </row>
    <row r="787" spans="1:10">
      <c r="A787" s="11"/>
      <c r="B787" s="10"/>
      <c r="C787" s="10"/>
      <c r="D787" s="10"/>
      <c r="E787" s="13"/>
      <c r="F787" s="13"/>
      <c r="G787" s="13"/>
      <c r="H787" s="13"/>
      <c r="I787" s="13"/>
      <c r="J787" s="13"/>
    </row>
    <row r="788" spans="1:10">
      <c r="A788" s="11"/>
      <c r="B788" s="10"/>
      <c r="C788" s="10"/>
      <c r="D788" s="10"/>
      <c r="E788" s="13"/>
      <c r="F788" s="13"/>
      <c r="G788" s="13"/>
      <c r="H788" s="13"/>
      <c r="I788" s="13"/>
      <c r="J788" s="13"/>
    </row>
    <row r="789" spans="1:10">
      <c r="A789" s="11"/>
      <c r="B789" s="10"/>
      <c r="C789" s="10"/>
      <c r="D789" s="10"/>
      <c r="E789" s="13"/>
      <c r="F789" s="13"/>
      <c r="G789" s="13"/>
      <c r="H789" s="13"/>
      <c r="I789" s="13"/>
      <c r="J789" s="13"/>
    </row>
    <row r="790" spans="1:10">
      <c r="A790" s="11"/>
      <c r="B790" s="10"/>
      <c r="C790" s="10"/>
      <c r="D790" s="10"/>
      <c r="E790" s="13"/>
      <c r="F790" s="13"/>
      <c r="G790" s="13"/>
      <c r="H790" s="13"/>
      <c r="I790" s="13"/>
      <c r="J790" s="13"/>
    </row>
    <row r="791" spans="1:10">
      <c r="A791" s="11"/>
      <c r="B791" s="10"/>
      <c r="C791" s="10"/>
      <c r="D791" s="10"/>
      <c r="E791" s="13"/>
      <c r="F791" s="13"/>
      <c r="G791" s="13"/>
      <c r="H791" s="13"/>
      <c r="I791" s="13"/>
      <c r="J791" s="13"/>
    </row>
    <row r="792" spans="1:10">
      <c r="A792" s="11"/>
      <c r="B792" s="10"/>
      <c r="C792" s="10"/>
      <c r="D792" s="10"/>
      <c r="E792" s="13"/>
      <c r="F792" s="13"/>
      <c r="G792" s="13"/>
      <c r="H792" s="13"/>
      <c r="I792" s="13"/>
      <c r="J792" s="13"/>
    </row>
    <row r="793" spans="1:10">
      <c r="A793" s="11"/>
      <c r="B793" s="10"/>
      <c r="C793" s="10"/>
      <c r="D793" s="10"/>
      <c r="E793" s="13"/>
      <c r="F793" s="13"/>
      <c r="G793" s="13"/>
      <c r="H793" s="13"/>
      <c r="I793" s="13"/>
      <c r="J793" s="13"/>
    </row>
    <row r="794" spans="1:10">
      <c r="A794" s="11"/>
      <c r="B794" s="10"/>
      <c r="C794" s="10"/>
      <c r="D794" s="10"/>
      <c r="E794" s="13"/>
      <c r="F794" s="13"/>
      <c r="G794" s="13"/>
      <c r="H794" s="13"/>
      <c r="I794" s="13"/>
      <c r="J794" s="13"/>
    </row>
    <row r="795" spans="1:10">
      <c r="A795" s="11"/>
      <c r="B795" s="10"/>
      <c r="C795" s="10"/>
      <c r="D795" s="10"/>
      <c r="E795" s="13"/>
      <c r="F795" s="13"/>
      <c r="G795" s="13"/>
      <c r="H795" s="13"/>
      <c r="I795" s="13"/>
      <c r="J795" s="13"/>
    </row>
    <row r="796" spans="1:10">
      <c r="A796" s="11"/>
      <c r="B796" s="10"/>
      <c r="C796" s="10"/>
      <c r="D796" s="10"/>
      <c r="E796" s="13"/>
      <c r="F796" s="13"/>
      <c r="G796" s="13"/>
      <c r="H796" s="13"/>
      <c r="I796" s="13"/>
      <c r="J796" s="13"/>
    </row>
    <row r="797" spans="1:10">
      <c r="A797" s="11"/>
      <c r="B797" s="10"/>
      <c r="C797" s="10"/>
      <c r="D797" s="10"/>
      <c r="E797" s="13"/>
      <c r="F797" s="13"/>
      <c r="G797" s="13"/>
      <c r="H797" s="13"/>
      <c r="I797" s="13"/>
      <c r="J797" s="13"/>
    </row>
    <row r="798" spans="1:10">
      <c r="A798" s="11"/>
      <c r="B798" s="10"/>
      <c r="C798" s="10"/>
      <c r="D798" s="10"/>
      <c r="E798" s="13"/>
      <c r="F798" s="13"/>
      <c r="G798" s="13"/>
      <c r="H798" s="13"/>
      <c r="I798" s="13"/>
      <c r="J798" s="13"/>
    </row>
    <row r="799" spans="1:10">
      <c r="A799" s="11"/>
      <c r="B799" s="10"/>
      <c r="C799" s="10"/>
      <c r="D799" s="10"/>
      <c r="E799" s="13"/>
      <c r="F799" s="13"/>
      <c r="G799" s="13"/>
      <c r="H799" s="13"/>
      <c r="I799" s="13"/>
      <c r="J799" s="13"/>
    </row>
    <row r="800" spans="1:10">
      <c r="A800" s="11"/>
      <c r="B800" s="10"/>
      <c r="C800" s="10"/>
      <c r="D800" s="10"/>
      <c r="E800" s="13"/>
      <c r="F800" s="13"/>
      <c r="G800" s="13"/>
      <c r="H800" s="13"/>
      <c r="I800" s="13"/>
      <c r="J800" s="13"/>
    </row>
    <row r="801" spans="1:10">
      <c r="A801" s="11"/>
      <c r="B801" s="10"/>
      <c r="C801" s="10"/>
      <c r="D801" s="10"/>
      <c r="E801" s="13"/>
      <c r="F801" s="13"/>
      <c r="G801" s="13"/>
      <c r="H801" s="13"/>
      <c r="I801" s="13"/>
      <c r="J801" s="13"/>
    </row>
    <row r="802" spans="1:10">
      <c r="A802" s="11"/>
      <c r="B802" s="10"/>
      <c r="C802" s="10"/>
      <c r="D802" s="10"/>
      <c r="E802" s="13"/>
      <c r="F802" s="13"/>
      <c r="G802" s="13"/>
      <c r="H802" s="13"/>
      <c r="I802" s="13"/>
      <c r="J802" s="13"/>
    </row>
    <row r="803" spans="1:10">
      <c r="A803" s="11"/>
      <c r="B803" s="10"/>
      <c r="C803" s="10"/>
      <c r="D803" s="10"/>
      <c r="E803" s="13"/>
      <c r="F803" s="13"/>
      <c r="G803" s="13"/>
      <c r="H803" s="13"/>
      <c r="I803" s="13"/>
      <c r="J803" s="13"/>
    </row>
    <row r="804" spans="1:10">
      <c r="A804" s="11"/>
      <c r="B804" s="10"/>
      <c r="C804" s="10"/>
      <c r="D804" s="10"/>
      <c r="E804" s="13"/>
      <c r="F804" s="13"/>
      <c r="G804" s="13"/>
      <c r="H804" s="13"/>
      <c r="I804" s="13"/>
      <c r="J804" s="13"/>
    </row>
    <row r="805" spans="1:10">
      <c r="A805" s="11"/>
      <c r="B805" s="10"/>
      <c r="C805" s="10"/>
      <c r="D805" s="10"/>
      <c r="E805" s="13"/>
      <c r="F805" s="13"/>
      <c r="G805" s="13"/>
      <c r="H805" s="13"/>
      <c r="I805" s="13"/>
      <c r="J805" s="13"/>
    </row>
    <row r="806" spans="1:10">
      <c r="A806" s="11"/>
      <c r="B806" s="10"/>
      <c r="C806" s="10"/>
      <c r="D806" s="10"/>
      <c r="E806" s="13"/>
      <c r="F806" s="13"/>
      <c r="G806" s="13"/>
      <c r="H806" s="13"/>
      <c r="I806" s="13"/>
      <c r="J806" s="13"/>
    </row>
    <row r="807" spans="1:10">
      <c r="A807" s="11"/>
      <c r="B807" s="10"/>
      <c r="C807" s="10"/>
      <c r="D807" s="10"/>
      <c r="E807" s="13"/>
      <c r="F807" s="13"/>
      <c r="G807" s="13"/>
      <c r="H807" s="13"/>
      <c r="I807" s="13"/>
      <c r="J807" s="13"/>
    </row>
    <row r="808" spans="1:10">
      <c r="A808" s="11"/>
      <c r="B808" s="10"/>
      <c r="C808" s="10"/>
      <c r="D808" s="10"/>
      <c r="E808" s="13"/>
      <c r="F808" s="13"/>
      <c r="G808" s="13"/>
      <c r="H808" s="13"/>
      <c r="I808" s="13"/>
      <c r="J808" s="13"/>
    </row>
    <row r="809" spans="1:10">
      <c r="A809" s="11"/>
      <c r="B809" s="10"/>
      <c r="C809" s="10"/>
      <c r="D809" s="10"/>
      <c r="E809" s="13"/>
      <c r="F809" s="13"/>
      <c r="G809" s="13"/>
      <c r="H809" s="13"/>
      <c r="I809" s="13"/>
      <c r="J809" s="13"/>
    </row>
    <row r="810" spans="1:10">
      <c r="A810" s="11"/>
      <c r="B810" s="10"/>
      <c r="C810" s="10"/>
      <c r="D810" s="10"/>
      <c r="E810" s="13"/>
      <c r="F810" s="13"/>
      <c r="G810" s="13"/>
      <c r="H810" s="13"/>
      <c r="I810" s="13"/>
      <c r="J810" s="13"/>
    </row>
    <row r="811" spans="1:10">
      <c r="A811" s="11"/>
      <c r="B811" s="10"/>
      <c r="C811" s="10"/>
      <c r="D811" s="10"/>
      <c r="E811" s="13"/>
      <c r="F811" s="13"/>
      <c r="G811" s="13"/>
      <c r="H811" s="13"/>
      <c r="I811" s="13"/>
      <c r="J811" s="13"/>
    </row>
    <row r="812" spans="1:10">
      <c r="A812" s="11"/>
      <c r="B812" s="10"/>
      <c r="C812" s="10"/>
      <c r="D812" s="10"/>
      <c r="E812" s="13"/>
      <c r="F812" s="13"/>
      <c r="G812" s="13"/>
      <c r="H812" s="13"/>
      <c r="I812" s="13"/>
      <c r="J812" s="13"/>
    </row>
    <row r="813" spans="1:10">
      <c r="A813" s="11"/>
      <c r="B813" s="10"/>
      <c r="C813" s="10"/>
      <c r="D813" s="10"/>
      <c r="E813" s="13"/>
      <c r="F813" s="13"/>
      <c r="G813" s="13"/>
      <c r="H813" s="13"/>
      <c r="I813" s="13"/>
      <c r="J813" s="13"/>
    </row>
    <row r="814" spans="1:10">
      <c r="A814" s="11"/>
      <c r="B814" s="10"/>
      <c r="C814" s="10"/>
      <c r="D814" s="10"/>
      <c r="E814" s="13"/>
      <c r="F814" s="13"/>
      <c r="G814" s="13"/>
      <c r="H814" s="13"/>
      <c r="I814" s="13"/>
      <c r="J814" s="13"/>
    </row>
    <row r="815" spans="1:10">
      <c r="A815" s="11"/>
      <c r="B815" s="10"/>
      <c r="C815" s="10"/>
      <c r="D815" s="10"/>
      <c r="E815" s="13"/>
      <c r="F815" s="13"/>
      <c r="G815" s="13"/>
      <c r="H815" s="13"/>
      <c r="I815" s="13"/>
      <c r="J815" s="13"/>
    </row>
    <row r="816" spans="1:10">
      <c r="A816" s="11"/>
      <c r="B816" s="10"/>
      <c r="C816" s="10"/>
      <c r="D816" s="10"/>
      <c r="E816" s="13"/>
      <c r="F816" s="13"/>
      <c r="G816" s="13"/>
      <c r="H816" s="13"/>
      <c r="I816" s="13"/>
      <c r="J816" s="13"/>
    </row>
    <row r="817" spans="1:10">
      <c r="A817" s="11"/>
      <c r="B817" s="10"/>
      <c r="C817" s="10"/>
      <c r="D817" s="10"/>
      <c r="E817" s="13"/>
      <c r="F817" s="13"/>
      <c r="G817" s="13"/>
      <c r="H817" s="13"/>
      <c r="I817" s="13"/>
      <c r="J817" s="13"/>
    </row>
    <row r="818" spans="1:10">
      <c r="A818" s="11"/>
      <c r="B818" s="10"/>
      <c r="C818" s="10"/>
      <c r="D818" s="10"/>
      <c r="E818" s="13"/>
      <c r="F818" s="13"/>
      <c r="G818" s="13"/>
      <c r="H818" s="13"/>
      <c r="I818" s="13"/>
      <c r="J818" s="13"/>
    </row>
    <row r="819" spans="1:10">
      <c r="A819" s="11"/>
      <c r="B819" s="10"/>
      <c r="C819" s="10"/>
      <c r="D819" s="10"/>
      <c r="E819" s="13"/>
      <c r="F819" s="13"/>
      <c r="G819" s="13"/>
      <c r="H819" s="13"/>
      <c r="I819" s="13"/>
      <c r="J819" s="13"/>
    </row>
    <row r="820" spans="1:10">
      <c r="A820" s="11"/>
      <c r="B820" s="10"/>
      <c r="C820" s="10"/>
      <c r="D820" s="10"/>
      <c r="E820" s="13"/>
      <c r="F820" s="13"/>
      <c r="G820" s="13"/>
      <c r="H820" s="13"/>
      <c r="I820" s="13"/>
      <c r="J820" s="13"/>
    </row>
    <row r="821" spans="1:10">
      <c r="A821" s="11"/>
      <c r="B821" s="10"/>
      <c r="C821" s="10"/>
      <c r="D821" s="10"/>
      <c r="E821" s="13"/>
      <c r="F821" s="13"/>
      <c r="G821" s="13"/>
      <c r="H821" s="13"/>
      <c r="I821" s="13"/>
      <c r="J821" s="13"/>
    </row>
    <row r="822" spans="1:10">
      <c r="A822" s="11"/>
      <c r="B822" s="10"/>
      <c r="C822" s="10"/>
      <c r="D822" s="10"/>
      <c r="E822" s="13"/>
      <c r="F822" s="13"/>
      <c r="G822" s="13"/>
      <c r="H822" s="13"/>
      <c r="I822" s="13"/>
      <c r="J822" s="13"/>
    </row>
    <row r="823" spans="1:10">
      <c r="A823" s="11"/>
      <c r="B823" s="10"/>
      <c r="C823" s="10"/>
      <c r="D823" s="10"/>
      <c r="E823" s="13"/>
      <c r="F823" s="13"/>
      <c r="G823" s="13"/>
      <c r="H823" s="13"/>
      <c r="I823" s="13"/>
      <c r="J823" s="13"/>
    </row>
    <row r="824" spans="1:10">
      <c r="A824" s="11"/>
      <c r="B824" s="10"/>
      <c r="C824" s="10"/>
      <c r="D824" s="10"/>
      <c r="E824" s="13"/>
      <c r="F824" s="13"/>
      <c r="G824" s="13"/>
      <c r="H824" s="13"/>
      <c r="I824" s="13"/>
      <c r="J824" s="13"/>
    </row>
    <row r="825" spans="1:10">
      <c r="A825" s="11"/>
      <c r="B825" s="10"/>
      <c r="C825" s="10"/>
      <c r="D825" s="10"/>
      <c r="E825" s="13"/>
      <c r="F825" s="13"/>
      <c r="G825" s="13"/>
      <c r="H825" s="13"/>
      <c r="I825" s="13"/>
      <c r="J825" s="13"/>
    </row>
    <row r="826" spans="1:10">
      <c r="A826" s="11"/>
      <c r="B826" s="10"/>
      <c r="C826" s="10"/>
      <c r="D826" s="10"/>
      <c r="E826" s="13"/>
      <c r="F826" s="13"/>
      <c r="G826" s="13"/>
      <c r="H826" s="13"/>
      <c r="I826" s="13"/>
      <c r="J826" s="13"/>
    </row>
    <row r="827" spans="1:10">
      <c r="A827" s="11"/>
      <c r="B827" s="10"/>
      <c r="C827" s="10"/>
      <c r="D827" s="10"/>
      <c r="E827" s="13"/>
      <c r="F827" s="13"/>
      <c r="G827" s="13"/>
      <c r="H827" s="13"/>
      <c r="I827" s="13"/>
      <c r="J827" s="13"/>
    </row>
    <row r="828" spans="1:10">
      <c r="A828" s="11"/>
      <c r="B828" s="10"/>
      <c r="C828" s="10"/>
      <c r="D828" s="10"/>
      <c r="E828" s="13"/>
      <c r="F828" s="13"/>
      <c r="G828" s="13"/>
      <c r="H828" s="13"/>
      <c r="I828" s="13"/>
      <c r="J828" s="13"/>
    </row>
    <row r="829" spans="1:10">
      <c r="A829" s="11"/>
      <c r="B829" s="10"/>
      <c r="C829" s="10"/>
      <c r="D829" s="10"/>
      <c r="E829" s="13"/>
      <c r="F829" s="13"/>
      <c r="G829" s="13"/>
      <c r="H829" s="13"/>
      <c r="I829" s="13"/>
      <c r="J829" s="13"/>
    </row>
    <row r="830" spans="1:10">
      <c r="A830" s="11"/>
      <c r="B830" s="10"/>
      <c r="C830" s="10"/>
      <c r="D830" s="10"/>
      <c r="E830" s="13"/>
      <c r="F830" s="13"/>
      <c r="G830" s="13"/>
      <c r="H830" s="13"/>
      <c r="I830" s="13"/>
      <c r="J830" s="13"/>
    </row>
    <row r="831" spans="1:10">
      <c r="A831" s="11"/>
      <c r="B831" s="10"/>
      <c r="C831" s="10"/>
      <c r="D831" s="10"/>
      <c r="E831" s="13"/>
      <c r="F831" s="13"/>
      <c r="G831" s="13"/>
      <c r="H831" s="13"/>
      <c r="I831" s="13"/>
      <c r="J831" s="13"/>
    </row>
    <row r="832" spans="1:10">
      <c r="A832" s="11"/>
      <c r="B832" s="10"/>
      <c r="C832" s="10"/>
      <c r="D832" s="10"/>
      <c r="E832" s="13"/>
      <c r="F832" s="13"/>
      <c r="G832" s="13"/>
      <c r="H832" s="13"/>
      <c r="I832" s="13"/>
      <c r="J832" s="13"/>
    </row>
    <row r="833" spans="1:10">
      <c r="A833" s="11"/>
      <c r="B833" s="10"/>
      <c r="C833" s="10"/>
      <c r="D833" s="10"/>
      <c r="E833" s="13"/>
      <c r="F833" s="13"/>
      <c r="G833" s="13"/>
      <c r="H833" s="13"/>
      <c r="I833" s="13"/>
      <c r="J833" s="13"/>
    </row>
    <row r="834" spans="1:10">
      <c r="A834" s="11"/>
      <c r="B834" s="10"/>
      <c r="C834" s="10"/>
      <c r="D834" s="10"/>
      <c r="E834" s="13"/>
      <c r="F834" s="13"/>
      <c r="G834" s="13"/>
      <c r="H834" s="13"/>
      <c r="I834" s="13"/>
      <c r="J834" s="13"/>
    </row>
    <row r="835" spans="1:10">
      <c r="A835" s="11"/>
      <c r="B835" s="10"/>
      <c r="C835" s="10"/>
      <c r="D835" s="10"/>
      <c r="E835" s="13"/>
      <c r="F835" s="13"/>
      <c r="G835" s="13"/>
      <c r="H835" s="13"/>
      <c r="I835" s="13"/>
      <c r="J835" s="13"/>
    </row>
    <row r="836" spans="1:10">
      <c r="A836" s="11"/>
      <c r="B836" s="10"/>
      <c r="C836" s="10"/>
      <c r="D836" s="10"/>
      <c r="E836" s="13"/>
      <c r="F836" s="13"/>
      <c r="G836" s="13"/>
      <c r="H836" s="13"/>
      <c r="I836" s="13"/>
      <c r="J836" s="13"/>
    </row>
    <row r="837" spans="1:10">
      <c r="A837" s="11"/>
      <c r="B837" s="10"/>
      <c r="C837" s="10"/>
      <c r="D837" s="10"/>
      <c r="E837" s="13"/>
      <c r="F837" s="13"/>
      <c r="G837" s="13"/>
      <c r="H837" s="13"/>
      <c r="I837" s="13"/>
      <c r="J837" s="13"/>
    </row>
    <row r="838" spans="1:10">
      <c r="A838" s="11"/>
      <c r="B838" s="10"/>
      <c r="C838" s="10"/>
      <c r="D838" s="10"/>
      <c r="E838" s="13"/>
      <c r="F838" s="13"/>
      <c r="G838" s="13"/>
      <c r="H838" s="13"/>
      <c r="I838" s="13"/>
      <c r="J838" s="13"/>
    </row>
    <row r="839" spans="1:10">
      <c r="A839" s="11"/>
      <c r="B839" s="10"/>
      <c r="C839" s="10"/>
      <c r="D839" s="10"/>
      <c r="E839" s="13"/>
      <c r="F839" s="13"/>
      <c r="G839" s="13"/>
      <c r="H839" s="13"/>
      <c r="I839" s="13"/>
      <c r="J839" s="13"/>
    </row>
    <row r="840" spans="1:10">
      <c r="A840" s="11"/>
      <c r="B840" s="10"/>
      <c r="C840" s="10"/>
      <c r="D840" s="10"/>
      <c r="E840" s="13"/>
      <c r="F840" s="13"/>
      <c r="G840" s="13"/>
      <c r="H840" s="13"/>
      <c r="I840" s="13"/>
      <c r="J840" s="13"/>
    </row>
    <row r="841" spans="1:10">
      <c r="A841" s="11"/>
      <c r="B841" s="10"/>
      <c r="C841" s="10"/>
      <c r="D841" s="10"/>
      <c r="E841" s="13"/>
      <c r="F841" s="13"/>
      <c r="G841" s="13"/>
      <c r="H841" s="13"/>
      <c r="I841" s="13"/>
      <c r="J841" s="13"/>
    </row>
    <row r="842" spans="1:10">
      <c r="A842" s="11"/>
      <c r="B842" s="10"/>
      <c r="C842" s="10"/>
      <c r="D842" s="10"/>
      <c r="E842" s="13"/>
      <c r="F842" s="13"/>
      <c r="G842" s="13"/>
      <c r="H842" s="13"/>
      <c r="I842" s="13"/>
      <c r="J842" s="13"/>
    </row>
    <row r="843" spans="1:10">
      <c r="A843" s="11"/>
      <c r="B843" s="10"/>
      <c r="C843" s="10"/>
      <c r="D843" s="10"/>
      <c r="E843" s="13"/>
      <c r="F843" s="13"/>
      <c r="G843" s="13"/>
      <c r="H843" s="13"/>
      <c r="I843" s="13"/>
      <c r="J843" s="13"/>
    </row>
    <row r="844" spans="1:10">
      <c r="A844" s="11"/>
      <c r="B844" s="10"/>
      <c r="C844" s="10"/>
      <c r="D844" s="10"/>
      <c r="E844" s="13"/>
      <c r="F844" s="13"/>
      <c r="G844" s="13"/>
      <c r="H844" s="13"/>
      <c r="I844" s="13"/>
      <c r="J844" s="13"/>
    </row>
    <row r="845" spans="1:10">
      <c r="A845" s="11"/>
      <c r="B845" s="10"/>
      <c r="C845" s="10"/>
      <c r="D845" s="10"/>
      <c r="E845" s="13"/>
      <c r="F845" s="13"/>
      <c r="G845" s="13"/>
      <c r="H845" s="13"/>
      <c r="I845" s="13"/>
      <c r="J845" s="13"/>
    </row>
    <row r="846" spans="1:10">
      <c r="A846" s="11"/>
      <c r="B846" s="10"/>
      <c r="C846" s="10"/>
      <c r="D846" s="10"/>
      <c r="E846" s="13"/>
      <c r="F846" s="13"/>
      <c r="G846" s="13"/>
      <c r="H846" s="13"/>
      <c r="I846" s="13"/>
      <c r="J846" s="13"/>
    </row>
    <row r="847" spans="1:10">
      <c r="A847" s="11"/>
      <c r="B847" s="10"/>
      <c r="C847" s="10"/>
      <c r="D847" s="10"/>
      <c r="E847" s="13"/>
      <c r="F847" s="13"/>
      <c r="G847" s="13"/>
      <c r="H847" s="13"/>
      <c r="I847" s="13"/>
      <c r="J847" s="13"/>
    </row>
    <row r="848" spans="1:10">
      <c r="A848" s="11"/>
      <c r="B848" s="10"/>
      <c r="C848" s="10"/>
      <c r="D848" s="10"/>
      <c r="E848" s="13"/>
      <c r="F848" s="13"/>
      <c r="G848" s="13"/>
      <c r="H848" s="13"/>
      <c r="I848" s="13"/>
      <c r="J848" s="13"/>
    </row>
    <row r="849" spans="1:10">
      <c r="A849" s="11"/>
      <c r="B849" s="10"/>
      <c r="C849" s="10"/>
      <c r="D849" s="10"/>
      <c r="E849" s="13"/>
      <c r="F849" s="13"/>
      <c r="G849" s="13"/>
      <c r="H849" s="13"/>
      <c r="I849" s="13"/>
      <c r="J849" s="13"/>
    </row>
    <row r="850" spans="1:10">
      <c r="A850" s="11"/>
      <c r="B850" s="10"/>
      <c r="C850" s="10"/>
      <c r="D850" s="10"/>
      <c r="E850" s="13"/>
      <c r="F850" s="13"/>
      <c r="G850" s="13"/>
      <c r="H850" s="13"/>
      <c r="I850" s="13"/>
      <c r="J850" s="13"/>
    </row>
    <row r="851" spans="1:10">
      <c r="A851" s="11"/>
      <c r="B851" s="10"/>
      <c r="C851" s="10"/>
      <c r="D851" s="10"/>
      <c r="E851" s="13"/>
      <c r="F851" s="13"/>
      <c r="G851" s="13"/>
      <c r="H851" s="13"/>
      <c r="I851" s="13"/>
      <c r="J851" s="13"/>
    </row>
    <row r="852" spans="1:10">
      <c r="A852" s="11"/>
      <c r="B852" s="10"/>
      <c r="C852" s="10"/>
      <c r="D852" s="10"/>
      <c r="E852" s="13"/>
      <c r="F852" s="13"/>
      <c r="G852" s="13"/>
      <c r="H852" s="13"/>
      <c r="I852" s="13"/>
      <c r="J852" s="13"/>
    </row>
    <row r="853" spans="1:10">
      <c r="A853" s="11"/>
      <c r="B853" s="10"/>
      <c r="C853" s="10"/>
      <c r="D853" s="10"/>
      <c r="E853" s="13"/>
      <c r="F853" s="13"/>
      <c r="G853" s="13"/>
      <c r="H853" s="13"/>
      <c r="I853" s="13"/>
      <c r="J853" s="13"/>
    </row>
    <row r="854" spans="1:10">
      <c r="A854" s="11"/>
      <c r="B854" s="10"/>
      <c r="C854" s="10"/>
      <c r="D854" s="10"/>
      <c r="E854" s="13"/>
      <c r="F854" s="13"/>
      <c r="G854" s="13"/>
      <c r="H854" s="13"/>
      <c r="I854" s="13"/>
      <c r="J854" s="13"/>
    </row>
    <row r="855" spans="1:10">
      <c r="A855" s="11"/>
      <c r="B855" s="10"/>
      <c r="C855" s="10"/>
      <c r="D855" s="10"/>
      <c r="E855" s="13"/>
      <c r="F855" s="13"/>
      <c r="G855" s="13"/>
      <c r="H855" s="13"/>
      <c r="I855" s="13"/>
      <c r="J855" s="13"/>
    </row>
    <row r="856" spans="1:10">
      <c r="A856" s="11"/>
      <c r="B856" s="10"/>
      <c r="C856" s="10"/>
      <c r="D856" s="10"/>
      <c r="E856" s="13"/>
      <c r="F856" s="13"/>
      <c r="G856" s="13"/>
      <c r="H856" s="13"/>
      <c r="I856" s="13"/>
      <c r="J856" s="13"/>
    </row>
    <row r="857" spans="1:10">
      <c r="A857" s="11"/>
      <c r="B857" s="10"/>
      <c r="C857" s="10"/>
      <c r="D857" s="10"/>
      <c r="E857" s="13"/>
      <c r="F857" s="13"/>
      <c r="G857" s="13"/>
      <c r="H857" s="13"/>
      <c r="I857" s="13"/>
      <c r="J857" s="13"/>
    </row>
    <row r="858" spans="1:10">
      <c r="A858" s="11"/>
      <c r="B858" s="10"/>
      <c r="C858" s="10"/>
      <c r="D858" s="10"/>
      <c r="E858" s="13"/>
      <c r="F858" s="13"/>
      <c r="G858" s="13"/>
      <c r="H858" s="13"/>
      <c r="I858" s="13"/>
      <c r="J858" s="13"/>
    </row>
    <row r="859" spans="1:10">
      <c r="A859" s="11"/>
      <c r="B859" s="10"/>
      <c r="C859" s="10"/>
      <c r="D859" s="10"/>
      <c r="E859" s="13"/>
      <c r="F859" s="13"/>
      <c r="G859" s="13"/>
      <c r="H859" s="13"/>
      <c r="I859" s="13"/>
      <c r="J859" s="13"/>
    </row>
    <row r="860" spans="1:10">
      <c r="A860" s="11"/>
      <c r="B860" s="10"/>
      <c r="C860" s="10"/>
      <c r="D860" s="10"/>
      <c r="E860" s="13"/>
      <c r="F860" s="13"/>
      <c r="G860" s="13"/>
      <c r="H860" s="13"/>
      <c r="I860" s="13"/>
      <c r="J860" s="13"/>
    </row>
    <row r="861" spans="1:10">
      <c r="A861" s="11"/>
      <c r="B861" s="10"/>
      <c r="C861" s="10"/>
      <c r="D861" s="10"/>
      <c r="E861" s="13"/>
      <c r="F861" s="13"/>
      <c r="G861" s="13"/>
      <c r="H861" s="13"/>
      <c r="I861" s="13"/>
      <c r="J861" s="13"/>
    </row>
    <row r="862" spans="1:10">
      <c r="A862" s="11"/>
      <c r="B862" s="10"/>
      <c r="C862" s="10"/>
      <c r="D862" s="10"/>
      <c r="E862" s="13"/>
      <c r="F862" s="13"/>
      <c r="G862" s="13"/>
      <c r="H862" s="13"/>
      <c r="I862" s="13"/>
      <c r="J862" s="13"/>
    </row>
    <row r="863" spans="1:10">
      <c r="A863" s="11"/>
      <c r="B863" s="10"/>
      <c r="C863" s="10"/>
      <c r="D863" s="10"/>
      <c r="E863" s="13"/>
      <c r="F863" s="13"/>
      <c r="G863" s="13"/>
      <c r="H863" s="13"/>
      <c r="I863" s="13"/>
      <c r="J863" s="13"/>
    </row>
    <row r="864" spans="1:10">
      <c r="A864" s="11"/>
      <c r="B864" s="10"/>
      <c r="C864" s="10"/>
      <c r="D864" s="10"/>
      <c r="E864" s="13"/>
      <c r="F864" s="13"/>
      <c r="G864" s="13"/>
      <c r="H864" s="13"/>
      <c r="I864" s="13"/>
      <c r="J864" s="13"/>
    </row>
    <row r="865" spans="1:10">
      <c r="A865" s="11"/>
      <c r="B865" s="10"/>
      <c r="C865" s="10"/>
      <c r="D865" s="10"/>
      <c r="E865" s="13"/>
      <c r="F865" s="13"/>
      <c r="G865" s="13"/>
      <c r="H865" s="13"/>
      <c r="I865" s="13"/>
      <c r="J865" s="13"/>
    </row>
    <row r="866" spans="1:10">
      <c r="A866" s="11"/>
      <c r="B866" s="10"/>
      <c r="C866" s="10"/>
      <c r="D866" s="10"/>
      <c r="E866" s="13"/>
      <c r="F866" s="13"/>
      <c r="G866" s="13"/>
      <c r="H866" s="13"/>
      <c r="I866" s="13"/>
      <c r="J866" s="13"/>
    </row>
    <row r="867" spans="1:10">
      <c r="A867" s="11"/>
      <c r="B867" s="10"/>
      <c r="C867" s="10"/>
      <c r="D867" s="10"/>
      <c r="E867" s="13"/>
      <c r="F867" s="13"/>
      <c r="G867" s="13"/>
      <c r="H867" s="13"/>
      <c r="I867" s="13"/>
      <c r="J867" s="13"/>
    </row>
  </sheetData>
  <sheetProtection algorithmName="SHA-512" hashValue="DqiQkRqrhtPPujgnj+W9VZCX7fiAzONixDSWoyUeuM5nDxvRmbhECl0YnXgTOsKy9rQxN6Ciei4XIxIGbP8c5w==" saltValue="gimJE3ECA6AkaWJvTiGnNA==" spinCount="100000" sheet="1" objects="1" scenarios="1"/>
  <mergeCells count="14">
    <mergeCell ref="A84:A92"/>
    <mergeCell ref="A93:A99"/>
    <mergeCell ref="A72:A78"/>
    <mergeCell ref="A79:A83"/>
    <mergeCell ref="A65:A71"/>
    <mergeCell ref="A2:A5"/>
    <mergeCell ref="B2:B5"/>
    <mergeCell ref="A42:A48"/>
    <mergeCell ref="A49:A57"/>
    <mergeCell ref="A58:A64"/>
    <mergeCell ref="A26:A34"/>
    <mergeCell ref="A35:A41"/>
    <mergeCell ref="A6:A18"/>
    <mergeCell ref="A19:A25"/>
  </mergeCells>
  <conditionalFormatting sqref="B6:B99">
    <cfRule type="containsText" dxfId="558" priority="51" operator="containsText" text="Select One">
      <formula>NOT(ISERROR(SEARCH("Select One",B6)))</formula>
    </cfRule>
  </conditionalFormatting>
  <conditionalFormatting sqref="C2">
    <cfRule type="expression" dxfId="557" priority="45">
      <formula>C2=$B$2</formula>
    </cfRule>
  </conditionalFormatting>
  <conditionalFormatting sqref="C7:C18">
    <cfRule type="expression" dxfId="556" priority="34">
      <formula>C7=$B$6</formula>
    </cfRule>
  </conditionalFormatting>
  <conditionalFormatting sqref="C20:C25">
    <cfRule type="expression" dxfId="555" priority="33">
      <formula>C20=$B$19</formula>
    </cfRule>
  </conditionalFormatting>
  <conditionalFormatting sqref="C27:C34">
    <cfRule type="expression" dxfId="554" priority="32">
      <formula>C27=$B$26</formula>
    </cfRule>
  </conditionalFormatting>
  <conditionalFormatting sqref="C36:C41">
    <cfRule type="expression" dxfId="553" priority="31">
      <formula>C36=$B$35</formula>
    </cfRule>
  </conditionalFormatting>
  <conditionalFormatting sqref="C43:C48">
    <cfRule type="expression" dxfId="552" priority="30">
      <formula>C43=$B$42</formula>
    </cfRule>
  </conditionalFormatting>
  <conditionalFormatting sqref="C50:C57">
    <cfRule type="expression" dxfId="551" priority="29">
      <formula>C50=$B$49</formula>
    </cfRule>
  </conditionalFormatting>
  <conditionalFormatting sqref="C59:C64">
    <cfRule type="expression" dxfId="550" priority="28">
      <formula>C59=$B$58</formula>
    </cfRule>
  </conditionalFormatting>
  <conditionalFormatting sqref="C66:C71">
    <cfRule type="expression" dxfId="549" priority="27">
      <formula>C66=$B$65</formula>
    </cfRule>
  </conditionalFormatting>
  <conditionalFormatting sqref="C73:C78">
    <cfRule type="expression" dxfId="548" priority="26">
      <formula>C73=$B$72</formula>
    </cfRule>
  </conditionalFormatting>
  <conditionalFormatting sqref="C80:C83">
    <cfRule type="expression" dxfId="547" priority="25">
      <formula>C80=$B$79</formula>
    </cfRule>
  </conditionalFormatting>
  <conditionalFormatting sqref="C85:C92">
    <cfRule type="expression" dxfId="546" priority="24">
      <formula>C85=$B$84</formula>
    </cfRule>
  </conditionalFormatting>
  <conditionalFormatting sqref="C94:C99">
    <cfRule type="expression" dxfId="545" priority="23">
      <formula>C94=$B$93</formula>
    </cfRule>
  </conditionalFormatting>
  <conditionalFormatting sqref="D100">
    <cfRule type="expression" dxfId="544" priority="53">
      <formula>B100&gt;0</formula>
    </cfRule>
  </conditionalFormatting>
  <conditionalFormatting sqref="D109:D150">
    <cfRule type="expression" dxfId="543" priority="2">
      <formula>D109="HS Code: 9027904500"</formula>
    </cfRule>
  </conditionalFormatting>
  <conditionalFormatting sqref="E100">
    <cfRule type="expression" dxfId="542" priority="49">
      <formula>D100&lt;13</formula>
    </cfRule>
  </conditionalFormatting>
  <conditionalFormatting sqref="E103">
    <cfRule type="expression" dxfId="541" priority="1">
      <formula>AND(B103="", ISERROR(E103))</formula>
    </cfRule>
  </conditionalFormatting>
  <conditionalFormatting sqref="E101:F102">
    <cfRule type="cellIs" dxfId="540" priority="57" operator="equal">
      <formula>0</formula>
    </cfRule>
  </conditionalFormatting>
  <conditionalFormatting sqref="E1:G2">
    <cfRule type="cellIs" dxfId="539" priority="90" operator="equal">
      <formula>0</formula>
    </cfRule>
  </conditionalFormatting>
  <conditionalFormatting sqref="E20:J48 E50:J92 E94:K98 C19 E99:N99">
    <cfRule type="cellIs" dxfId="538" priority="73" operator="equal">
      <formula>0</formula>
    </cfRule>
  </conditionalFormatting>
  <conditionalFormatting sqref="E104:J1048576">
    <cfRule type="cellIs" dxfId="537" priority="3" operator="equal">
      <formula>0</formula>
    </cfRule>
  </conditionalFormatting>
  <conditionalFormatting sqref="F1:F18 E4:E18">
    <cfRule type="cellIs" dxfId="536" priority="133" operator="equal">
      <formula>0</formula>
    </cfRule>
  </conditionalFormatting>
  <conditionalFormatting sqref="F94:F100">
    <cfRule type="cellIs" dxfId="535" priority="50" operator="equal">
      <formula>0</formula>
    </cfRule>
  </conditionalFormatting>
  <conditionalFormatting sqref="G4:G18">
    <cfRule type="cellIs" dxfId="534" priority="66" operator="equal">
      <formula>0</formula>
    </cfRule>
  </conditionalFormatting>
  <conditionalFormatting sqref="G27">
    <cfRule type="expression" dxfId="533" priority="22">
      <formula>$G$27=0</formula>
    </cfRule>
  </conditionalFormatting>
  <conditionalFormatting sqref="G43">
    <cfRule type="expression" dxfId="532" priority="21">
      <formula>$G$43=0</formula>
    </cfRule>
  </conditionalFormatting>
  <conditionalFormatting sqref="G50">
    <cfRule type="expression" dxfId="531" priority="20">
      <formula>$G$50=0</formula>
    </cfRule>
  </conditionalFormatting>
  <conditionalFormatting sqref="G59">
    <cfRule type="expression" dxfId="530" priority="19">
      <formula>$G$59=0</formula>
    </cfRule>
  </conditionalFormatting>
  <conditionalFormatting sqref="G80">
    <cfRule type="expression" dxfId="529" priority="18">
      <formula>$G$80=0</formula>
    </cfRule>
  </conditionalFormatting>
  <conditionalFormatting sqref="G85">
    <cfRule type="expression" dxfId="528" priority="17">
      <formula>$G$85=0</formula>
    </cfRule>
  </conditionalFormatting>
  <conditionalFormatting sqref="G94">
    <cfRule type="expression" dxfId="527" priority="16">
      <formula>$G$94=0</formula>
    </cfRule>
  </conditionalFormatting>
  <conditionalFormatting sqref="G101">
    <cfRule type="cellIs" dxfId="526" priority="56" operator="equal">
      <formula>0</formula>
    </cfRule>
  </conditionalFormatting>
  <conditionalFormatting sqref="H1:H18">
    <cfRule type="cellIs" dxfId="525" priority="120" operator="equal">
      <formula>0</formula>
    </cfRule>
  </conditionalFormatting>
  <conditionalFormatting sqref="H6">
    <cfRule type="expression" dxfId="524" priority="6">
      <formula>$H$6=0</formula>
    </cfRule>
  </conditionalFormatting>
  <conditionalFormatting sqref="H19">
    <cfRule type="expression" dxfId="523" priority="7">
      <formula>$H$19=0</formula>
    </cfRule>
  </conditionalFormatting>
  <conditionalFormatting sqref="H26">
    <cfRule type="expression" dxfId="522" priority="8">
      <formula>$H$26=0</formula>
    </cfRule>
  </conditionalFormatting>
  <conditionalFormatting sqref="H35">
    <cfRule type="expression" dxfId="521" priority="9">
      <formula>$H$35=0</formula>
    </cfRule>
  </conditionalFormatting>
  <conditionalFormatting sqref="H42">
    <cfRule type="expression" dxfId="520" priority="10">
      <formula>$H$42=0</formula>
    </cfRule>
  </conditionalFormatting>
  <conditionalFormatting sqref="H49">
    <cfRule type="expression" dxfId="519" priority="11">
      <formula>$H$49=0</formula>
    </cfRule>
  </conditionalFormatting>
  <conditionalFormatting sqref="H58">
    <cfRule type="expression" dxfId="518" priority="12">
      <formula>$H$58=0</formula>
    </cfRule>
  </conditionalFormatting>
  <conditionalFormatting sqref="H79">
    <cfRule type="expression" dxfId="517" priority="13">
      <formula>$H$79=0</formula>
    </cfRule>
  </conditionalFormatting>
  <conditionalFormatting sqref="H84">
    <cfRule type="expression" dxfId="516" priority="14">
      <formula>$H$84=0</formula>
    </cfRule>
  </conditionalFormatting>
  <conditionalFormatting sqref="H93">
    <cfRule type="expression" dxfId="515" priority="15">
      <formula>$H$93=0</formula>
    </cfRule>
  </conditionalFormatting>
  <conditionalFormatting sqref="H94:H102">
    <cfRule type="cellIs" dxfId="514" priority="117" operator="equal">
      <formula>0</formula>
    </cfRule>
  </conditionalFormatting>
  <conditionalFormatting sqref="I1:I2 I4:I18">
    <cfRule type="cellIs" dxfId="513" priority="123" operator="equal">
      <formula>0</formula>
    </cfRule>
  </conditionalFormatting>
  <conditionalFormatting sqref="I101:I102">
    <cfRule type="cellIs" dxfId="512" priority="114" operator="equal">
      <formula>0</formula>
    </cfRule>
  </conditionalFormatting>
  <conditionalFormatting sqref="J1:J18">
    <cfRule type="cellIs" dxfId="511" priority="119" operator="equal">
      <formula>0</formula>
    </cfRule>
  </conditionalFormatting>
  <conditionalFormatting sqref="J94:J102">
    <cfRule type="cellIs" dxfId="510" priority="116" operator="equal">
      <formula>0</formula>
    </cfRule>
  </conditionalFormatting>
  <conditionalFormatting sqref="N1:N2 N4:N18">
    <cfRule type="cellIs" dxfId="509" priority="88" operator="equal">
      <formula>0</formula>
    </cfRule>
  </conditionalFormatting>
  <conditionalFormatting sqref="N20:N48">
    <cfRule type="cellIs" dxfId="508" priority="74" operator="equal">
      <formula>0</formula>
    </cfRule>
  </conditionalFormatting>
  <conditionalFormatting sqref="N50:N92">
    <cfRule type="cellIs" dxfId="507" priority="5" operator="equal">
      <formula>0</formula>
    </cfRule>
  </conditionalFormatting>
  <conditionalFormatting sqref="N94:N98">
    <cfRule type="cellIs" dxfId="506" priority="4" operator="equal">
      <formula>0</formula>
    </cfRule>
  </conditionalFormatting>
  <dataValidations count="8">
    <dataValidation type="list" showInputMessage="1" showErrorMessage="1" sqref="B6" xr:uid="{7E888A30-5BFD-4CEC-8DB4-C271C76D9FA3}">
      <formula1>"Select One,C,D,F"</formula1>
    </dataValidation>
    <dataValidation type="list" showInputMessage="1" showErrorMessage="1" sqref="B19" xr:uid="{BAEFA9D4-F3FB-4F47-8497-37C093B0BA27}">
      <formula1>"L"</formula1>
    </dataValidation>
    <dataValidation type="list" showInputMessage="1" showErrorMessage="1" sqref="B26" xr:uid="{E025B227-10F7-4379-8C7F-94FEDC90B263}">
      <formula1>"STD"</formula1>
    </dataValidation>
    <dataValidation type="list" showInputMessage="1" showErrorMessage="1" sqref="B35 B65 B72 B79 B93" xr:uid="{EC8DC7FE-1888-49E2-8664-E98ACB8952E1}">
      <formula1>"X"</formula1>
    </dataValidation>
    <dataValidation type="list" showInputMessage="1" showErrorMessage="1" sqref="B42" xr:uid="{B6987900-B289-476B-9F71-E29C98C4663B}">
      <formula1>"Select One,X,H,C"</formula1>
    </dataValidation>
    <dataValidation type="list" showInputMessage="1" showErrorMessage="1" sqref="B49" xr:uid="{9B57D474-5D65-49FA-9616-C479199DB8CF}">
      <formula1>"Select One,XXX,RMX"</formula1>
    </dataValidation>
    <dataValidation type="list" showInputMessage="1" showErrorMessage="1" sqref="B58" xr:uid="{7F3EB1C5-837A-4BC8-ABA7-2A35D658D62C}">
      <formula1>"Select One,X,M"</formula1>
    </dataValidation>
    <dataValidation type="list" showInputMessage="1" showErrorMessage="1" sqref="B84" xr:uid="{CD265717-CE2F-4461-BC97-BD59C09FD7E1}">
      <formula1>"XX"</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8" id="{00000000-000E-0000-0600-000005000000}">
            <xm:f>Contents!$S$1=FALSE</xm:f>
            <x14:dxf>
              <font>
                <color theme="0"/>
              </font>
            </x14:dxf>
          </x14:cfRule>
          <xm:sqref>O101:Q101</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C3250-772D-4CFE-BA37-389CAC5B452F}">
  <sheetPr codeName="Sheet7"/>
  <dimension ref="A1:R865"/>
  <sheetViews>
    <sheetView workbookViewId="0">
      <pane ySplit="1" topLeftCell="A2" activePane="bottomLeft" state="frozen"/>
      <selection activeCell="D2" sqref="D2"/>
      <selection pane="bottomLeft"/>
    </sheetView>
  </sheetViews>
  <sheetFormatPr baseColWidth="10" defaultColWidth="8.83203125" defaultRowHeight="15"/>
  <cols>
    <col min="1" max="1" width="7.6640625" style="2" customWidth="1"/>
    <col min="2" max="2" width="12.33203125" customWidth="1"/>
    <col min="3" max="3" width="9.33203125" customWidth="1"/>
    <col min="4" max="4" width="85.6640625" customWidth="1"/>
    <col min="5" max="5" width="14.33203125" style="4" customWidth="1"/>
    <col min="6" max="6" width="14" style="4" hidden="1" customWidth="1"/>
    <col min="7" max="8" width="14.33203125" style="4" customWidth="1"/>
    <col min="9" max="9" width="16" style="4" hidden="1" customWidth="1"/>
    <col min="10" max="10" width="16.6640625" style="4" hidden="1" customWidth="1"/>
    <col min="11" max="11" width="12.5" style="159" hidden="1" customWidth="1"/>
    <col min="12" max="12" width="24.5" style="49" hidden="1" customWidth="1"/>
    <col min="13" max="13" width="15.33203125" style="82" hidden="1" customWidth="1"/>
    <col min="14" max="14" width="14.33203125" style="13" customWidth="1"/>
    <col min="15" max="15" width="17.83203125" style="10" hidden="1" customWidth="1"/>
    <col min="16" max="16" width="20.6640625" style="10" customWidth="1"/>
    <col min="17" max="17" width="9.1640625" style="10"/>
    <col min="18" max="18" width="12.6640625" customWidth="1"/>
  </cols>
  <sheetData>
    <row r="1" spans="1:18" s="1" customFormat="1" ht="50" customHeight="1">
      <c r="A1" s="3"/>
      <c r="B1" s="5" t="s">
        <v>30</v>
      </c>
      <c r="C1" s="5" t="s">
        <v>102</v>
      </c>
      <c r="D1" s="5" t="s">
        <v>31</v>
      </c>
      <c r="E1" s="6" t="s">
        <v>33</v>
      </c>
      <c r="F1" s="6" t="s">
        <v>103</v>
      </c>
      <c r="G1" s="6" t="e">
        <f>Contents!#REF! &amp; " Domestic List Price"</f>
        <v>#REF!</v>
      </c>
      <c r="H1" s="6" t="s">
        <v>289</v>
      </c>
      <c r="I1" s="6" t="s">
        <v>105</v>
      </c>
      <c r="J1" s="6" t="s">
        <v>106</v>
      </c>
      <c r="K1" s="9" t="s">
        <v>107</v>
      </c>
      <c r="L1" s="186" t="s">
        <v>108</v>
      </c>
      <c r="M1" s="9" t="s">
        <v>109</v>
      </c>
      <c r="N1" s="5" t="s">
        <v>32</v>
      </c>
      <c r="O1" s="88"/>
      <c r="P1" s="88"/>
      <c r="Q1" s="88"/>
      <c r="R1" s="80"/>
    </row>
    <row r="2" spans="1:18" ht="59.25" customHeight="1">
      <c r="A2" s="493" t="s">
        <v>111</v>
      </c>
      <c r="B2" s="499">
        <v>2500</v>
      </c>
      <c r="C2" s="7">
        <v>2500</v>
      </c>
      <c r="D2" s="9" t="s">
        <v>320</v>
      </c>
      <c r="E2" s="121">
        <v>2345.11</v>
      </c>
      <c r="F2" s="8">
        <f>_xlfn.XLOOKUP($B$2,$C$2:$C$4,E2:E4,0)</f>
        <v>2345.11</v>
      </c>
      <c r="G2" s="59">
        <v>2415</v>
      </c>
      <c r="H2" s="8">
        <f>_xlfn.XLOOKUP($B$2,$C$2:$C$4,G2:G4,0)</f>
        <v>2415</v>
      </c>
      <c r="I2" s="128">
        <v>1974</v>
      </c>
      <c r="J2" s="8">
        <f>_xlfn.XLOOKUP($B$2,$C$2:$C$4,I2:I4,0)</f>
        <v>1974</v>
      </c>
      <c r="K2" s="52" t="s">
        <v>321</v>
      </c>
      <c r="L2" s="53"/>
      <c r="M2" s="83">
        <f>IF(N2="Call Factory",100,N2)</f>
        <v>100</v>
      </c>
      <c r="N2" s="7" t="s">
        <v>158</v>
      </c>
      <c r="O2" s="89"/>
      <c r="P2" s="90"/>
      <c r="Q2" s="91"/>
      <c r="R2" s="87"/>
    </row>
    <row r="3" spans="1:18" ht="18" customHeight="1">
      <c r="A3" s="493"/>
      <c r="B3" s="499"/>
      <c r="D3" s="100" t="s">
        <v>115</v>
      </c>
      <c r="E3" s="119"/>
      <c r="F3" s="101"/>
      <c r="G3" s="102"/>
      <c r="H3" s="101"/>
      <c r="I3" s="101"/>
      <c r="J3" s="101"/>
      <c r="K3" s="52"/>
      <c r="L3" s="53"/>
      <c r="M3" s="83"/>
      <c r="N3" s="187"/>
    </row>
    <row r="4" spans="1:18" ht="27" customHeight="1">
      <c r="A4" s="493"/>
      <c r="B4" s="499"/>
      <c r="D4" s="103" t="s">
        <v>322</v>
      </c>
      <c r="E4" s="120"/>
      <c r="F4" s="8"/>
      <c r="G4" s="105"/>
      <c r="H4" s="8"/>
      <c r="I4" s="104"/>
      <c r="J4" s="8"/>
      <c r="K4" s="52"/>
      <c r="L4" s="53"/>
      <c r="M4" s="83"/>
      <c r="N4" s="188"/>
    </row>
    <row r="5" spans="1:18" ht="15.75" customHeight="1">
      <c r="A5" s="493"/>
      <c r="B5" s="499"/>
      <c r="D5" s="100" t="s">
        <v>42</v>
      </c>
      <c r="E5" s="119"/>
      <c r="F5" s="8"/>
      <c r="G5" s="169"/>
      <c r="H5" s="8"/>
      <c r="I5" s="13"/>
      <c r="J5" s="8"/>
      <c r="K5" s="52"/>
      <c r="L5" s="53"/>
      <c r="M5" s="83"/>
      <c r="N5"/>
    </row>
    <row r="6" spans="1:18" ht="42.75" customHeight="1">
      <c r="A6" s="493" t="s">
        <v>117</v>
      </c>
      <c r="B6" s="182" t="s">
        <v>141</v>
      </c>
      <c r="C6" s="42"/>
      <c r="D6" s="42" t="s">
        <v>293</v>
      </c>
      <c r="E6" s="172"/>
      <c r="F6" s="57">
        <f>_xlfn.XLOOKUP($B$6,$C$7:$C$18,E7:E18,0)</f>
        <v>0</v>
      </c>
      <c r="G6" s="57"/>
      <c r="H6" s="57">
        <f>_xlfn.XLOOKUP($B$6,$C$7:$C$18,G7:G18,0)</f>
        <v>0</v>
      </c>
      <c r="I6" s="57"/>
      <c r="J6" s="57">
        <f>_xlfn.XLOOKUP($B$6,$C$7:$C$18,I7:I18,0)</f>
        <v>0</v>
      </c>
      <c r="K6" s="52" t="str">
        <f>_xlfn.XLOOKUP($B$6,$C$7:$C$18,L7:L18,"Select One")</f>
        <v>Select One</v>
      </c>
      <c r="L6" s="53"/>
      <c r="M6" s="83"/>
      <c r="N6" s="42"/>
    </row>
    <row r="7" spans="1:18" ht="30.75" customHeight="1">
      <c r="A7" s="493"/>
      <c r="B7" s="7"/>
      <c r="C7" s="7" t="s">
        <v>134</v>
      </c>
      <c r="D7" s="9" t="s">
        <v>294</v>
      </c>
      <c r="E7" s="121"/>
      <c r="F7" s="8"/>
      <c r="G7" s="59"/>
      <c r="H7" s="8"/>
      <c r="I7" s="8"/>
      <c r="J7" s="8"/>
      <c r="K7" s="52"/>
      <c r="L7" s="53" t="s">
        <v>323</v>
      </c>
      <c r="M7" s="83"/>
      <c r="N7" s="185" t="s">
        <v>76</v>
      </c>
    </row>
    <row r="8" spans="1:18" ht="30.75" customHeight="1">
      <c r="A8" s="493"/>
      <c r="B8" s="7"/>
      <c r="C8" s="7" t="s">
        <v>137</v>
      </c>
      <c r="D8" s="9" t="s">
        <v>296</v>
      </c>
      <c r="E8" s="121"/>
      <c r="F8" s="8"/>
      <c r="G8" s="59"/>
      <c r="H8" s="8"/>
      <c r="I8" s="8"/>
      <c r="J8" s="8"/>
      <c r="K8" s="52"/>
      <c r="L8" s="53" t="s">
        <v>324</v>
      </c>
      <c r="M8" s="83"/>
      <c r="N8" s="185" t="s">
        <v>76</v>
      </c>
    </row>
    <row r="9" spans="1:18" ht="30.75" hidden="1" customHeight="1">
      <c r="A9" s="493"/>
      <c r="B9" s="7"/>
      <c r="C9" s="217" t="s">
        <v>298</v>
      </c>
      <c r="D9" s="220" t="s">
        <v>299</v>
      </c>
      <c r="E9" s="218"/>
      <c r="F9" s="219"/>
      <c r="G9" s="219"/>
      <c r="H9" s="8"/>
      <c r="I9" s="8"/>
      <c r="J9" s="8"/>
      <c r="K9" s="52"/>
      <c r="L9" s="53" t="s">
        <v>325</v>
      </c>
      <c r="M9" s="83"/>
      <c r="N9" s="185" t="s">
        <v>76</v>
      </c>
      <c r="O9" s="10" t="s">
        <v>326</v>
      </c>
    </row>
    <row r="10" spans="1:18" ht="53.25" customHeight="1">
      <c r="A10" s="493"/>
      <c r="B10" s="7"/>
      <c r="C10" s="7" t="s">
        <v>118</v>
      </c>
      <c r="D10" s="9" t="s">
        <v>301</v>
      </c>
      <c r="E10" s="121"/>
      <c r="F10" s="8"/>
      <c r="G10" s="59"/>
      <c r="H10" s="8"/>
      <c r="I10" s="8"/>
      <c r="J10" s="8"/>
      <c r="K10" s="52"/>
      <c r="L10" s="53" t="s">
        <v>327</v>
      </c>
      <c r="M10" s="83"/>
      <c r="N10" s="185" t="s">
        <v>76</v>
      </c>
    </row>
    <row r="11" spans="1:18" ht="30.75" customHeight="1">
      <c r="A11" s="493"/>
      <c r="B11" s="7"/>
      <c r="C11" s="7" t="s">
        <v>128</v>
      </c>
      <c r="D11" s="9" t="s">
        <v>303</v>
      </c>
      <c r="E11" s="121">
        <v>648.65</v>
      </c>
      <c r="F11" s="8"/>
      <c r="G11" s="59">
        <v>649</v>
      </c>
      <c r="H11" s="8"/>
      <c r="I11" s="128">
        <v>546</v>
      </c>
      <c r="J11" s="8"/>
      <c r="K11" s="52"/>
      <c r="L11" s="53" t="s">
        <v>328</v>
      </c>
      <c r="M11" s="83"/>
      <c r="N11" s="185" t="s">
        <v>76</v>
      </c>
    </row>
    <row r="12" spans="1:18" ht="30.75" customHeight="1">
      <c r="A12" s="493"/>
      <c r="B12" s="7"/>
      <c r="C12" s="7" t="s">
        <v>131</v>
      </c>
      <c r="D12" s="9" t="s">
        <v>305</v>
      </c>
      <c r="E12" s="121">
        <v>648.65</v>
      </c>
      <c r="F12" s="8"/>
      <c r="G12" s="59">
        <v>649</v>
      </c>
      <c r="H12" s="8"/>
      <c r="I12" s="128">
        <v>546</v>
      </c>
      <c r="J12" s="8"/>
      <c r="K12" s="52"/>
      <c r="L12" s="53" t="s">
        <v>329</v>
      </c>
      <c r="M12" s="83"/>
      <c r="N12" s="185" t="s">
        <v>76</v>
      </c>
    </row>
    <row r="13" spans="1:18" ht="20" hidden="1" customHeight="1">
      <c r="A13" s="493"/>
      <c r="B13" s="7"/>
      <c r="C13" s="7"/>
      <c r="D13" s="7"/>
      <c r="E13" s="121">
        <v>0</v>
      </c>
      <c r="F13" s="8"/>
      <c r="G13" s="59"/>
      <c r="H13" s="8"/>
      <c r="I13" s="8"/>
      <c r="J13" s="8"/>
      <c r="K13" s="52"/>
      <c r="L13" s="53"/>
      <c r="M13" s="83"/>
      <c r="N13" s="7"/>
    </row>
    <row r="14" spans="1:18" ht="20" hidden="1" customHeight="1">
      <c r="A14" s="493"/>
      <c r="B14" s="7"/>
      <c r="C14" s="7"/>
      <c r="D14" s="7"/>
      <c r="E14" s="121">
        <v>0</v>
      </c>
      <c r="F14" s="8"/>
      <c r="G14" s="59"/>
      <c r="H14" s="8"/>
      <c r="I14" s="8"/>
      <c r="J14" s="8"/>
      <c r="K14" s="52"/>
      <c r="L14" s="53"/>
      <c r="M14" s="83"/>
      <c r="N14" s="7"/>
    </row>
    <row r="15" spans="1:18" ht="20" hidden="1" customHeight="1">
      <c r="A15" s="493"/>
      <c r="B15" s="7"/>
      <c r="C15" s="7"/>
      <c r="D15" s="7"/>
      <c r="E15" s="121">
        <v>0</v>
      </c>
      <c r="F15" s="8"/>
      <c r="G15" s="59"/>
      <c r="H15" s="8"/>
      <c r="I15" s="8"/>
      <c r="J15" s="8"/>
      <c r="K15" s="52"/>
      <c r="L15" s="53"/>
      <c r="M15" s="83"/>
      <c r="N15" s="7"/>
    </row>
    <row r="16" spans="1:18" ht="20" hidden="1" customHeight="1">
      <c r="A16" s="493"/>
      <c r="B16" s="7"/>
      <c r="C16" s="7"/>
      <c r="D16" s="7"/>
      <c r="E16" s="121"/>
      <c r="F16" s="8"/>
      <c r="G16" s="59"/>
      <c r="H16" s="8"/>
      <c r="I16" s="8"/>
      <c r="J16" s="8"/>
      <c r="K16" s="52"/>
      <c r="L16" s="53"/>
      <c r="M16" s="83"/>
      <c r="N16" s="7"/>
    </row>
    <row r="17" spans="1:14" ht="20" hidden="1" customHeight="1">
      <c r="A17" s="493"/>
      <c r="B17" s="7"/>
      <c r="C17" s="7"/>
      <c r="D17" s="7"/>
      <c r="E17" s="121">
        <v>0</v>
      </c>
      <c r="F17" s="8"/>
      <c r="G17" s="59"/>
      <c r="H17" s="8"/>
      <c r="I17" s="8"/>
      <c r="J17" s="8"/>
      <c r="K17" s="52"/>
      <c r="L17" s="53"/>
      <c r="M17" s="83"/>
      <c r="N17" s="7"/>
    </row>
    <row r="18" spans="1:14" ht="20" hidden="1" customHeight="1">
      <c r="A18" s="493"/>
      <c r="B18" s="7"/>
      <c r="C18" s="7"/>
      <c r="D18" s="7"/>
      <c r="E18" s="121">
        <v>0</v>
      </c>
      <c r="F18" s="8"/>
      <c r="G18" s="59"/>
      <c r="H18" s="8"/>
      <c r="I18" s="8"/>
      <c r="J18" s="8"/>
      <c r="K18" s="52"/>
      <c r="L18" s="53"/>
      <c r="M18" s="83"/>
      <c r="N18" s="7"/>
    </row>
    <row r="19" spans="1:14" ht="20" customHeight="1">
      <c r="A19" s="493" t="s">
        <v>140</v>
      </c>
      <c r="B19" s="183" t="s">
        <v>307</v>
      </c>
      <c r="C19" s="42"/>
      <c r="D19" s="42" t="s">
        <v>142</v>
      </c>
      <c r="E19" s="172"/>
      <c r="F19" s="57">
        <f>_xlfn.XLOOKUP($B$19,$C$20:$C$25,E20:E25,0)</f>
        <v>0</v>
      </c>
      <c r="G19" s="57"/>
      <c r="H19" s="57">
        <f>_xlfn.XLOOKUP($B$19,$C$20:$C$25,G20:G25,0)</f>
        <v>0</v>
      </c>
      <c r="I19" s="57"/>
      <c r="J19" s="57">
        <f>_xlfn.XLOOKUP($B$19,$C$20:$C$25,I20:I25,0)</f>
        <v>0</v>
      </c>
      <c r="K19" s="52" t="str">
        <f>_xlfn.XLOOKUP($B$19,$C$20:$C$25,L20:L25,"Select One")</f>
        <v xml:space="preserve">Includes internal terminal block for power connection. Loop powered (14-32vdc - provided by user). </v>
      </c>
      <c r="L19" s="53"/>
      <c r="M19" s="83"/>
      <c r="N19" s="42"/>
    </row>
    <row r="20" spans="1:14" ht="28.5" customHeight="1">
      <c r="A20" s="493"/>
      <c r="B20" s="7"/>
      <c r="C20" s="7" t="s">
        <v>307</v>
      </c>
      <c r="D20" s="9" t="s">
        <v>308</v>
      </c>
      <c r="E20" s="121"/>
      <c r="F20" s="8"/>
      <c r="G20" s="59"/>
      <c r="H20" s="8"/>
      <c r="I20" s="8"/>
      <c r="J20" s="8"/>
      <c r="K20" s="52"/>
      <c r="L20" s="53" t="s">
        <v>309</v>
      </c>
      <c r="M20" s="83"/>
      <c r="N20" s="7" t="s">
        <v>76</v>
      </c>
    </row>
    <row r="21" spans="1:14" ht="20" hidden="1" customHeight="1">
      <c r="A21" s="493"/>
      <c r="B21" s="7"/>
      <c r="C21" s="7"/>
      <c r="D21" s="7"/>
      <c r="E21" s="121"/>
      <c r="F21" s="8"/>
      <c r="G21" s="59"/>
      <c r="H21" s="8"/>
      <c r="I21" s="8"/>
      <c r="J21" s="8"/>
      <c r="K21" s="52"/>
      <c r="L21" s="53"/>
      <c r="M21" s="83"/>
      <c r="N21" s="7"/>
    </row>
    <row r="22" spans="1:14" ht="20" hidden="1" customHeight="1">
      <c r="A22" s="493"/>
      <c r="B22" s="7"/>
      <c r="C22" s="7"/>
      <c r="D22" s="7"/>
      <c r="E22" s="121"/>
      <c r="F22" s="8"/>
      <c r="G22" s="59"/>
      <c r="H22" s="8"/>
      <c r="I22" s="8"/>
      <c r="J22" s="8"/>
      <c r="K22" s="52"/>
      <c r="L22" s="53"/>
      <c r="M22" s="83"/>
      <c r="N22" s="7"/>
    </row>
    <row r="23" spans="1:14" ht="20" hidden="1" customHeight="1">
      <c r="A23" s="493"/>
      <c r="B23" s="7"/>
      <c r="C23" s="7"/>
      <c r="D23" s="7"/>
      <c r="E23" s="121"/>
      <c r="F23" s="8"/>
      <c r="G23" s="59"/>
      <c r="H23" s="8"/>
      <c r="I23" s="8"/>
      <c r="J23" s="8"/>
      <c r="K23" s="52"/>
      <c r="L23" s="53"/>
      <c r="M23" s="83"/>
      <c r="N23" s="7"/>
    </row>
    <row r="24" spans="1:14" ht="20" hidden="1" customHeight="1">
      <c r="A24" s="493"/>
      <c r="B24" s="7"/>
      <c r="C24" s="7"/>
      <c r="D24" s="7"/>
      <c r="E24" s="121"/>
      <c r="F24" s="8"/>
      <c r="G24" s="59"/>
      <c r="H24" s="8"/>
      <c r="I24" s="8"/>
      <c r="J24" s="8"/>
      <c r="K24" s="52"/>
      <c r="L24" s="53"/>
      <c r="M24" s="83"/>
      <c r="N24" s="7"/>
    </row>
    <row r="25" spans="1:14" ht="20" hidden="1" customHeight="1">
      <c r="A25" s="493"/>
      <c r="B25" s="7"/>
      <c r="C25" s="7"/>
      <c r="D25" s="7"/>
      <c r="E25" s="121"/>
      <c r="F25" s="8"/>
      <c r="G25" s="59"/>
      <c r="H25" s="8"/>
      <c r="I25" s="8"/>
      <c r="J25" s="8"/>
      <c r="K25" s="52"/>
      <c r="L25" s="53"/>
      <c r="M25" s="83"/>
      <c r="N25" s="7"/>
    </row>
    <row r="26" spans="1:14" ht="20" customHeight="1">
      <c r="A26" s="493" t="s">
        <v>145</v>
      </c>
      <c r="B26" s="183" t="s">
        <v>313</v>
      </c>
      <c r="C26" s="42"/>
      <c r="D26" s="42" t="s">
        <v>146</v>
      </c>
      <c r="E26" s="172"/>
      <c r="F26" s="57">
        <f>_xlfn.XLOOKUP($B$26,$C$27:$C$34,E27:E34,0)</f>
        <v>2569.64</v>
      </c>
      <c r="G26" s="57"/>
      <c r="H26" s="57">
        <f>_xlfn.XLOOKUP($B$26,$C$27:$C$34,G27:G34,0)</f>
        <v>2570</v>
      </c>
      <c r="I26" s="57"/>
      <c r="J26" s="57">
        <f>_xlfn.XLOOKUP($B$26,$C$27:$C$34,I27:I34,0)</f>
        <v>2569.64</v>
      </c>
      <c r="K26" s="52" t="str">
        <f>_xlfn.XLOOKUP($B$26,$C$27:$C$34,L27:L34,"Select One")</f>
        <v xml:space="preserve">Features an explosion proof copper-free aluminum enclosure rated NEMA 7 for use in areas requiring compliances to Class. I. Div. 1 &amp; 2 Groups B, C, &amp; D; Class II. Div. 1 &amp; 2 Groups E, F &amp; G; and Class. III protection. The enclosure is UL Classified, CAS Certified and FM Class No. 3615 approved. Includes flame arrestors, a conduit seal wye fitting with can of sealing compound and fiber. </v>
      </c>
      <c r="L26" s="53"/>
      <c r="M26" s="83"/>
      <c r="N26" s="42"/>
    </row>
    <row r="27" spans="1:14" ht="20" hidden="1" customHeight="1">
      <c r="A27" s="493"/>
      <c r="B27" s="7"/>
      <c r="C27" s="7" t="s">
        <v>310</v>
      </c>
      <c r="D27" s="7" t="s">
        <v>330</v>
      </c>
      <c r="E27" s="121">
        <f>_xlfn.XLOOKUP($C27,'Configurator Options'!$B$2:$B$15,'Configurator Options'!$C$2:$C$15,0)</f>
        <v>0</v>
      </c>
      <c r="F27" s="8"/>
      <c r="G27" s="59">
        <f>_xlfn.XLOOKUP($C27,'Configurator Options'!$B$2:$B$15,'Configurator Options'!$D$2:$D$15,0)</f>
        <v>0</v>
      </c>
      <c r="H27" s="8"/>
      <c r="I27" s="8">
        <f>_xlfn.XLOOKUP($C27,'Configurator Options'!$B$2:$B$15,'Configurator Options'!$E$2:$E$15,0)</f>
        <v>0</v>
      </c>
      <c r="J27" s="8"/>
      <c r="K27" s="52"/>
      <c r="L27" s="53" t="s">
        <v>331</v>
      </c>
      <c r="M27" s="83"/>
      <c r="N27" s="7" t="s">
        <v>76</v>
      </c>
    </row>
    <row r="28" spans="1:14" ht="86.25" customHeight="1">
      <c r="A28" s="493"/>
      <c r="B28" s="7"/>
      <c r="C28" s="7" t="s">
        <v>313</v>
      </c>
      <c r="D28" s="9" t="s">
        <v>332</v>
      </c>
      <c r="E28" s="121">
        <f>_xlfn.XLOOKUP($C28,'Configurator Options'!$B$2:$B$15,'Configurator Options'!$C$2:$C$15,0)</f>
        <v>2569.64</v>
      </c>
      <c r="F28" s="8"/>
      <c r="G28" s="59">
        <f>_xlfn.XLOOKUP($C28,'Configurator Options'!$B$2:$B$15,'Configurator Options'!$D$2:$D$15,0)</f>
        <v>2570</v>
      </c>
      <c r="H28" s="8"/>
      <c r="I28" s="128">
        <f>_xlfn.XLOOKUP($C28,'Configurator Options'!$B$2:$B$15,'Configurator Options'!$E$2:$E$15,0)</f>
        <v>2569.64</v>
      </c>
      <c r="J28" s="8"/>
      <c r="K28" s="52"/>
      <c r="L28" s="49" t="s">
        <v>333</v>
      </c>
      <c r="N28" s="192" t="s">
        <v>76</v>
      </c>
    </row>
    <row r="29" spans="1:14" ht="20" hidden="1" customHeight="1">
      <c r="A29" s="493"/>
      <c r="B29" s="7"/>
      <c r="C29" s="7"/>
      <c r="D29" s="7"/>
      <c r="E29" s="121">
        <f>_xlfn.XLOOKUP($C29,'Configurator Options'!$B$2:$B$15,'Configurator Options'!$C$2:$C$15,0)</f>
        <v>0</v>
      </c>
      <c r="F29" s="8"/>
      <c r="G29" s="59">
        <f>_xlfn.XLOOKUP($C29,'Configurator Options'!$B$2:$B$15,'Configurator Options'!$D$2:$D$15,0)</f>
        <v>0</v>
      </c>
      <c r="H29" s="8"/>
      <c r="I29" s="8">
        <f>_xlfn.XLOOKUP($C29,'Configurator Options'!$B$2:$B$15,'Configurator Options'!$E$2:$E$15,0)</f>
        <v>0</v>
      </c>
      <c r="J29" s="8"/>
      <c r="K29" s="52"/>
      <c r="L29" s="53"/>
      <c r="M29" s="83"/>
      <c r="N29" s="7"/>
    </row>
    <row r="30" spans="1:14" ht="20" hidden="1" customHeight="1">
      <c r="A30" s="493"/>
      <c r="B30" s="7"/>
      <c r="C30" s="7"/>
      <c r="D30" s="7"/>
      <c r="E30" s="121">
        <f>_xlfn.XLOOKUP($C30,'Configurator Options'!$B$2:$B$15,'Configurator Options'!$C$2:$C$15,0)</f>
        <v>0</v>
      </c>
      <c r="F30" s="8"/>
      <c r="G30" s="59">
        <f>_xlfn.XLOOKUP($C30,'Configurator Options'!$B$2:$B$15,'Configurator Options'!$D$2:$D$15,0)</f>
        <v>0</v>
      </c>
      <c r="H30" s="8"/>
      <c r="I30" s="8">
        <f>_xlfn.XLOOKUP($C30,'Configurator Options'!$B$2:$B$15,'Configurator Options'!$E$2:$E$15,0)</f>
        <v>0</v>
      </c>
      <c r="J30" s="8"/>
      <c r="K30" s="52"/>
      <c r="L30" s="53"/>
      <c r="M30" s="83"/>
      <c r="N30" s="7"/>
    </row>
    <row r="31" spans="1:14" ht="20" hidden="1" customHeight="1">
      <c r="A31" s="493"/>
      <c r="B31" s="7"/>
      <c r="C31" s="7"/>
      <c r="D31" s="7"/>
      <c r="E31" s="121">
        <f>_xlfn.XLOOKUP($C31,'Configurator Options'!$B$2:$B$15,'Configurator Options'!$C$2:$C$15,0)</f>
        <v>0</v>
      </c>
      <c r="F31" s="8"/>
      <c r="G31" s="59">
        <f>_xlfn.XLOOKUP($C31,'Configurator Options'!$B$2:$B$15,'Configurator Options'!$D$2:$D$15,0)</f>
        <v>0</v>
      </c>
      <c r="H31" s="8"/>
      <c r="I31" s="8">
        <f>_xlfn.XLOOKUP($C31,'Configurator Options'!$B$2:$B$15,'Configurator Options'!$E$2:$E$15,0)</f>
        <v>0</v>
      </c>
      <c r="J31" s="8"/>
      <c r="K31" s="52"/>
      <c r="L31" s="53"/>
      <c r="M31" s="83"/>
      <c r="N31" s="7"/>
    </row>
    <row r="32" spans="1:14" ht="20" hidden="1" customHeight="1">
      <c r="A32" s="493"/>
      <c r="B32" s="7"/>
      <c r="C32" s="7"/>
      <c r="D32" s="7"/>
      <c r="E32" s="121">
        <f>_xlfn.XLOOKUP($C32,'Configurator Options'!$B$2:$B$15,'Configurator Options'!$C$2:$C$15,0)</f>
        <v>0</v>
      </c>
      <c r="F32" s="8"/>
      <c r="G32" s="59">
        <f>_xlfn.XLOOKUP($C32,'Configurator Options'!$B$2:$B$15,'Configurator Options'!$D$2:$D$15,0)</f>
        <v>0</v>
      </c>
      <c r="H32" s="8"/>
      <c r="I32" s="8">
        <f>_xlfn.XLOOKUP($C32,'Configurator Options'!$B$2:$B$15,'Configurator Options'!$E$2:$E$15,0)</f>
        <v>0</v>
      </c>
      <c r="J32" s="8"/>
      <c r="K32" s="52"/>
      <c r="L32" s="53"/>
      <c r="M32" s="83"/>
      <c r="N32" s="7"/>
    </row>
    <row r="33" spans="1:14" ht="20" hidden="1" customHeight="1">
      <c r="A33" s="493"/>
      <c r="B33" s="7"/>
      <c r="C33" s="7"/>
      <c r="D33" s="7"/>
      <c r="E33" s="121">
        <f>_xlfn.XLOOKUP($C33,'Configurator Options'!$B$2:$B$15,'Configurator Options'!$C$2:$C$15,0)</f>
        <v>0</v>
      </c>
      <c r="F33" s="8"/>
      <c r="G33" s="59">
        <f>_xlfn.XLOOKUP($C33,'Configurator Options'!$B$2:$B$15,'Configurator Options'!$D$2:$D$15,0)</f>
        <v>0</v>
      </c>
      <c r="H33" s="8"/>
      <c r="I33" s="8">
        <f>_xlfn.XLOOKUP($C33,'Configurator Options'!$B$2:$B$15,'Configurator Options'!$E$2:$E$15,0)</f>
        <v>0</v>
      </c>
      <c r="J33" s="8"/>
      <c r="K33" s="52"/>
      <c r="L33" s="53"/>
      <c r="M33" s="83"/>
      <c r="N33" s="7"/>
    </row>
    <row r="34" spans="1:14" ht="20" hidden="1" customHeight="1">
      <c r="A34" s="493"/>
      <c r="B34" s="7"/>
      <c r="C34" s="7"/>
      <c r="D34" s="7"/>
      <c r="E34" s="121">
        <f>_xlfn.XLOOKUP($C34,'Configurator Options'!$B$2:$B$15,'Configurator Options'!$C$2:$C$15,0)</f>
        <v>0</v>
      </c>
      <c r="F34" s="8"/>
      <c r="G34" s="59">
        <f>_xlfn.XLOOKUP($C34,'Configurator Options'!$B$2:$B$15,'Configurator Options'!$D$2:$D$15,0)</f>
        <v>0</v>
      </c>
      <c r="H34" s="8"/>
      <c r="I34" s="8">
        <f>_xlfn.XLOOKUP($C34,'Configurator Options'!$B$2:$B$15,'Configurator Options'!$E$2:$E$15,0)</f>
        <v>0</v>
      </c>
      <c r="J34" s="8"/>
      <c r="K34" s="52"/>
      <c r="L34" s="53"/>
      <c r="M34" s="83"/>
      <c r="N34" s="7"/>
    </row>
    <row r="35" spans="1:14" ht="27.75" customHeight="1">
      <c r="A35" s="495" t="s">
        <v>167</v>
      </c>
      <c r="B35" s="182" t="s">
        <v>168</v>
      </c>
      <c r="C35" s="42"/>
      <c r="D35" s="5" t="s">
        <v>169</v>
      </c>
      <c r="E35" s="172"/>
      <c r="F35" s="57">
        <f>_xlfn.XLOOKUP($B$35,$C$36:$C$41,E36:E41,0)</f>
        <v>0</v>
      </c>
      <c r="G35" s="57"/>
      <c r="H35" s="57">
        <f>_xlfn.XLOOKUP($B$35,$C$36:$C$41,G36:G41,0)</f>
        <v>0</v>
      </c>
      <c r="I35" s="57"/>
      <c r="J35" s="57">
        <f>_xlfn.XLOOKUP($B$35,$C$36:$C$41,I36:I41,0)</f>
        <v>0</v>
      </c>
      <c r="K35" s="52" t="str">
        <f>_xlfn.XLOOKUP($B$35,$C$36:$C$41,L36:L41,"Select One")</f>
        <v>Includes 1/4 inch stainless steel compression gas connection on the inlet</v>
      </c>
      <c r="L35" s="53"/>
      <c r="M35" s="83"/>
      <c r="N35" s="42"/>
    </row>
    <row r="36" spans="1:14" ht="29.25" customHeight="1">
      <c r="A36" s="495"/>
      <c r="B36" s="7"/>
      <c r="C36" s="7" t="s">
        <v>168</v>
      </c>
      <c r="D36" s="9" t="s">
        <v>334</v>
      </c>
      <c r="E36" s="121">
        <v>0</v>
      </c>
      <c r="F36" s="8"/>
      <c r="G36" s="59"/>
      <c r="H36" s="8"/>
      <c r="I36" s="8"/>
      <c r="J36" s="8"/>
      <c r="K36" s="52"/>
      <c r="L36" s="49" t="s">
        <v>170</v>
      </c>
      <c r="N36" s="7" t="s">
        <v>76</v>
      </c>
    </row>
    <row r="37" spans="1:14" ht="20" hidden="1" customHeight="1">
      <c r="A37" s="495"/>
      <c r="B37" s="7"/>
      <c r="C37" s="7">
        <v>1</v>
      </c>
      <c r="D37" s="7" t="s">
        <v>335</v>
      </c>
      <c r="E37" s="121">
        <v>0</v>
      </c>
      <c r="F37" s="8"/>
      <c r="G37" s="59"/>
      <c r="H37" s="8"/>
      <c r="I37" s="8"/>
      <c r="J37" s="8"/>
      <c r="K37" s="52"/>
      <c r="L37" s="53" t="s">
        <v>256</v>
      </c>
      <c r="M37" s="83"/>
      <c r="N37" s="7" t="s">
        <v>76</v>
      </c>
    </row>
    <row r="38" spans="1:14" ht="20" hidden="1" customHeight="1">
      <c r="A38" s="495"/>
      <c r="B38" s="7"/>
      <c r="C38" s="7">
        <v>2</v>
      </c>
      <c r="D38" s="7" t="s">
        <v>336</v>
      </c>
      <c r="E38" s="121">
        <v>0</v>
      </c>
      <c r="F38" s="8"/>
      <c r="G38" s="59"/>
      <c r="H38" s="8"/>
      <c r="I38" s="8"/>
      <c r="J38" s="8"/>
      <c r="K38" s="52"/>
      <c r="L38" s="53" t="s">
        <v>258</v>
      </c>
      <c r="M38" s="83"/>
      <c r="N38" s="7" t="s">
        <v>76</v>
      </c>
    </row>
    <row r="39" spans="1:14" ht="20" hidden="1" customHeight="1">
      <c r="A39" s="495"/>
      <c r="B39" s="7"/>
      <c r="C39" s="7"/>
      <c r="D39" s="7"/>
      <c r="E39" s="121"/>
      <c r="F39" s="8"/>
      <c r="G39" s="59"/>
      <c r="H39" s="8"/>
      <c r="I39" s="8"/>
      <c r="J39" s="8"/>
      <c r="K39" s="52"/>
      <c r="L39" s="53"/>
      <c r="M39" s="83"/>
      <c r="N39" s="7"/>
    </row>
    <row r="40" spans="1:14" ht="20" hidden="1" customHeight="1">
      <c r="A40" s="495"/>
      <c r="B40" s="7"/>
      <c r="C40" s="7"/>
      <c r="D40" s="7"/>
      <c r="E40" s="121"/>
      <c r="F40" s="8"/>
      <c r="G40" s="59"/>
      <c r="H40" s="8"/>
      <c r="I40" s="8"/>
      <c r="J40" s="8"/>
      <c r="K40" s="52"/>
      <c r="L40" s="53"/>
      <c r="M40" s="83"/>
      <c r="N40" s="7"/>
    </row>
    <row r="41" spans="1:14" ht="16.5" hidden="1" customHeight="1">
      <c r="A41" s="495"/>
      <c r="B41" s="7"/>
      <c r="C41" s="7"/>
      <c r="D41" s="7"/>
      <c r="E41" s="121"/>
      <c r="F41" s="8"/>
      <c r="G41" s="59"/>
      <c r="H41" s="8"/>
      <c r="I41" s="8"/>
      <c r="J41" s="8"/>
      <c r="K41" s="52"/>
      <c r="L41" s="53"/>
      <c r="M41" s="83"/>
      <c r="N41" s="7"/>
    </row>
    <row r="42" spans="1:14" ht="36" customHeight="1">
      <c r="A42" s="493" t="s">
        <v>177</v>
      </c>
      <c r="B42" s="183" t="s">
        <v>141</v>
      </c>
      <c r="C42" s="42"/>
      <c r="D42" s="5" t="s">
        <v>178</v>
      </c>
      <c r="E42" s="172"/>
      <c r="F42" s="57">
        <f>_xlfn.XLOOKUP($B$42,$C$43:$C$48,E43:E48,0)</f>
        <v>0</v>
      </c>
      <c r="G42" s="57"/>
      <c r="H42" s="57">
        <f>_xlfn.XLOOKUP($B$42,$C$43:$C$48,G43:G48,0)</f>
        <v>0</v>
      </c>
      <c r="I42" s="57"/>
      <c r="J42" s="57">
        <f>_xlfn.XLOOKUP($B$42,$C$43:$C$48,I43:I48,0)</f>
        <v>0</v>
      </c>
      <c r="K42" s="52" t="str">
        <f>_xlfn.XLOOKUP($B$42,$C$43:$C$48,L43:L48,"Select One")</f>
        <v>Select One</v>
      </c>
      <c r="L42" s="53"/>
      <c r="M42" s="83"/>
      <c r="N42" s="42"/>
    </row>
    <row r="43" spans="1:14" ht="27.75" customHeight="1">
      <c r="A43" s="493"/>
      <c r="B43" s="7"/>
      <c r="C43" s="7" t="s">
        <v>168</v>
      </c>
      <c r="D43" s="7" t="s">
        <v>179</v>
      </c>
      <c r="E43" s="121">
        <f>_xlfn.XLOOKUP($C43,'Configurator Options'!$B$16:$B$25,'Configurator Options'!$C$16:$C$25,0)</f>
        <v>0</v>
      </c>
      <c r="F43" s="8"/>
      <c r="G43" s="59">
        <f>_xlfn.XLOOKUP($C43,'Configurator Options'!$B$16:$B$25,'Configurator Options'!$D$16:$D$25,0)</f>
        <v>0</v>
      </c>
      <c r="H43" s="8"/>
      <c r="I43" s="8">
        <f>_xlfn.XLOOKUP($C43,'Configurator Options'!$B$16:$B$25,'Configurator Options'!$E$16:$E$25,0)</f>
        <v>0</v>
      </c>
      <c r="J43" s="8"/>
      <c r="K43" s="52"/>
      <c r="L43" s="109" t="s">
        <v>101</v>
      </c>
      <c r="M43" s="83"/>
      <c r="N43" s="7" t="s">
        <v>76</v>
      </c>
    </row>
    <row r="44" spans="1:14" ht="27.75" customHeight="1">
      <c r="A44" s="493"/>
      <c r="B44" s="7"/>
      <c r="C44" s="7" t="s">
        <v>124</v>
      </c>
      <c r="D44" s="9" t="s">
        <v>181</v>
      </c>
      <c r="E44" s="121">
        <f>_xlfn.XLOOKUP($C44,'Configurator Options'!$B$16:$B$25,'Configurator Options'!$C$16:$C$25,0)</f>
        <v>571.30999999999995</v>
      </c>
      <c r="F44" s="8"/>
      <c r="G44" s="59">
        <f>_xlfn.XLOOKUP($C44,'Configurator Options'!$B$16:$B$25,'Configurator Options'!$D$16:$D$25,0)</f>
        <v>525</v>
      </c>
      <c r="H44" s="8"/>
      <c r="I44" s="128">
        <f>_xlfn.XLOOKUP($C44,'Configurator Options'!$B$16:$B$25,'Configurator Options'!$E$16:$E$25,0)</f>
        <v>571.30999999999995</v>
      </c>
      <c r="J44" s="8"/>
      <c r="K44" s="52"/>
      <c r="L44" s="49" t="s">
        <v>182</v>
      </c>
      <c r="N44" s="7" t="s">
        <v>76</v>
      </c>
    </row>
    <row r="45" spans="1:14" ht="27.75" customHeight="1">
      <c r="A45" s="493"/>
      <c r="B45" s="7"/>
      <c r="C45" s="7" t="s">
        <v>134</v>
      </c>
      <c r="D45" s="9" t="s">
        <v>183</v>
      </c>
      <c r="E45" s="121">
        <f>_xlfn.XLOOKUP($C45,'Configurator Options'!$B$16:$B$25,'Configurator Options'!$C$16:$C$25,0)</f>
        <v>495.22</v>
      </c>
      <c r="F45" s="8"/>
      <c r="G45" s="59">
        <f>_xlfn.XLOOKUP($C45,'Configurator Options'!$B$16:$B$25,'Configurator Options'!$D$16:$D$25,0)</f>
        <v>450</v>
      </c>
      <c r="H45" s="8"/>
      <c r="I45" s="128">
        <f>_xlfn.XLOOKUP($C45,'Configurator Options'!$B$16:$B$25,'Configurator Options'!$E$16:$E$25,0)</f>
        <v>495.22</v>
      </c>
      <c r="J45" s="8"/>
      <c r="K45" s="52"/>
      <c r="L45" s="49" t="s">
        <v>184</v>
      </c>
      <c r="N45" s="7" t="s">
        <v>76</v>
      </c>
    </row>
    <row r="46" spans="1:14" ht="27.75" customHeight="1">
      <c r="A46" s="493"/>
      <c r="B46" s="7"/>
      <c r="C46" s="7" t="s">
        <v>131</v>
      </c>
      <c r="D46" s="9" t="s">
        <v>185</v>
      </c>
      <c r="E46" s="121">
        <f>_xlfn.XLOOKUP($C46,'Configurator Options'!$B$16:$B$25,'Configurator Options'!$C$16:$C$25,0)</f>
        <v>950.52</v>
      </c>
      <c r="F46" s="8"/>
      <c r="G46" s="59">
        <f>_xlfn.XLOOKUP($C46,'Configurator Options'!$B$16:$B$25,'Configurator Options'!$D$16:$D$25,0)</f>
        <v>950</v>
      </c>
      <c r="H46" s="8"/>
      <c r="I46" s="128">
        <f>_xlfn.XLOOKUP($C46,'Configurator Options'!$B$16:$B$25,'Configurator Options'!$E$16:$E$25,0)</f>
        <v>950.52</v>
      </c>
      <c r="J46" s="8"/>
      <c r="K46" s="52"/>
      <c r="L46" s="49" t="s">
        <v>186</v>
      </c>
      <c r="M46" s="82" t="str">
        <f>IF(B42="B",N46,"")</f>
        <v/>
      </c>
      <c r="N46" s="7">
        <v>6</v>
      </c>
    </row>
    <row r="47" spans="1:14" ht="27.75" hidden="1" customHeight="1">
      <c r="A47" s="493"/>
      <c r="B47" s="7"/>
      <c r="C47" s="7"/>
      <c r="D47" s="9"/>
      <c r="E47" s="121">
        <f>_xlfn.XLOOKUP($C47,'Configurator Options'!$B$16:$B$25,'Configurator Options'!$C$16:$C$25,0)</f>
        <v>0</v>
      </c>
      <c r="F47" s="8"/>
      <c r="G47" s="59">
        <f>_xlfn.XLOOKUP($C47,'Configurator Options'!$B$16:$B$25,'Configurator Options'!$D$16:$D$25,0)</f>
        <v>0</v>
      </c>
      <c r="H47" s="8"/>
      <c r="I47" s="128">
        <f>_xlfn.XLOOKUP($C47,'Configurator Options'!$B$16:$B$25,'Configurator Options'!$E$16:$E$25,0)</f>
        <v>0</v>
      </c>
      <c r="J47" s="8"/>
      <c r="K47" s="52"/>
      <c r="N47" s="7"/>
    </row>
    <row r="48" spans="1:14" ht="27.75" hidden="1" customHeight="1">
      <c r="A48" s="493"/>
      <c r="B48" s="7"/>
      <c r="C48" s="7"/>
      <c r="D48" s="9"/>
      <c r="E48" s="121">
        <f>_xlfn.XLOOKUP($C48,'Configurator Options'!$B$16:$B$25,'Configurator Options'!$C$16:$C$25,0)</f>
        <v>0</v>
      </c>
      <c r="F48" s="8"/>
      <c r="G48" s="59">
        <f>_xlfn.XLOOKUP($C48,'Configurator Options'!$B$16:$B$25,'Configurator Options'!$D$16:$D$25,0)</f>
        <v>0</v>
      </c>
      <c r="H48" s="8"/>
      <c r="I48" s="128">
        <f>_xlfn.XLOOKUP($C48,'Configurator Options'!$B$16:$B$25,'Configurator Options'!$E$16:$E$25,0)</f>
        <v>0</v>
      </c>
      <c r="J48" s="8"/>
      <c r="K48" s="52"/>
      <c r="N48" s="7"/>
    </row>
    <row r="49" spans="1:14" ht="34.5" customHeight="1">
      <c r="A49" s="493" t="s">
        <v>187</v>
      </c>
      <c r="B49" s="183" t="s">
        <v>141</v>
      </c>
      <c r="C49" s="42"/>
      <c r="D49" s="5" t="s">
        <v>188</v>
      </c>
      <c r="E49" s="172"/>
      <c r="F49" s="57">
        <f>_xlfn.XLOOKUP($B$49,$C$50:$C$55,E50:E55,0)</f>
        <v>0</v>
      </c>
      <c r="G49" s="57"/>
      <c r="H49" s="57">
        <f>_xlfn.XLOOKUP($B$49,$C$50:$C$55,G50:G55,0)</f>
        <v>0</v>
      </c>
      <c r="I49" s="57"/>
      <c r="J49" s="57">
        <f>_xlfn.XLOOKUP($B$49,$C$50:$C$55,I50:I55,0)</f>
        <v>0</v>
      </c>
      <c r="K49" s="52" t="str">
        <f>_xlfn.XLOOKUP($B$49,$C$50:$C$55,L50:L55,"Select One")</f>
        <v>Select One</v>
      </c>
      <c r="L49" s="53"/>
      <c r="M49" s="83"/>
      <c r="N49" s="42"/>
    </row>
    <row r="50" spans="1:14" ht="27.75" customHeight="1">
      <c r="A50" s="493"/>
      <c r="B50" s="7"/>
      <c r="C50" s="7" t="s">
        <v>168</v>
      </c>
      <c r="D50" s="7" t="s">
        <v>179</v>
      </c>
      <c r="E50" s="121">
        <f>_xlfn.XLOOKUP($C50,'Configurator Options'!$B$26:$B$35,'Configurator Options'!$C$26:$C$35,0)</f>
        <v>0</v>
      </c>
      <c r="F50" s="8"/>
      <c r="G50" s="59">
        <f>_xlfn.XLOOKUP($C50,'Configurator Options'!$B$26:$B$35,'Configurator Options'!$D$26:$D$35,0)</f>
        <v>0</v>
      </c>
      <c r="H50" s="8"/>
      <c r="I50" s="8">
        <f>_xlfn.XLOOKUP($C50,'Configurator Options'!$B$26:$B$35,'Configurator Options'!$E$26:$E$35,0)</f>
        <v>0</v>
      </c>
      <c r="J50" s="8"/>
      <c r="K50" s="52"/>
      <c r="L50" s="53" t="s">
        <v>180</v>
      </c>
      <c r="M50" s="83"/>
      <c r="N50" s="7" t="s">
        <v>76</v>
      </c>
    </row>
    <row r="51" spans="1:14" ht="27.75" customHeight="1">
      <c r="A51" s="493"/>
      <c r="B51" s="7"/>
      <c r="C51" s="7" t="s">
        <v>189</v>
      </c>
      <c r="D51" s="9" t="s">
        <v>190</v>
      </c>
      <c r="E51" s="121">
        <f>_xlfn.XLOOKUP($C51,'Configurator Options'!$B$26:$B$35,'Configurator Options'!$C$26:$C$35,0)</f>
        <v>752.18</v>
      </c>
      <c r="F51" s="8"/>
      <c r="G51" s="59">
        <f>_xlfn.XLOOKUP($C51,'Configurator Options'!$B$26:$B$35,'Configurator Options'!$D$26:$D$35,0)</f>
        <v>752</v>
      </c>
      <c r="H51" s="8"/>
      <c r="I51" s="128">
        <f>_xlfn.XLOOKUP($C51,'Configurator Options'!$B$26:$B$35,'Configurator Options'!$E$26:$E$35,0)</f>
        <v>0</v>
      </c>
      <c r="J51" s="8"/>
      <c r="K51" s="52"/>
      <c r="L51" s="49" t="s">
        <v>191</v>
      </c>
      <c r="N51" s="7" t="s">
        <v>76</v>
      </c>
    </row>
    <row r="52" spans="1:14" ht="27.75" customHeight="1">
      <c r="A52" s="493"/>
      <c r="B52" s="7"/>
      <c r="C52" s="7" t="s">
        <v>192</v>
      </c>
      <c r="D52" s="9" t="s">
        <v>193</v>
      </c>
      <c r="E52" s="121">
        <f>_xlfn.XLOOKUP($C52,'Configurator Options'!$B$26:$B$35,'Configurator Options'!$C$26:$C$35,0)</f>
        <v>1092.72</v>
      </c>
      <c r="F52" s="8"/>
      <c r="G52" s="59">
        <f>_xlfn.XLOOKUP($C52,'Configurator Options'!$B$26:$B$35,'Configurator Options'!$D$26:$D$35,0)</f>
        <v>1093</v>
      </c>
      <c r="H52" s="8"/>
      <c r="I52" s="128">
        <f>_xlfn.XLOOKUP($C52,'Configurator Options'!$B$26:$B$35,'Configurator Options'!$E$26:$E$35,0)</f>
        <v>0</v>
      </c>
      <c r="J52" s="8"/>
      <c r="K52" s="52"/>
      <c r="L52" s="49" t="s">
        <v>194</v>
      </c>
      <c r="N52" s="7" t="s">
        <v>76</v>
      </c>
    </row>
    <row r="53" spans="1:14" ht="27.75" customHeight="1">
      <c r="A53" s="493"/>
      <c r="B53" s="7"/>
      <c r="C53" s="7" t="s">
        <v>124</v>
      </c>
      <c r="D53" s="9" t="s">
        <v>195</v>
      </c>
      <c r="E53" s="121">
        <f>_xlfn.XLOOKUP($C53,'Configurator Options'!$B$26:$B$35,'Configurator Options'!$C$26:$C$35,0)</f>
        <v>1496.88</v>
      </c>
      <c r="F53" s="8"/>
      <c r="G53" s="59">
        <f>_xlfn.XLOOKUP($C53,'Configurator Options'!$B$26:$B$35,'Configurator Options'!$D$26:$D$35,0)</f>
        <v>1497</v>
      </c>
      <c r="H53" s="8"/>
      <c r="I53" s="128">
        <f>_xlfn.XLOOKUP($C53,'Configurator Options'!$B$26:$B$35,'Configurator Options'!$E$26:$E$35,0)</f>
        <v>0</v>
      </c>
      <c r="J53" s="8"/>
      <c r="K53" s="52"/>
      <c r="L53" s="49" t="s">
        <v>196</v>
      </c>
      <c r="N53" s="7" t="s">
        <v>76</v>
      </c>
    </row>
    <row r="54" spans="1:14" ht="27.75" customHeight="1">
      <c r="A54" s="493"/>
      <c r="B54" s="7"/>
      <c r="C54" s="7" t="s">
        <v>197</v>
      </c>
      <c r="D54" s="7" t="s">
        <v>337</v>
      </c>
      <c r="E54" s="121">
        <f>_xlfn.XLOOKUP($C54,'Configurator Options'!$B$26:$B$35,'Configurator Options'!$C$26:$C$35,0)</f>
        <v>301.87</v>
      </c>
      <c r="F54" s="8"/>
      <c r="G54" s="59">
        <f>_xlfn.XLOOKUP($C54,'Configurator Options'!$B$26:$B$35,'Configurator Options'!$D$26:$D$35,0)</f>
        <v>302</v>
      </c>
      <c r="H54" s="8"/>
      <c r="I54" s="128">
        <f>_xlfn.XLOOKUP($C54,'Configurator Options'!$B$26:$B$35,'Configurator Options'!$E$26:$E$35,0)</f>
        <v>0</v>
      </c>
      <c r="J54" s="8"/>
      <c r="K54" s="52"/>
      <c r="L54" s="49" t="s">
        <v>199</v>
      </c>
      <c r="N54" s="7" t="s">
        <v>76</v>
      </c>
    </row>
    <row r="55" spans="1:14" ht="27.75" hidden="1" customHeight="1">
      <c r="A55" s="493"/>
      <c r="B55" s="7"/>
      <c r="C55" s="7"/>
      <c r="D55" s="7"/>
      <c r="E55" s="121">
        <f>_xlfn.XLOOKUP($C55,'Configurator Options'!$B$26:$B$35,'Configurator Options'!$C$26:$C$35,0)</f>
        <v>0</v>
      </c>
      <c r="F55" s="8"/>
      <c r="G55" s="59">
        <f>_xlfn.XLOOKUP($C55,'Configurator Options'!$B$26:$B$35,'Configurator Options'!$D$26:$D$35,0)</f>
        <v>0</v>
      </c>
      <c r="H55" s="8"/>
      <c r="I55" s="128">
        <f>_xlfn.XLOOKUP($C55,'Configurator Options'!$B$26:$B$35,'Configurator Options'!$E$26:$E$35,0)</f>
        <v>0</v>
      </c>
      <c r="J55" s="8"/>
      <c r="K55" s="52"/>
      <c r="N55" s="7"/>
    </row>
    <row r="56" spans="1:14" ht="38.25" customHeight="1">
      <c r="A56" s="493" t="s">
        <v>200</v>
      </c>
      <c r="B56" s="183" t="s">
        <v>141</v>
      </c>
      <c r="C56" s="42"/>
      <c r="D56" s="5" t="s">
        <v>201</v>
      </c>
      <c r="E56" s="172"/>
      <c r="F56" s="57">
        <f>_xlfn.XLOOKUP($B$56,$C$57:$C$62,E57:E62,0)</f>
        <v>0</v>
      </c>
      <c r="G56" s="57"/>
      <c r="H56" s="57">
        <f>_xlfn.XLOOKUP($B$56,$C$57:$C$62,G57:G62,0)</f>
        <v>0</v>
      </c>
      <c r="I56" s="57"/>
      <c r="J56" s="57">
        <f>_xlfn.XLOOKUP($B$56,$C$57:$C$62,I57:I62,0)</f>
        <v>0</v>
      </c>
      <c r="K56" s="52" t="str">
        <f>_xlfn.XLOOKUP($B$56,$C$57:$C$62,L57:L62,"Select One")</f>
        <v>Select One</v>
      </c>
      <c r="L56" s="53"/>
      <c r="M56" s="83"/>
      <c r="N56" s="42"/>
    </row>
    <row r="57" spans="1:14" ht="29.25" customHeight="1">
      <c r="A57" s="493"/>
      <c r="B57" s="7"/>
      <c r="C57" s="7" t="s">
        <v>168</v>
      </c>
      <c r="D57" s="7" t="s">
        <v>179</v>
      </c>
      <c r="E57" s="121">
        <f>_xlfn.XLOOKUP($C57,'Configurator Options'!$B$38:$B$47,'Configurator Options'!$C$38:$C$47,0)</f>
        <v>0</v>
      </c>
      <c r="F57" s="8"/>
      <c r="G57" s="59">
        <f>_xlfn.XLOOKUP($C57,'Configurator Options'!$B$38:$B$47,'Configurator Options'!$D$38:$D$47,0)</f>
        <v>0</v>
      </c>
      <c r="H57" s="8"/>
      <c r="I57" s="8" t="str">
        <f>_xlfn.XLOOKUP($C57,'Configurator Options'!$B$38:$B$47,'Configurator Options'!$E$38:$E$47,0)</f>
        <v>$</v>
      </c>
      <c r="J57" s="8"/>
      <c r="K57" s="52"/>
      <c r="L57" s="49" t="s">
        <v>338</v>
      </c>
      <c r="N57" s="7" t="s">
        <v>76</v>
      </c>
    </row>
    <row r="58" spans="1:14" ht="29.25" customHeight="1">
      <c r="A58" s="493"/>
      <c r="B58" s="7"/>
      <c r="C58" s="7" t="s">
        <v>192</v>
      </c>
      <c r="D58" s="9" t="s">
        <v>339</v>
      </c>
      <c r="E58" s="121">
        <f>_xlfn.XLOOKUP($C58,'Configurator Options'!$B$38:$B$47,'Configurator Options'!$C$38:$C$47,0)</f>
        <v>263.2</v>
      </c>
      <c r="F58" s="8"/>
      <c r="G58" s="59">
        <f>_xlfn.XLOOKUP($C58,'Configurator Options'!$B$38:$B$47,'Configurator Options'!$D$38:$D$47,0)</f>
        <v>263</v>
      </c>
      <c r="H58" s="8"/>
      <c r="I58" s="8">
        <f>_xlfn.XLOOKUP($C58,'Configurator Options'!$B$38:$B$47,'Configurator Options'!$E$38:$E$47,0)</f>
        <v>0</v>
      </c>
      <c r="J58" s="8"/>
      <c r="K58" s="52"/>
      <c r="L58" s="49" t="s">
        <v>340</v>
      </c>
      <c r="N58" s="7" t="s">
        <v>76</v>
      </c>
    </row>
    <row r="59" spans="1:14" ht="29.25" customHeight="1">
      <c r="A59" s="493"/>
      <c r="B59" s="7"/>
      <c r="C59" s="7" t="s">
        <v>204</v>
      </c>
      <c r="D59" s="9" t="s">
        <v>341</v>
      </c>
      <c r="E59" s="121">
        <f>_xlfn.XLOOKUP($C59,'Configurator Options'!$B$38:$B$47,'Configurator Options'!$C$38:$C$47,0)</f>
        <v>289.39999999999998</v>
      </c>
      <c r="F59" s="8"/>
      <c r="G59" s="59">
        <f>_xlfn.XLOOKUP($C59,'Configurator Options'!$B$38:$B$47,'Configurator Options'!$D$38:$D$47,0)</f>
        <v>289</v>
      </c>
      <c r="H59" s="8"/>
      <c r="I59" s="8">
        <f>_xlfn.XLOOKUP($C59,'Configurator Options'!$B$38:$B$47,'Configurator Options'!$E$38:$E$47,0)</f>
        <v>0</v>
      </c>
      <c r="J59" s="8"/>
      <c r="K59" s="52"/>
      <c r="L59" s="53" t="s">
        <v>342</v>
      </c>
      <c r="M59" s="83"/>
      <c r="N59" s="7" t="s">
        <v>76</v>
      </c>
    </row>
    <row r="60" spans="1:14" ht="29.25" hidden="1" customHeight="1">
      <c r="A60" s="493"/>
      <c r="B60" s="7"/>
      <c r="C60" s="7"/>
      <c r="D60" s="9"/>
      <c r="E60" s="121">
        <f>_xlfn.XLOOKUP($C60,'Configurator Options'!$B$38:$B$47,'Configurator Options'!$C$38:$C$47,0)</f>
        <v>0</v>
      </c>
      <c r="F60" s="8"/>
      <c r="G60" s="59">
        <f>_xlfn.XLOOKUP($C60,'Configurator Options'!$B$38:$B$47,'Configurator Options'!$D$38:$D$47,0)</f>
        <v>0</v>
      </c>
      <c r="H60" s="8"/>
      <c r="I60" s="8">
        <f>_xlfn.XLOOKUP($C60,'Configurator Options'!$B$38:$B$47,'Configurator Options'!$E$38:$E$47,0)</f>
        <v>0</v>
      </c>
      <c r="J60" s="8"/>
      <c r="K60" s="52"/>
      <c r="L60" s="53"/>
      <c r="M60" s="83"/>
      <c r="N60" s="7"/>
    </row>
    <row r="61" spans="1:14" ht="29.25" hidden="1" customHeight="1">
      <c r="A61" s="493"/>
      <c r="B61" s="7"/>
      <c r="C61" s="7"/>
      <c r="D61" s="9"/>
      <c r="E61" s="121">
        <f>_xlfn.XLOOKUP($C61,'Configurator Options'!$B$38:$B$47,'Configurator Options'!$C$38:$C$47,0)</f>
        <v>0</v>
      </c>
      <c r="F61" s="8"/>
      <c r="G61" s="59">
        <f>_xlfn.XLOOKUP($C61,'Configurator Options'!$B$38:$B$47,'Configurator Options'!$D$38:$D$47,0)</f>
        <v>0</v>
      </c>
      <c r="H61" s="8"/>
      <c r="I61" s="8">
        <f>_xlfn.XLOOKUP($C61,'Configurator Options'!$B$38:$B$47,'Configurator Options'!$E$38:$E$47,0)</f>
        <v>0</v>
      </c>
      <c r="J61" s="8"/>
      <c r="K61" s="52"/>
      <c r="L61" s="53"/>
      <c r="M61" s="83"/>
      <c r="N61" s="7"/>
    </row>
    <row r="62" spans="1:14" ht="29.25" hidden="1" customHeight="1">
      <c r="A62" s="493"/>
      <c r="B62" s="7"/>
      <c r="C62" s="7"/>
      <c r="D62" s="9"/>
      <c r="E62" s="121">
        <f>_xlfn.XLOOKUP($C62,'Configurator Options'!$B$38:$B$47,'Configurator Options'!$C$38:$C$47,0)</f>
        <v>0</v>
      </c>
      <c r="F62" s="8"/>
      <c r="G62" s="59">
        <f>_xlfn.XLOOKUP($C62,'Configurator Options'!$B$38:$B$47,'Configurator Options'!$D$38:$D$47,0)</f>
        <v>0</v>
      </c>
      <c r="H62" s="8"/>
      <c r="I62" s="8">
        <f>_xlfn.XLOOKUP($C62,'Configurator Options'!$B$38:$B$47,'Configurator Options'!$E$38:$E$47,0)</f>
        <v>0</v>
      </c>
      <c r="J62" s="8"/>
      <c r="K62" s="52"/>
      <c r="L62" s="53"/>
      <c r="M62" s="83"/>
      <c r="N62" s="7"/>
    </row>
    <row r="63" spans="1:14" ht="20" hidden="1" customHeight="1">
      <c r="A63" s="493" t="s">
        <v>207</v>
      </c>
      <c r="B63" s="183" t="s">
        <v>168</v>
      </c>
      <c r="C63" s="42"/>
      <c r="D63" s="42" t="s">
        <v>277</v>
      </c>
      <c r="E63" s="57"/>
      <c r="F63" s="57">
        <f>_xlfn.XLOOKUP($B$63,$C$64:$C$69,E64:E69,0)</f>
        <v>0</v>
      </c>
      <c r="G63" s="57"/>
      <c r="H63" s="57">
        <f>_xlfn.XLOOKUP($B$63,$C$64:$C$69,G64:G69,0)</f>
        <v>0</v>
      </c>
      <c r="I63" s="57"/>
      <c r="J63" s="57">
        <f>_xlfn.XLOOKUP($B$63,$C$64:$C$69,I64:I69,0)</f>
        <v>0</v>
      </c>
      <c r="K63" s="52" t="str">
        <f>_xlfn.XLOOKUP($B$63,$C$64:$C$69,L64:L69,"Select One")</f>
        <v/>
      </c>
      <c r="L63" s="53"/>
      <c r="M63" s="83"/>
      <c r="N63" s="42"/>
    </row>
    <row r="64" spans="1:14" ht="20" hidden="1" customHeight="1">
      <c r="A64" s="493"/>
      <c r="B64" s="7"/>
      <c r="C64" s="7" t="s">
        <v>168</v>
      </c>
      <c r="D64" s="7" t="s">
        <v>179</v>
      </c>
      <c r="E64" s="8">
        <f>_xlfn.XLOOKUP($C64,'Configurator Options'!$B$48:$B$57,'Configurator Options'!$C$48:$C$57,0)</f>
        <v>0</v>
      </c>
      <c r="F64" s="8"/>
      <c r="G64" s="59">
        <f>_xlfn.XLOOKUP($C64,'Configurator Options'!$B$48:$B$57,'Configurator Options'!$D$48:$D$57,0)</f>
        <v>0</v>
      </c>
      <c r="H64" s="8"/>
      <c r="I64" s="8">
        <f>_xlfn.XLOOKUP($C64,'Configurator Options'!$B$48:$B$57,'Configurator Options'!$E$48:$E$57,0)</f>
        <v>0</v>
      </c>
      <c r="J64" s="8"/>
      <c r="K64" s="52"/>
      <c r="L64" s="109" t="s">
        <v>180</v>
      </c>
      <c r="M64" s="83"/>
      <c r="N64" s="7" t="s">
        <v>76</v>
      </c>
    </row>
    <row r="65" spans="1:14" ht="20" hidden="1" customHeight="1">
      <c r="A65" s="493"/>
      <c r="B65" s="7"/>
      <c r="C65" s="7"/>
      <c r="D65" s="7"/>
      <c r="E65" s="8">
        <f>_xlfn.XLOOKUP($C65,'Configurator Options'!$B$48:$B$57,'Configurator Options'!$C$48:$C$57,0)</f>
        <v>0</v>
      </c>
      <c r="F65" s="8"/>
      <c r="G65" s="59">
        <f>_xlfn.XLOOKUP($C65,'Configurator Options'!$B$48:$B$57,'Configurator Options'!$D$48:$D$57,0)</f>
        <v>0</v>
      </c>
      <c r="H65" s="8"/>
      <c r="I65" s="8">
        <f>_xlfn.XLOOKUP($C65,'Configurator Options'!$B$48:$B$57,'Configurator Options'!$E$48:$E$57,0)</f>
        <v>0</v>
      </c>
      <c r="J65" s="8"/>
      <c r="K65" s="52"/>
      <c r="L65" s="53" t="s">
        <v>343</v>
      </c>
      <c r="M65" s="83"/>
      <c r="N65" s="7"/>
    </row>
    <row r="66" spans="1:14" ht="20" hidden="1" customHeight="1">
      <c r="A66" s="493"/>
      <c r="B66" s="7"/>
      <c r="C66" s="7"/>
      <c r="D66" s="7"/>
      <c r="E66" s="8">
        <f>_xlfn.XLOOKUP($C66,'Configurator Options'!$B$48:$B$57,'Configurator Options'!$C$48:$C$57,0)</f>
        <v>0</v>
      </c>
      <c r="F66" s="8"/>
      <c r="G66" s="59">
        <f>_xlfn.XLOOKUP($C66,'Configurator Options'!$B$48:$B$57,'Configurator Options'!$D$48:$D$57,0)</f>
        <v>0</v>
      </c>
      <c r="H66" s="8"/>
      <c r="I66" s="8">
        <f>_xlfn.XLOOKUP($C66,'Configurator Options'!$B$48:$B$57,'Configurator Options'!$E$48:$E$57,0)</f>
        <v>0</v>
      </c>
      <c r="J66" s="8"/>
      <c r="K66" s="52"/>
      <c r="L66" s="53" t="s">
        <v>344</v>
      </c>
      <c r="M66" s="83"/>
      <c r="N66" s="7"/>
    </row>
    <row r="67" spans="1:14" ht="20" hidden="1" customHeight="1">
      <c r="A67" s="493"/>
      <c r="B67" s="7"/>
      <c r="C67" s="7"/>
      <c r="D67" s="7"/>
      <c r="E67" s="8">
        <f>_xlfn.XLOOKUP($C67,'Configurator Options'!$B$48:$B$57,'Configurator Options'!$C$48:$C$57,0)</f>
        <v>0</v>
      </c>
      <c r="F67" s="8"/>
      <c r="G67" s="59">
        <f>_xlfn.XLOOKUP($C67,'Configurator Options'!$B$48:$B$57,'Configurator Options'!$D$48:$D$57,0)</f>
        <v>0</v>
      </c>
      <c r="H67" s="8"/>
      <c r="I67" s="8">
        <f>_xlfn.XLOOKUP($C67,'Configurator Options'!$B$48:$B$57,'Configurator Options'!$E$48:$E$57,0)</f>
        <v>0</v>
      </c>
      <c r="J67" s="8"/>
      <c r="K67" s="52"/>
      <c r="L67" s="53" t="s">
        <v>345</v>
      </c>
      <c r="M67" s="83"/>
      <c r="N67" s="7"/>
    </row>
    <row r="68" spans="1:14" ht="20" hidden="1" customHeight="1">
      <c r="A68" s="493"/>
      <c r="B68" s="7"/>
      <c r="C68" s="7"/>
      <c r="D68" s="7"/>
      <c r="E68" s="8">
        <f>_xlfn.XLOOKUP($C68,'Configurator Options'!$B$48:$B$57,'Configurator Options'!$C$48:$C$57,0)</f>
        <v>0</v>
      </c>
      <c r="F68" s="8"/>
      <c r="G68" s="59">
        <f>_xlfn.XLOOKUP($C68,'Configurator Options'!$B$48:$B$57,'Configurator Options'!$D$48:$D$57,0)</f>
        <v>0</v>
      </c>
      <c r="H68" s="8"/>
      <c r="I68" s="8">
        <f>_xlfn.XLOOKUP($C68,'Configurator Options'!$B$48:$B$57,'Configurator Options'!$E$48:$E$57,0)</f>
        <v>0</v>
      </c>
      <c r="J68" s="8"/>
      <c r="K68" s="52"/>
      <c r="L68" s="53"/>
      <c r="M68" s="83"/>
      <c r="N68" s="7"/>
    </row>
    <row r="69" spans="1:14" ht="20" hidden="1" customHeight="1">
      <c r="A69" s="493"/>
      <c r="B69" s="7"/>
      <c r="C69" s="7"/>
      <c r="D69" s="7"/>
      <c r="E69" s="8">
        <f>_xlfn.XLOOKUP($C69,'Configurator Options'!$B$48:$B$57,'Configurator Options'!$C$48:$C$57,0)</f>
        <v>0</v>
      </c>
      <c r="F69" s="8"/>
      <c r="G69" s="59">
        <f>_xlfn.XLOOKUP($C69,'Configurator Options'!$B$48:$B$57,'Configurator Options'!$D$48:$D$57,0)</f>
        <v>0</v>
      </c>
      <c r="H69" s="8"/>
      <c r="I69" s="8">
        <f>_xlfn.XLOOKUP($C69,'Configurator Options'!$B$48:$B$57,'Configurator Options'!$E$48:$E$57,0)</f>
        <v>0</v>
      </c>
      <c r="J69" s="8"/>
      <c r="K69" s="52"/>
      <c r="L69" s="53"/>
      <c r="M69" s="83"/>
      <c r="N69" s="7"/>
    </row>
    <row r="70" spans="1:14" ht="24" hidden="1" customHeight="1">
      <c r="A70" s="493" t="s">
        <v>212</v>
      </c>
      <c r="B70" s="183" t="s">
        <v>168</v>
      </c>
      <c r="C70" s="42"/>
      <c r="D70" s="42" t="s">
        <v>213</v>
      </c>
      <c r="E70" s="57"/>
      <c r="F70" s="57">
        <f>_xlfn.XLOOKUP($B$70,$C$71:$C$76,E71:E76,0)</f>
        <v>0</v>
      </c>
      <c r="G70" s="57"/>
      <c r="H70" s="57">
        <f>_xlfn.XLOOKUP($B$70,$C$71:$C$76,G71:G76,0)</f>
        <v>0</v>
      </c>
      <c r="I70" s="57"/>
      <c r="J70" s="57">
        <f>_xlfn.XLOOKUP($B$70,$C$71:$C$76,I71:I76,0)</f>
        <v>0</v>
      </c>
      <c r="K70" s="52" t="str">
        <f>_xlfn.XLOOKUP($B$70,$C$71:$C$76,L71:L76,"Select One")</f>
        <v/>
      </c>
      <c r="L70" s="53"/>
      <c r="M70" s="83"/>
      <c r="N70" s="42"/>
    </row>
    <row r="71" spans="1:14" ht="29.25" hidden="1" customHeight="1">
      <c r="A71" s="493"/>
      <c r="B71" s="7"/>
      <c r="C71" s="7" t="s">
        <v>168</v>
      </c>
      <c r="D71" s="7" t="s">
        <v>179</v>
      </c>
      <c r="E71" s="8">
        <f>_xlfn.XLOOKUP($C71,'Configurator Options'!$B$58:$B$67,'Configurator Options'!$C$58:$C$67,0)</f>
        <v>0</v>
      </c>
      <c r="F71" s="8"/>
      <c r="G71" s="59">
        <f>_xlfn.XLOOKUP($C71,'Configurator Options'!$B$58:$B$67,'Configurator Options'!$D$58:$D$67,0)</f>
        <v>0</v>
      </c>
      <c r="H71" s="8"/>
      <c r="I71" s="8">
        <f>_xlfn.XLOOKUP($C71,'Configurator Options'!$B$58:$B$67,'Configurator Options'!$E$58:$E$67,0)</f>
        <v>0</v>
      </c>
      <c r="J71" s="8"/>
      <c r="K71" s="52"/>
      <c r="L71" s="109" t="s">
        <v>180</v>
      </c>
      <c r="M71" s="83"/>
      <c r="N71" s="7" t="s">
        <v>76</v>
      </c>
    </row>
    <row r="72" spans="1:14" ht="20" hidden="1" customHeight="1">
      <c r="A72" s="493"/>
      <c r="B72" s="7"/>
      <c r="C72" s="7"/>
      <c r="D72" s="7"/>
      <c r="E72" s="8">
        <f>_xlfn.XLOOKUP($C72,'Configurator Options'!$B$58:$B$67,'Configurator Options'!$C$58:$C$67,0)</f>
        <v>0</v>
      </c>
      <c r="F72" s="8"/>
      <c r="G72" s="59">
        <f>_xlfn.XLOOKUP($C72,'Configurator Options'!$B$58:$B$67,'Configurator Options'!$D$58:$D$67,0)</f>
        <v>0</v>
      </c>
      <c r="H72" s="8"/>
      <c r="I72" s="8">
        <f>_xlfn.XLOOKUP($C72,'Configurator Options'!$B$58:$B$67,'Configurator Options'!$E$58:$E$67,0)</f>
        <v>0</v>
      </c>
      <c r="J72" s="8"/>
      <c r="K72" s="52"/>
      <c r="L72" s="53"/>
      <c r="M72" s="83"/>
      <c r="N72" s="7"/>
    </row>
    <row r="73" spans="1:14" ht="20" hidden="1" customHeight="1">
      <c r="A73" s="493"/>
      <c r="B73" s="7"/>
      <c r="C73" s="7"/>
      <c r="D73" s="7"/>
      <c r="E73" s="8">
        <f>_xlfn.XLOOKUP($C73,'Configurator Options'!$B$58:$B$67,'Configurator Options'!$C$58:$C$67,0)</f>
        <v>0</v>
      </c>
      <c r="F73" s="8"/>
      <c r="G73" s="59">
        <f>_xlfn.XLOOKUP($C73,'Configurator Options'!$B$58:$B$67,'Configurator Options'!$D$58:$D$67,0)</f>
        <v>0</v>
      </c>
      <c r="H73" s="8"/>
      <c r="I73" s="8">
        <f>_xlfn.XLOOKUP($C73,'Configurator Options'!$B$58:$B$67,'Configurator Options'!$E$58:$E$67,0)</f>
        <v>0</v>
      </c>
      <c r="J73" s="8"/>
      <c r="K73" s="52"/>
      <c r="L73" s="53"/>
      <c r="M73" s="83"/>
      <c r="N73" s="7"/>
    </row>
    <row r="74" spans="1:14" ht="20" hidden="1" customHeight="1">
      <c r="A74" s="493"/>
      <c r="B74" s="7"/>
      <c r="C74" s="7"/>
      <c r="D74" s="7"/>
      <c r="E74" s="8">
        <f>_xlfn.XLOOKUP($C74,'Configurator Options'!$B$58:$B$67,'Configurator Options'!$C$58:$C$67,0)</f>
        <v>0</v>
      </c>
      <c r="F74" s="8"/>
      <c r="G74" s="59">
        <f>_xlfn.XLOOKUP($C74,'Configurator Options'!$B$58:$B$67,'Configurator Options'!$D$58:$D$67,0)</f>
        <v>0</v>
      </c>
      <c r="H74" s="8"/>
      <c r="I74" s="8">
        <f>_xlfn.XLOOKUP($C74,'Configurator Options'!$B$58:$B$67,'Configurator Options'!$E$58:$E$67,0)</f>
        <v>0</v>
      </c>
      <c r="J74" s="8"/>
      <c r="K74" s="52"/>
      <c r="L74" s="53"/>
      <c r="M74" s="83"/>
      <c r="N74" s="7"/>
    </row>
    <row r="75" spans="1:14" ht="20" hidden="1" customHeight="1">
      <c r="A75" s="493"/>
      <c r="B75" s="7"/>
      <c r="C75" s="7"/>
      <c r="D75" s="7"/>
      <c r="E75" s="8">
        <f>_xlfn.XLOOKUP($C75,'Configurator Options'!$B$58:$B$67,'Configurator Options'!$C$58:$C$67,0)</f>
        <v>0</v>
      </c>
      <c r="F75" s="8"/>
      <c r="G75" s="59">
        <f>_xlfn.XLOOKUP($C75,'Configurator Options'!$B$58:$B$67,'Configurator Options'!$D$58:$D$67,0)</f>
        <v>0</v>
      </c>
      <c r="H75" s="8"/>
      <c r="I75" s="8">
        <f>_xlfn.XLOOKUP($C75,'Configurator Options'!$B$58:$B$67,'Configurator Options'!$E$58:$E$67,0)</f>
        <v>0</v>
      </c>
      <c r="J75" s="8"/>
      <c r="K75" s="52"/>
      <c r="L75" s="53"/>
      <c r="M75" s="83"/>
      <c r="N75" s="7"/>
    </row>
    <row r="76" spans="1:14" ht="20" hidden="1" customHeight="1">
      <c r="A76" s="493"/>
      <c r="B76" s="7"/>
      <c r="C76" s="7"/>
      <c r="D76" s="7"/>
      <c r="E76" s="8">
        <f>_xlfn.XLOOKUP($C76,'Configurator Options'!$B$58:$B$67,'Configurator Options'!$C$58:$C$67,0)</f>
        <v>0</v>
      </c>
      <c r="F76" s="8"/>
      <c r="G76" s="59">
        <f>_xlfn.XLOOKUP($C76,'Configurator Options'!$B$58:$B$67,'Configurator Options'!$D$58:$D$67,0)</f>
        <v>0</v>
      </c>
      <c r="H76" s="8"/>
      <c r="I76" s="8">
        <f>_xlfn.XLOOKUP($C76,'Configurator Options'!$B$58:$B$67,'Configurator Options'!$E$58:$E$67,0)</f>
        <v>0</v>
      </c>
      <c r="J76" s="8"/>
      <c r="K76" s="52"/>
      <c r="L76" s="53"/>
      <c r="M76" s="83"/>
      <c r="N76" s="7"/>
    </row>
    <row r="77" spans="1:14" ht="20" customHeight="1">
      <c r="A77" s="493" t="s">
        <v>214</v>
      </c>
      <c r="B77" s="183" t="s">
        <v>168</v>
      </c>
      <c r="C77" s="42"/>
      <c r="D77" s="42" t="s">
        <v>214</v>
      </c>
      <c r="E77" s="57"/>
      <c r="F77" s="57">
        <f>_xlfn.XLOOKUP($B$77,$C$78:$C$81,E78:E81,0)</f>
        <v>0</v>
      </c>
      <c r="G77" s="57"/>
      <c r="H77" s="57">
        <f>_xlfn.XLOOKUP($B$77,$C$78:$C$81,G78:G81,0)</f>
        <v>0</v>
      </c>
      <c r="I77" s="57"/>
      <c r="J77" s="57">
        <f>_xlfn.XLOOKUP($B$77,$C$78:$C$81,I78:I81,0)</f>
        <v>0</v>
      </c>
      <c r="K77" s="52" t="str">
        <f>_xlfn.XLOOKUP($B$77,$C$78:$C$81,L78:L81,"Select One")</f>
        <v xml:space="preserve">Equipped with our standard percent electrochemical sensor (CAT-2SEN). </v>
      </c>
      <c r="L77" s="53"/>
      <c r="M77" s="83"/>
      <c r="N77" s="42"/>
    </row>
    <row r="78" spans="1:14" ht="20" customHeight="1">
      <c r="A78" s="493"/>
      <c r="B78" s="7"/>
      <c r="C78" s="7" t="s">
        <v>168</v>
      </c>
      <c r="D78" s="7" t="s">
        <v>215</v>
      </c>
      <c r="E78" s="8">
        <f>_xlfn.XLOOKUP($C78,'Configurator Options'!$B$68:$B$72,'Configurator Options'!$C$68:$C$72,0)</f>
        <v>0</v>
      </c>
      <c r="F78" s="8"/>
      <c r="G78" s="59">
        <f>_xlfn.XLOOKUP($C78,'Configurator Options'!$B$68:$B$72,'Configurator Options'!$D$68:$D$72,0)</f>
        <v>0</v>
      </c>
      <c r="H78" s="8"/>
      <c r="I78" s="8">
        <f>_xlfn.XLOOKUP($C78,'Configurator Options'!$B$68:$B$72,'Configurator Options'!$E$68:$E$72,0)</f>
        <v>0</v>
      </c>
      <c r="J78" s="8"/>
      <c r="K78" s="52"/>
      <c r="L78" s="53" t="s">
        <v>216</v>
      </c>
      <c r="M78" s="83"/>
      <c r="N78" s="7" t="s">
        <v>76</v>
      </c>
    </row>
    <row r="79" spans="1:14" ht="20" hidden="1" customHeight="1">
      <c r="A79" s="493"/>
      <c r="B79" s="7"/>
      <c r="C79" s="7"/>
      <c r="D79" s="7"/>
      <c r="E79" s="8">
        <f>_xlfn.XLOOKUP($C79,'Configurator Options'!$B$68:$B$72,'Configurator Options'!$C$68:$C$72,0)</f>
        <v>0</v>
      </c>
      <c r="F79" s="8"/>
      <c r="G79" s="59">
        <f>_xlfn.XLOOKUP($C79,'Configurator Options'!$B$68:$B$72,'Configurator Options'!$D$68:$D$72,0)</f>
        <v>0</v>
      </c>
      <c r="H79" s="8"/>
      <c r="I79" s="8">
        <f>_xlfn.XLOOKUP($C79,'Configurator Options'!$B$68:$B$72,'Configurator Options'!$E$68:$E$72,0)</f>
        <v>0</v>
      </c>
      <c r="J79" s="8"/>
      <c r="K79" s="52"/>
      <c r="L79" s="53"/>
      <c r="M79" s="83"/>
      <c r="N79" s="7"/>
    </row>
    <row r="80" spans="1:14" ht="20" hidden="1" customHeight="1">
      <c r="A80" s="493"/>
      <c r="B80" s="7"/>
      <c r="C80" s="7"/>
      <c r="D80" s="7"/>
      <c r="E80" s="8">
        <f>_xlfn.XLOOKUP($C80,'Configurator Options'!$B$68:$B$72,'Configurator Options'!$C$68:$C$72,0)</f>
        <v>0</v>
      </c>
      <c r="F80" s="8"/>
      <c r="G80" s="59">
        <f>_xlfn.XLOOKUP($C80,'Configurator Options'!$B$68:$B$72,'Configurator Options'!$D$68:$D$72,0)</f>
        <v>0</v>
      </c>
      <c r="H80" s="8"/>
      <c r="I80" s="8">
        <f>_xlfn.XLOOKUP($C80,'Configurator Options'!$B$68:$B$72,'Configurator Options'!$E$68:$E$72,0)</f>
        <v>0</v>
      </c>
      <c r="J80" s="8"/>
      <c r="K80" s="52"/>
      <c r="L80" s="53"/>
      <c r="M80" s="83"/>
      <c r="N80" s="7"/>
    </row>
    <row r="81" spans="1:14" ht="20" hidden="1" customHeight="1">
      <c r="A81" s="493"/>
      <c r="B81" s="7"/>
      <c r="C81" s="7"/>
      <c r="D81" s="7"/>
      <c r="E81" s="8">
        <f>_xlfn.XLOOKUP($C81,'Configurator Options'!$B$68:$B$72,'Configurator Options'!$C$68:$C$72,0)</f>
        <v>0</v>
      </c>
      <c r="F81" s="8"/>
      <c r="G81" s="59">
        <f>_xlfn.XLOOKUP($C81,'Configurator Options'!$B$68:$B$72,'Configurator Options'!$D$68:$D$72,0)</f>
        <v>0</v>
      </c>
      <c r="H81" s="8"/>
      <c r="I81" s="8">
        <f>_xlfn.XLOOKUP($C81,'Configurator Options'!$B$68:$B$72,'Configurator Options'!$E$68:$E$72,0)</f>
        <v>0</v>
      </c>
      <c r="J81" s="8"/>
      <c r="K81" s="52"/>
      <c r="L81" s="53"/>
      <c r="M81" s="83"/>
      <c r="N81" s="7"/>
    </row>
    <row r="82" spans="1:14" ht="20.25" hidden="1" customHeight="1">
      <c r="A82" s="493" t="s">
        <v>217</v>
      </c>
      <c r="B82" s="182" t="s">
        <v>218</v>
      </c>
      <c r="C82" s="42"/>
      <c r="D82" s="42" t="s">
        <v>217</v>
      </c>
      <c r="E82" s="57"/>
      <c r="F82" s="57">
        <f>_xlfn.XLOOKUP($B$82,$C$83:$C$90,E83:E90,0)</f>
        <v>0</v>
      </c>
      <c r="G82" s="57"/>
      <c r="H82" s="57">
        <f>_xlfn.XLOOKUP($B$82,$C$83:$C$90,G83:G90,0)</f>
        <v>0</v>
      </c>
      <c r="I82" s="57"/>
      <c r="J82" s="57">
        <f>_xlfn.XLOOKUP($B$82,$C$83:$C$90,I83:I90,0)</f>
        <v>0</v>
      </c>
      <c r="K82" s="52" t="str">
        <f>_xlfn.XLOOKUP($B$82,$C$83:$C$90,L83:L90,"Select One")</f>
        <v/>
      </c>
      <c r="L82" s="53"/>
      <c r="M82" s="83"/>
      <c r="N82" s="42"/>
    </row>
    <row r="83" spans="1:14" ht="20" hidden="1" customHeight="1">
      <c r="A83" s="493"/>
      <c r="B83" s="7"/>
      <c r="C83" s="7" t="s">
        <v>218</v>
      </c>
      <c r="D83" s="7" t="s">
        <v>179</v>
      </c>
      <c r="E83" s="8">
        <f>_xlfn.XLOOKUP($C83,'Configurator Options'!$B$73:$B$108,'Configurator Options'!$C$73:$C$108,0)</f>
        <v>0</v>
      </c>
      <c r="F83" s="8"/>
      <c r="G83" s="59">
        <f>_xlfn.XLOOKUP($C83,'Configurator Options'!$B$73:$B$108,'Configurator Options'!$D$73:$D$108,0)</f>
        <v>0</v>
      </c>
      <c r="H83" s="8"/>
      <c r="I83" s="8">
        <f>_xlfn.XLOOKUP($C83,'Configurator Options'!$B$73:$B$108,'Configurator Options'!$E$73:$E$108,0)</f>
        <v>0</v>
      </c>
      <c r="J83" s="8"/>
      <c r="K83" s="52"/>
      <c r="L83" s="109" t="s">
        <v>180</v>
      </c>
      <c r="M83" s="83"/>
      <c r="N83" s="7" t="s">
        <v>76</v>
      </c>
    </row>
    <row r="84" spans="1:14" ht="26.25" hidden="1" customHeight="1">
      <c r="A84" s="493"/>
      <c r="B84" s="7"/>
      <c r="C84" s="7" t="s">
        <v>223</v>
      </c>
      <c r="D84" s="9" t="s">
        <v>224</v>
      </c>
      <c r="E84" s="8">
        <f>_xlfn.XLOOKUP($C84,'Configurator Options'!$B$73:$B$108,'Configurator Options'!$C$73:$C$108,0)</f>
        <v>0</v>
      </c>
      <c r="F84" s="8"/>
      <c r="G84" s="59">
        <f>_xlfn.XLOOKUP($C84,'Configurator Options'!$B$73:$B$108,'Configurator Options'!$D$73:$D$108,0)</f>
        <v>0</v>
      </c>
      <c r="H84" s="8"/>
      <c r="I84" s="8">
        <f>_xlfn.XLOOKUP($C84,'Configurator Options'!$B$73:$B$108,'Configurator Options'!$E$73:$E$108,0)</f>
        <v>0</v>
      </c>
      <c r="J84" s="8"/>
      <c r="K84" s="52"/>
      <c r="L84" s="53" t="s">
        <v>346</v>
      </c>
      <c r="M84" s="83"/>
      <c r="N84" s="7" t="s">
        <v>76</v>
      </c>
    </row>
    <row r="85" spans="1:14" ht="20" hidden="1" customHeight="1">
      <c r="A85" s="493"/>
      <c r="B85" s="7"/>
      <c r="C85" s="7"/>
      <c r="D85" s="7"/>
      <c r="E85" s="174">
        <f>_xlfn.XLOOKUP($C85,'Configurator Options'!$B$73:$B$108,'Configurator Options'!$C$73:$C$108,0)</f>
        <v>0</v>
      </c>
      <c r="F85" s="8"/>
      <c r="G85" s="189">
        <f>_xlfn.XLOOKUP($C85,'Configurator Options'!$B$73:$B$108,'Configurator Options'!$D$73:$D$108,0)</f>
        <v>0</v>
      </c>
      <c r="H85" s="8"/>
      <c r="I85" s="8">
        <f>_xlfn.XLOOKUP($C85,'Configurator Options'!$B$73:$B$108,'Configurator Options'!$E$73:$E$108,0)</f>
        <v>0</v>
      </c>
      <c r="J85" s="8"/>
      <c r="K85" s="52"/>
      <c r="L85" s="53"/>
      <c r="M85" s="83"/>
      <c r="N85" s="7" t="str">
        <f>'2000'!K93</f>
        <v>-</v>
      </c>
    </row>
    <row r="86" spans="1:14" ht="20" hidden="1" customHeight="1">
      <c r="A86" s="493"/>
      <c r="B86" s="7"/>
      <c r="C86" s="7"/>
      <c r="D86" s="7"/>
      <c r="E86" s="8">
        <f>_xlfn.XLOOKUP($C86,'Configurator Options'!$B$73:$B$108,'Configurator Options'!$C$73:$C$108,0)</f>
        <v>0</v>
      </c>
      <c r="F86" s="8"/>
      <c r="G86" s="59">
        <f>_xlfn.XLOOKUP($C86,'Configurator Options'!$B$73:$B$108,'Configurator Options'!$D$73:$D$108,0)</f>
        <v>0</v>
      </c>
      <c r="H86" s="8"/>
      <c r="I86" s="8">
        <f>_xlfn.XLOOKUP($C86,'Configurator Options'!$B$73:$B$108,'Configurator Options'!$E$73:$E$108,0)</f>
        <v>0</v>
      </c>
      <c r="J86" s="8"/>
      <c r="K86" s="52"/>
      <c r="L86" s="53"/>
      <c r="M86" s="83"/>
      <c r="N86" s="7"/>
    </row>
    <row r="87" spans="1:14" ht="20" hidden="1" customHeight="1">
      <c r="A87" s="493"/>
      <c r="B87" s="7"/>
      <c r="C87" s="7"/>
      <c r="D87" s="7"/>
      <c r="E87" s="8">
        <f>_xlfn.XLOOKUP($C87,'Configurator Options'!$B$73:$B$108,'Configurator Options'!$C$73:$C$108,0)</f>
        <v>0</v>
      </c>
      <c r="F87" s="8"/>
      <c r="G87" s="59">
        <f>_xlfn.XLOOKUP($C87,'Configurator Options'!$B$73:$B$108,'Configurator Options'!$D$73:$D$108,0)</f>
        <v>0</v>
      </c>
      <c r="H87" s="8"/>
      <c r="I87" s="8">
        <f>_xlfn.XLOOKUP($C87,'Configurator Options'!$B$73:$B$108,'Configurator Options'!$E$73:$E$108,0)</f>
        <v>0</v>
      </c>
      <c r="J87" s="8"/>
      <c r="K87" s="52"/>
      <c r="L87" s="53"/>
      <c r="M87" s="83"/>
      <c r="N87" s="7"/>
    </row>
    <row r="88" spans="1:14" ht="20" hidden="1" customHeight="1">
      <c r="A88" s="493"/>
      <c r="B88" s="7"/>
      <c r="C88" s="7"/>
      <c r="D88" s="7"/>
      <c r="E88" s="8">
        <f>_xlfn.XLOOKUP($C88,'Configurator Options'!$B$73:$B$108,'Configurator Options'!$C$73:$C$108,0)</f>
        <v>0</v>
      </c>
      <c r="F88" s="8"/>
      <c r="G88" s="59">
        <f>_xlfn.XLOOKUP($C88,'Configurator Options'!$B$73:$B$108,'Configurator Options'!$D$73:$D$108,0)</f>
        <v>0</v>
      </c>
      <c r="H88" s="8"/>
      <c r="I88" s="8">
        <f>_xlfn.XLOOKUP($C88,'Configurator Options'!$B$73:$B$108,'Configurator Options'!$E$73:$E$108,0)</f>
        <v>0</v>
      </c>
      <c r="J88" s="8"/>
      <c r="K88" s="52"/>
      <c r="L88" s="53"/>
      <c r="M88" s="83"/>
      <c r="N88" s="7"/>
    </row>
    <row r="89" spans="1:14" ht="20" hidden="1" customHeight="1">
      <c r="A89" s="493"/>
      <c r="B89" s="7"/>
      <c r="C89" s="7"/>
      <c r="D89" s="7"/>
      <c r="E89" s="8">
        <f>_xlfn.XLOOKUP($C89,'Configurator Options'!$B$73:$B$108,'Configurator Options'!$C$73:$C$108,0)</f>
        <v>0</v>
      </c>
      <c r="F89" s="8"/>
      <c r="G89" s="59">
        <f>_xlfn.XLOOKUP($C89,'Configurator Options'!$B$73:$B$108,'Configurator Options'!$D$73:$D$108,0)</f>
        <v>0</v>
      </c>
      <c r="H89" s="8"/>
      <c r="I89" s="8">
        <f>_xlfn.XLOOKUP($C89,'Configurator Options'!$B$73:$B$108,'Configurator Options'!$E$73:$E$108,0)</f>
        <v>0</v>
      </c>
      <c r="J89" s="8"/>
      <c r="K89" s="52"/>
      <c r="L89" s="53"/>
      <c r="M89" s="83"/>
      <c r="N89" s="7"/>
    </row>
    <row r="90" spans="1:14" ht="20" hidden="1" customHeight="1">
      <c r="A90" s="493"/>
      <c r="B90" s="7"/>
      <c r="C90" s="7"/>
      <c r="D90" s="7"/>
      <c r="E90" s="8">
        <f>_xlfn.XLOOKUP($C90,'Configurator Options'!$B$73:$B$108,'Configurator Options'!$C$73:$C$108,0)</f>
        <v>0</v>
      </c>
      <c r="F90" s="8"/>
      <c r="G90" s="59">
        <f>_xlfn.XLOOKUP($C90,'Configurator Options'!$B$73:$B$108,'Configurator Options'!$D$73:$D$108,0)</f>
        <v>0</v>
      </c>
      <c r="H90" s="8"/>
      <c r="I90" s="8">
        <f>_xlfn.XLOOKUP($C90,'Configurator Options'!$B$73:$B$108,'Configurator Options'!$E$73:$E$108,0)</f>
        <v>0</v>
      </c>
      <c r="J90" s="8"/>
      <c r="K90" s="52"/>
      <c r="L90" s="53"/>
      <c r="M90" s="83"/>
      <c r="N90" s="7"/>
    </row>
    <row r="91" spans="1:14" ht="20" customHeight="1">
      <c r="A91" s="493" t="s">
        <v>230</v>
      </c>
      <c r="B91" s="182" t="s">
        <v>168</v>
      </c>
      <c r="C91" s="42"/>
      <c r="D91" s="42" t="s">
        <v>347</v>
      </c>
      <c r="E91" s="57"/>
      <c r="F91" s="57">
        <f>_xlfn.XLOOKUP($B$91,$C$92:$C$97,E92:E97,0)</f>
        <v>0</v>
      </c>
      <c r="G91" s="57"/>
      <c r="H91" s="57">
        <f>_xlfn.XLOOKUP($B$91,$C$92:$C$97,G92:G97,0)</f>
        <v>0</v>
      </c>
      <c r="I91" s="57"/>
      <c r="J91" s="57">
        <f>_xlfn.XLOOKUP($B$91,$C$92:$C$97,I92:I97,0)</f>
        <v>0</v>
      </c>
      <c r="K91" s="52" t="str">
        <f>_xlfn.XLOOKUP($B$91,$C$92:$C$97,L92:L97,"Select One")</f>
        <v xml:space="preserve">Also includes a 4-20mADC analog output. </v>
      </c>
      <c r="L91" s="53"/>
      <c r="M91" s="83"/>
      <c r="N91" s="42"/>
    </row>
    <row r="92" spans="1:14" ht="20" customHeight="1">
      <c r="A92" s="493"/>
      <c r="B92" s="7"/>
      <c r="C92" s="163" t="s">
        <v>168</v>
      </c>
      <c r="D92" s="7" t="s">
        <v>319</v>
      </c>
      <c r="E92" s="8">
        <f>_xlfn.XLOOKUP($C92,'Configurator Options'!$B$109:$B$118,'Configurator Options'!$C$109:$C$118,0)</f>
        <v>0</v>
      </c>
      <c r="F92" s="8"/>
      <c r="G92" s="59">
        <f>_xlfn.XLOOKUP($C92,'Configurator Options'!$B$109:$B$118,'Configurator Options'!$D$109:$D$118,0)</f>
        <v>0</v>
      </c>
      <c r="H92" s="8"/>
      <c r="I92" s="8">
        <f>_xlfn.XLOOKUP($C92,'Configurator Options'!$B$109:$B$118,'Configurator Options'!$E$109:$E$118,0)</f>
        <v>0</v>
      </c>
      <c r="J92" s="8"/>
      <c r="K92" s="52"/>
      <c r="L92" s="53" t="s">
        <v>348</v>
      </c>
      <c r="M92" s="83"/>
      <c r="N92" s="7"/>
    </row>
    <row r="93" spans="1:14" ht="20" hidden="1" customHeight="1">
      <c r="A93" s="493"/>
      <c r="B93" s="7"/>
      <c r="C93" s="163"/>
      <c r="D93" s="7"/>
      <c r="E93" s="8">
        <f>_xlfn.XLOOKUP($C93,'Configurator Options'!$B$109:$B$118,'Configurator Options'!$C$109:$C$118,0)</f>
        <v>0</v>
      </c>
      <c r="F93" s="8"/>
      <c r="G93" s="59">
        <f>_xlfn.XLOOKUP($C93,'Configurator Options'!$B$109:$B$118,'Configurator Options'!$D$109:$D$118,0)</f>
        <v>0</v>
      </c>
      <c r="H93" s="8"/>
      <c r="I93" s="8">
        <f>_xlfn.XLOOKUP($C93,'Configurator Options'!$B$109:$B$118,'Configurator Options'!$E$109:$E$118,0)</f>
        <v>0</v>
      </c>
      <c r="J93" s="8"/>
      <c r="K93" s="52"/>
      <c r="L93" s="53"/>
      <c r="M93" s="83"/>
      <c r="N93" s="7"/>
    </row>
    <row r="94" spans="1:14" ht="20" hidden="1" customHeight="1">
      <c r="A94" s="493"/>
      <c r="B94" s="7"/>
      <c r="C94" s="163"/>
      <c r="D94" s="7"/>
      <c r="E94" s="8">
        <f>_xlfn.XLOOKUP($C94,'Configurator Options'!$B$109:$B$118,'Configurator Options'!$C$109:$C$118,0)</f>
        <v>0</v>
      </c>
      <c r="F94" s="8"/>
      <c r="G94" s="59">
        <f>_xlfn.XLOOKUP($C94,'Configurator Options'!$B$109:$B$118,'Configurator Options'!$D$109:$D$118,0)</f>
        <v>0</v>
      </c>
      <c r="H94" s="8"/>
      <c r="I94" s="8">
        <f>_xlfn.XLOOKUP($C94,'Configurator Options'!$B$109:$B$118,'Configurator Options'!$E$109:$E$118,0)</f>
        <v>0</v>
      </c>
      <c r="J94" s="8"/>
      <c r="K94" s="52"/>
      <c r="L94" s="53"/>
      <c r="M94" s="83"/>
      <c r="N94" s="7"/>
    </row>
    <row r="95" spans="1:14" ht="20" hidden="1" customHeight="1">
      <c r="A95" s="493"/>
      <c r="B95" s="7"/>
      <c r="C95" s="163"/>
      <c r="D95" s="7"/>
      <c r="E95" s="8">
        <f>_xlfn.XLOOKUP($C95,'Configurator Options'!$B$109:$B$118,'Configurator Options'!$C$109:$C$118,0)</f>
        <v>0</v>
      </c>
      <c r="F95" s="8"/>
      <c r="G95" s="59">
        <f>_xlfn.XLOOKUP($C95,'Configurator Options'!$B$109:$B$118,'Configurator Options'!$D$109:$D$118,0)</f>
        <v>0</v>
      </c>
      <c r="H95" s="8"/>
      <c r="I95" s="8">
        <f>_xlfn.XLOOKUP($C95,'Configurator Options'!$B$109:$B$118,'Configurator Options'!$E$109:$E$118,0)</f>
        <v>0</v>
      </c>
      <c r="J95" s="8"/>
      <c r="K95" s="52"/>
      <c r="L95" s="53"/>
      <c r="M95" s="83"/>
      <c r="N95" s="7"/>
    </row>
    <row r="96" spans="1:14" ht="20" hidden="1" customHeight="1">
      <c r="A96" s="493"/>
      <c r="B96" s="7"/>
      <c r="C96" s="163"/>
      <c r="D96" s="7"/>
      <c r="E96" s="8">
        <f>_xlfn.XLOOKUP($C96,'Configurator Options'!$B$109:$B$118,'Configurator Options'!$C$109:$C$118,0)</f>
        <v>0</v>
      </c>
      <c r="F96" s="8"/>
      <c r="G96" s="59">
        <f>_xlfn.XLOOKUP($C96,'Configurator Options'!$B$109:$B$118,'Configurator Options'!$D$109:$D$118,0)</f>
        <v>0</v>
      </c>
      <c r="H96" s="8"/>
      <c r="I96" s="8">
        <f>_xlfn.XLOOKUP($C96,'Configurator Options'!$B$109:$B$118,'Configurator Options'!$E$109:$E$118,0)</f>
        <v>0</v>
      </c>
      <c r="J96" s="8"/>
      <c r="K96" s="52"/>
      <c r="L96" s="53"/>
      <c r="M96" s="83"/>
      <c r="N96" s="7"/>
    </row>
    <row r="97" spans="1:17" ht="20" hidden="1" customHeight="1">
      <c r="A97" s="493"/>
      <c r="B97" s="7"/>
      <c r="C97" s="163"/>
      <c r="D97" s="7"/>
      <c r="E97" s="8">
        <f>_xlfn.XLOOKUP($C97,'Configurator Options'!$B$109:$B$118,'Configurator Options'!$C$109:$C$118,0)</f>
        <v>0</v>
      </c>
      <c r="F97" s="8"/>
      <c r="G97" s="59">
        <f>_xlfn.XLOOKUP($C97,'Configurator Options'!$B$109:$B$118,'Configurator Options'!$D$109:$D$118,0)</f>
        <v>0</v>
      </c>
      <c r="H97" s="8"/>
      <c r="I97" s="8">
        <f>_xlfn.XLOOKUP($C97,'Configurator Options'!$B$109:$B$118,'Configurator Options'!$E$109:$E$118,0)</f>
        <v>0</v>
      </c>
      <c r="J97" s="8"/>
      <c r="K97" s="52"/>
      <c r="L97" s="53"/>
      <c r="M97" s="83"/>
      <c r="N97" s="7"/>
    </row>
    <row r="98" spans="1:17" ht="49.5" customHeight="1">
      <c r="B98" s="112">
        <f>COUNTIF(B2:B97,"Select One")</f>
        <v>4</v>
      </c>
      <c r="C98" s="7"/>
      <c r="D98" s="7" t="str">
        <f>IF(B98&lt;&gt;0, "You still have "&amp;B98&amp;" selections to make to complete the configuration.","Configuration Complete - Press CTRL-ALT-F9 to Update Description")</f>
        <v>You still have 4 selections to make to complete the configuration.</v>
      </c>
      <c r="E98" s="9" t="s">
        <v>235</v>
      </c>
      <c r="F98" s="8"/>
      <c r="G98" s="158" t="s">
        <v>236</v>
      </c>
      <c r="H98" s="8"/>
      <c r="I98" s="13"/>
      <c r="J98" s="8"/>
      <c r="K98" s="52"/>
      <c r="L98" s="53"/>
      <c r="M98" s="83"/>
      <c r="N98"/>
      <c r="P98" s="127" t="b">
        <v>1</v>
      </c>
    </row>
    <row r="99" spans="1:17" ht="23.25" customHeight="1">
      <c r="A99" s="92"/>
      <c r="B99" s="93" t="s">
        <v>237</v>
      </c>
      <c r="C99" s="94" t="str">
        <f>"CAT-"&amp;""&amp;B2&amp;"-"&amp;B6&amp;""&amp;B19&amp;""&amp;B26&amp;"-"&amp;B35&amp;""&amp;B42&amp;""&amp;B49&amp;""&amp;B56&amp;""&amp;B63&amp;""&amp;B70&amp;""&amp;B77&amp;"-"&amp;B82&amp;"-"&amp;B91</f>
        <v>CAT-2500-Select OneLNM7-XSelect OneSelect OneSelect OneXXX-XX-X</v>
      </c>
      <c r="D99" s="94"/>
      <c r="E99" s="95">
        <f>ROUND(SUM(F99),0)</f>
        <v>4915</v>
      </c>
      <c r="F99" s="95">
        <f>SUM(F2:F98)</f>
        <v>4914.75</v>
      </c>
      <c r="G99" s="95">
        <f>ROUND(SUM(H99),0)</f>
        <v>4985</v>
      </c>
      <c r="H99" s="95">
        <f>SUM(H2:H98)</f>
        <v>4985</v>
      </c>
      <c r="I99" s="95" t="s">
        <v>238</v>
      </c>
      <c r="J99" s="95">
        <f>SUM(J2:J98)</f>
        <v>4543.6399999999994</v>
      </c>
      <c r="K99" s="160"/>
      <c r="L99" s="96"/>
      <c r="M99" s="97">
        <f>MAX(M2:M98)</f>
        <v>100</v>
      </c>
      <c r="N99" s="190" t="str">
        <f>IF(M99=1,"1",IF(M99=2,"2",IF(M99=3,"3",IF(M99=4,"4",IF(M99=5,"5",IF(M99=6,"6",IF(M99=7,"7",IF(M99=8,"8",IF(M99=9,"9",IF(M99=10,"10",IF(M99=11,"11",IF(M99=12,"12",IF(M99="-","-",IF(M99=100,"Call Factory"))))))))))))))</f>
        <v>Call Factory</v>
      </c>
      <c r="O99"/>
      <c r="P99"/>
      <c r="Q99" s="4"/>
    </row>
    <row r="100" spans="1:17" ht="275" customHeight="1">
      <c r="B100" s="154" t="s">
        <v>239</v>
      </c>
      <c r="C100" s="155" t="str">
        <f>C99</f>
        <v>CAT-2500-Select OneLNM7-XSelect OneSelect OneSelect OneXXX-XX-X</v>
      </c>
      <c r="D100" s="156" t="str">
        <f>$K$2&amp;""&amp;$K$6&amp;""&amp;$K$19&amp;""&amp;$K$26&amp;""&amp;$K$35&amp;""&amp;$K$42&amp;""&amp;$K$49&amp;""&amp;$K$56&amp;""&amp;$K$63&amp;""&amp;$K$70&amp;""&amp;$K$76&amp;""&amp;$K$82&amp;""&amp;$K$91&amp;""&amp;$D$3</f>
        <v>Series 2500 EX™ Loop Powered Percent Oxygen Transmitter with no display. Select OneIncludes internal terminal block for power connection. Loop powered (14-32vdc - provided by user). Features an explosion proof copper-free aluminum enclosure rated NEMA 7 for use in areas requiring compliances to Class. I. Div. 1 &amp; 2 Groups B, C, &amp; D; Class II. Div. 1 &amp; 2 Groups E, F &amp; G; and Class. III protection. The enclosure is UL Classified, CAS Certified and FM Class No. 3615 approved. Includes flame arrestors, a conduit seal wye fitting with can of sealing compound and fiber. Includes 1/4 inch stainless steel compression gas connection on the inletSelect OneSelect OneSelect OneAlso includes a 4-20mADC analog output. Warranty: 2-year electronics and 1-year sensor</v>
      </c>
      <c r="E100" s="157">
        <f>G99</f>
        <v>4985</v>
      </c>
      <c r="F100" s="191"/>
      <c r="G100" s="215" t="s">
        <v>240</v>
      </c>
      <c r="H100" s="191"/>
      <c r="I100" s="85"/>
      <c r="J100" s="12"/>
    </row>
    <row r="101" spans="1:17">
      <c r="B101" s="71"/>
      <c r="C101" s="71"/>
      <c r="D101" s="36"/>
      <c r="E101" s="67" t="s">
        <v>241</v>
      </c>
      <c r="F101" s="67"/>
      <c r="G101" s="67">
        <f>J99*0.5</f>
        <v>2271.8199999999997</v>
      </c>
      <c r="H101" s="67"/>
      <c r="I101" s="67"/>
      <c r="J101" s="12"/>
      <c r="N101" s="4">
        <f>G101*2</f>
        <v>4543.6399999999994</v>
      </c>
    </row>
    <row r="102" spans="1:17">
      <c r="D102" s="33" t="str">
        <f>Contents!B1</f>
        <v>Effective Date: 11/07/2025 All Prices and Lead Times Subject to Change Without Notice - Revision 5.4</v>
      </c>
      <c r="J102" s="13"/>
    </row>
    <row r="103" spans="1:17">
      <c r="D103" s="68" t="s">
        <v>242</v>
      </c>
      <c r="J103" s="13"/>
    </row>
    <row r="104" spans="1:17">
      <c r="A104" s="11"/>
      <c r="B104" s="10"/>
      <c r="C104" s="10"/>
      <c r="D104" s="10"/>
      <c r="E104" s="13"/>
      <c r="F104" s="13"/>
      <c r="G104" s="13"/>
      <c r="H104" s="13"/>
      <c r="I104" s="13"/>
      <c r="J104" s="13"/>
    </row>
    <row r="105" spans="1:17">
      <c r="A105" s="11"/>
      <c r="B105" s="10"/>
      <c r="C105" s="10"/>
      <c r="D105" s="50"/>
      <c r="E105" s="13"/>
      <c r="F105" s="13"/>
      <c r="G105" s="13"/>
      <c r="H105" s="13"/>
      <c r="I105" s="13"/>
      <c r="J105" s="13"/>
    </row>
    <row r="106" spans="1:17">
      <c r="A106" s="11"/>
      <c r="B106" s="10"/>
      <c r="C106" s="10"/>
      <c r="D106" s="52"/>
      <c r="E106" s="13"/>
      <c r="F106" s="13"/>
      <c r="G106" s="13"/>
      <c r="H106" s="13"/>
      <c r="I106" s="13"/>
      <c r="J106" s="13"/>
    </row>
    <row r="107" spans="1:17">
      <c r="A107" s="11"/>
      <c r="B107" s="10"/>
      <c r="C107" s="10"/>
      <c r="D107" s="10"/>
      <c r="E107" s="13"/>
      <c r="F107" s="13"/>
      <c r="G107" s="13"/>
      <c r="H107" s="13"/>
      <c r="I107" s="13"/>
      <c r="J107" s="13"/>
    </row>
    <row r="108" spans="1:17">
      <c r="A108" s="11"/>
      <c r="B108" s="10"/>
      <c r="C108" s="10"/>
      <c r="D108" s="10"/>
      <c r="E108" s="13"/>
      <c r="F108" s="13"/>
      <c r="G108" s="13"/>
      <c r="H108" s="13"/>
      <c r="I108" s="13"/>
      <c r="J108" s="13"/>
    </row>
    <row r="109" spans="1:17">
      <c r="A109" s="11"/>
      <c r="B109" s="10"/>
      <c r="C109" s="10"/>
      <c r="D109" s="10"/>
      <c r="E109" s="13"/>
      <c r="F109" s="13"/>
      <c r="G109" s="13"/>
      <c r="H109" s="13"/>
      <c r="I109" s="13"/>
      <c r="J109" s="13"/>
    </row>
    <row r="110" spans="1:17">
      <c r="A110" s="11"/>
      <c r="B110" s="10"/>
      <c r="C110" s="10"/>
      <c r="D110" s="10"/>
      <c r="E110" s="13"/>
      <c r="F110" s="13"/>
      <c r="G110" s="13"/>
      <c r="H110" s="13"/>
      <c r="I110" s="13"/>
      <c r="J110" s="13"/>
    </row>
    <row r="111" spans="1:17">
      <c r="A111" s="11"/>
      <c r="B111" s="10"/>
      <c r="C111" s="10"/>
      <c r="D111" s="10"/>
      <c r="E111" s="13"/>
      <c r="F111" s="13"/>
      <c r="G111" s="13"/>
      <c r="H111" s="13"/>
      <c r="I111" s="13"/>
      <c r="J111" s="13"/>
    </row>
    <row r="112" spans="1:17">
      <c r="A112" s="11"/>
      <c r="B112" s="10"/>
      <c r="C112" s="10"/>
      <c r="D112" s="10"/>
      <c r="E112" s="13"/>
      <c r="F112" s="13"/>
      <c r="G112" s="13"/>
      <c r="H112" s="13"/>
      <c r="I112" s="13"/>
      <c r="J112" s="13"/>
    </row>
    <row r="113" spans="1:10">
      <c r="A113" s="11"/>
      <c r="B113" s="10"/>
      <c r="C113" s="10"/>
      <c r="D113" s="10"/>
      <c r="E113" s="13"/>
      <c r="F113" s="13"/>
      <c r="G113" s="13"/>
      <c r="H113" s="13"/>
      <c r="I113" s="13"/>
      <c r="J113" s="13"/>
    </row>
    <row r="114" spans="1:10">
      <c r="A114" s="11"/>
      <c r="B114" s="10"/>
      <c r="C114" s="10"/>
      <c r="D114" s="10"/>
      <c r="E114" s="13"/>
      <c r="F114" s="13"/>
      <c r="G114" s="13"/>
      <c r="H114" s="13"/>
      <c r="I114" s="13"/>
      <c r="J114" s="13"/>
    </row>
    <row r="115" spans="1:10">
      <c r="A115" s="11"/>
      <c r="B115" s="10"/>
      <c r="C115" s="10"/>
      <c r="D115" s="10"/>
      <c r="E115" s="13"/>
      <c r="F115" s="13"/>
      <c r="G115" s="13"/>
      <c r="H115" s="13"/>
      <c r="I115" s="13"/>
      <c r="J115" s="13"/>
    </row>
    <row r="116" spans="1:10">
      <c r="A116" s="11"/>
      <c r="B116" s="10"/>
      <c r="C116" s="10"/>
      <c r="D116" s="10"/>
      <c r="E116" s="13"/>
      <c r="F116" s="13"/>
      <c r="G116" s="13"/>
      <c r="H116" s="13"/>
      <c r="I116" s="13"/>
      <c r="J116" s="13"/>
    </row>
    <row r="117" spans="1:10">
      <c r="A117" s="11"/>
      <c r="B117" s="10"/>
      <c r="C117" s="10"/>
      <c r="D117" s="10"/>
      <c r="E117" s="13"/>
      <c r="F117" s="13"/>
      <c r="G117" s="13"/>
      <c r="H117" s="13"/>
      <c r="I117" s="13"/>
      <c r="J117" s="13"/>
    </row>
    <row r="118" spans="1:10">
      <c r="A118" s="11"/>
      <c r="B118" s="10"/>
      <c r="C118" s="10"/>
      <c r="D118" s="10"/>
      <c r="E118" s="13"/>
      <c r="F118" s="13"/>
      <c r="G118" s="13"/>
      <c r="H118" s="13"/>
      <c r="I118" s="13"/>
      <c r="J118" s="13"/>
    </row>
    <row r="119" spans="1:10">
      <c r="A119" s="11"/>
      <c r="B119" s="10"/>
      <c r="C119" s="10"/>
      <c r="D119" s="10"/>
      <c r="E119" s="13"/>
      <c r="F119" s="13"/>
      <c r="G119" s="13"/>
      <c r="H119" s="13"/>
      <c r="I119" s="13"/>
      <c r="J119" s="13"/>
    </row>
    <row r="120" spans="1:10">
      <c r="A120" s="11"/>
      <c r="B120" s="10"/>
      <c r="C120" s="10"/>
      <c r="D120" s="10"/>
      <c r="E120" s="13"/>
      <c r="F120" s="13"/>
      <c r="G120" s="13"/>
      <c r="H120" s="13"/>
      <c r="I120" s="13"/>
      <c r="J120" s="13"/>
    </row>
    <row r="121" spans="1:10">
      <c r="A121" s="11"/>
      <c r="B121" s="10"/>
      <c r="C121" s="10"/>
      <c r="D121" s="10"/>
      <c r="E121" s="13"/>
      <c r="F121" s="13"/>
      <c r="G121" s="13"/>
      <c r="H121" s="13"/>
      <c r="I121" s="13"/>
      <c r="J121" s="13"/>
    </row>
    <row r="122" spans="1:10">
      <c r="A122" s="11"/>
      <c r="B122" s="10"/>
      <c r="C122" s="10"/>
      <c r="D122" s="10"/>
      <c r="E122" s="13"/>
      <c r="F122" s="13"/>
      <c r="G122" s="13"/>
      <c r="H122" s="13"/>
      <c r="I122" s="13"/>
      <c r="J122" s="13"/>
    </row>
    <row r="123" spans="1:10">
      <c r="A123" s="11"/>
      <c r="B123" s="10"/>
      <c r="C123" s="10"/>
      <c r="D123" s="10"/>
      <c r="E123" s="13"/>
      <c r="F123" s="13"/>
      <c r="G123" s="13"/>
      <c r="H123" s="13"/>
      <c r="I123" s="13"/>
      <c r="J123" s="13"/>
    </row>
    <row r="124" spans="1:10">
      <c r="A124" s="11"/>
      <c r="B124" s="10"/>
      <c r="C124" s="10"/>
      <c r="D124" s="10"/>
      <c r="E124" s="13"/>
      <c r="F124" s="13"/>
      <c r="G124" s="13"/>
      <c r="H124" s="13"/>
      <c r="I124" s="13"/>
      <c r="J124" s="13"/>
    </row>
    <row r="125" spans="1:10">
      <c r="A125" s="11"/>
      <c r="B125" s="10"/>
      <c r="C125" s="10"/>
      <c r="D125" s="10"/>
      <c r="E125" s="13"/>
      <c r="F125" s="13"/>
      <c r="G125" s="13"/>
      <c r="H125" s="13"/>
      <c r="I125" s="13"/>
      <c r="J125" s="13"/>
    </row>
    <row r="126" spans="1:10">
      <c r="A126" s="11"/>
      <c r="B126" s="10"/>
      <c r="C126" s="10"/>
      <c r="D126" s="10"/>
      <c r="E126" s="13"/>
      <c r="F126" s="13"/>
      <c r="G126" s="13"/>
      <c r="H126" s="13"/>
      <c r="I126" s="13"/>
      <c r="J126" s="13"/>
    </row>
    <row r="127" spans="1:10">
      <c r="A127" s="11"/>
      <c r="B127" s="10"/>
      <c r="C127" s="10"/>
      <c r="D127" s="10"/>
      <c r="E127" s="13"/>
      <c r="F127" s="13"/>
      <c r="G127" s="13"/>
      <c r="H127" s="13"/>
      <c r="I127" s="13"/>
      <c r="J127" s="13"/>
    </row>
    <row r="128" spans="1:10">
      <c r="A128" s="11"/>
      <c r="B128" s="10"/>
      <c r="C128" s="10"/>
      <c r="D128" s="10"/>
      <c r="E128" s="13"/>
      <c r="F128" s="13"/>
      <c r="G128" s="13"/>
      <c r="H128" s="13"/>
      <c r="I128" s="13"/>
      <c r="J128" s="13"/>
    </row>
    <row r="129" spans="1:10">
      <c r="A129" s="11"/>
      <c r="B129" s="10"/>
      <c r="C129" s="10"/>
      <c r="D129" s="10"/>
      <c r="E129" s="13"/>
      <c r="F129" s="13"/>
      <c r="G129" s="13"/>
      <c r="H129" s="13"/>
      <c r="I129" s="13"/>
      <c r="J129" s="13"/>
    </row>
    <row r="130" spans="1:10">
      <c r="A130" s="11"/>
      <c r="B130" s="10"/>
      <c r="C130" s="10"/>
      <c r="D130" s="10"/>
      <c r="E130" s="13"/>
      <c r="F130" s="13"/>
      <c r="G130" s="13"/>
      <c r="H130" s="13"/>
      <c r="I130" s="13"/>
      <c r="J130" s="13"/>
    </row>
    <row r="131" spans="1:10">
      <c r="A131" s="11"/>
      <c r="B131" s="10"/>
      <c r="C131" s="10"/>
      <c r="D131" s="10"/>
      <c r="E131" s="13"/>
      <c r="F131" s="13"/>
      <c r="G131" s="13"/>
      <c r="H131" s="13"/>
      <c r="I131" s="13"/>
      <c r="J131" s="13"/>
    </row>
    <row r="132" spans="1:10">
      <c r="A132" s="11"/>
      <c r="B132" s="10"/>
      <c r="C132" s="10"/>
      <c r="D132" s="10"/>
      <c r="E132" s="13"/>
      <c r="F132" s="13"/>
      <c r="G132" s="13"/>
      <c r="H132" s="13"/>
      <c r="I132" s="13"/>
      <c r="J132" s="13"/>
    </row>
    <row r="133" spans="1:10">
      <c r="A133" s="11"/>
      <c r="B133" s="10"/>
      <c r="C133" s="10"/>
      <c r="D133" s="10"/>
      <c r="E133" s="13"/>
      <c r="F133" s="13"/>
      <c r="G133" s="13"/>
      <c r="H133" s="13"/>
      <c r="I133" s="13"/>
      <c r="J133" s="13"/>
    </row>
    <row r="134" spans="1:10">
      <c r="A134" s="11"/>
      <c r="B134" s="10"/>
      <c r="C134" s="10"/>
      <c r="D134" s="10"/>
      <c r="E134" s="13"/>
      <c r="F134" s="13"/>
      <c r="G134" s="13"/>
      <c r="H134" s="13"/>
      <c r="I134" s="13"/>
      <c r="J134" s="13"/>
    </row>
    <row r="135" spans="1:10">
      <c r="A135" s="11"/>
      <c r="B135" s="10"/>
      <c r="C135" s="10"/>
      <c r="D135" s="10"/>
      <c r="E135" s="13"/>
      <c r="F135" s="13"/>
      <c r="G135" s="13"/>
      <c r="H135" s="13"/>
      <c r="I135" s="13"/>
      <c r="J135" s="13"/>
    </row>
    <row r="136" spans="1:10">
      <c r="A136" s="11"/>
      <c r="B136" s="10"/>
      <c r="C136" s="10"/>
      <c r="D136" s="10"/>
      <c r="E136" s="13"/>
      <c r="F136" s="13"/>
      <c r="G136" s="13"/>
      <c r="H136" s="13"/>
      <c r="I136" s="13"/>
      <c r="J136" s="13"/>
    </row>
    <row r="137" spans="1:10">
      <c r="A137" s="11"/>
      <c r="B137" s="10"/>
      <c r="C137" s="10"/>
      <c r="D137" s="10"/>
      <c r="E137" s="13"/>
      <c r="F137" s="13"/>
      <c r="G137" s="13"/>
      <c r="H137" s="13"/>
      <c r="I137" s="13"/>
      <c r="J137" s="13"/>
    </row>
    <row r="138" spans="1:10">
      <c r="A138" s="11"/>
      <c r="B138" s="10"/>
      <c r="C138" s="10"/>
      <c r="D138" s="10"/>
      <c r="E138" s="13"/>
      <c r="F138" s="13"/>
      <c r="G138" s="13"/>
      <c r="H138" s="13"/>
      <c r="I138" s="13"/>
      <c r="J138" s="13"/>
    </row>
    <row r="139" spans="1:10">
      <c r="A139" s="11"/>
      <c r="B139" s="10"/>
      <c r="C139" s="10"/>
      <c r="D139" s="10"/>
      <c r="E139" s="13"/>
      <c r="F139" s="13"/>
      <c r="G139" s="13"/>
      <c r="H139" s="13"/>
      <c r="I139" s="13"/>
      <c r="J139" s="13"/>
    </row>
    <row r="140" spans="1:10">
      <c r="A140" s="11"/>
      <c r="B140" s="10"/>
      <c r="C140" s="10"/>
      <c r="D140" s="10"/>
      <c r="E140" s="13"/>
      <c r="F140" s="13"/>
      <c r="G140" s="13"/>
      <c r="H140" s="13"/>
      <c r="I140" s="13"/>
      <c r="J140" s="13"/>
    </row>
    <row r="141" spans="1:10">
      <c r="A141" s="11"/>
      <c r="B141" s="10"/>
      <c r="C141" s="10"/>
      <c r="D141" s="10"/>
      <c r="E141" s="13"/>
      <c r="F141" s="13"/>
      <c r="G141" s="13"/>
      <c r="H141" s="13"/>
      <c r="I141" s="13"/>
      <c r="J141" s="13"/>
    </row>
    <row r="142" spans="1:10">
      <c r="A142" s="11"/>
      <c r="B142" s="10"/>
      <c r="C142" s="10"/>
      <c r="D142" s="10"/>
      <c r="E142" s="13"/>
      <c r="F142" s="13"/>
      <c r="G142" s="13"/>
      <c r="H142" s="13"/>
      <c r="I142" s="13"/>
      <c r="J142" s="13"/>
    </row>
    <row r="143" spans="1:10">
      <c r="A143" s="11"/>
      <c r="B143" s="10"/>
      <c r="C143" s="10"/>
      <c r="D143" s="10"/>
      <c r="E143" s="13"/>
      <c r="F143" s="13"/>
      <c r="G143" s="13"/>
      <c r="H143" s="13"/>
      <c r="I143" s="13"/>
      <c r="J143" s="13"/>
    </row>
    <row r="144" spans="1:10">
      <c r="A144" s="11"/>
      <c r="B144" s="10"/>
      <c r="C144" s="10"/>
      <c r="D144" s="10"/>
      <c r="E144" s="13"/>
      <c r="F144" s="13"/>
      <c r="G144" s="13"/>
      <c r="H144" s="13"/>
      <c r="I144" s="13"/>
      <c r="J144" s="13"/>
    </row>
    <row r="145" spans="1:10">
      <c r="A145" s="11"/>
      <c r="B145" s="10"/>
      <c r="C145" s="10"/>
      <c r="D145" s="10"/>
      <c r="E145" s="13"/>
      <c r="F145" s="13"/>
      <c r="G145" s="13"/>
      <c r="H145" s="13"/>
      <c r="I145" s="13"/>
      <c r="J145" s="13"/>
    </row>
    <row r="146" spans="1:10">
      <c r="A146" s="11"/>
      <c r="B146" s="10"/>
      <c r="C146" s="10"/>
      <c r="D146" s="10"/>
      <c r="E146" s="13"/>
      <c r="F146" s="13"/>
      <c r="G146" s="13"/>
      <c r="H146" s="13"/>
      <c r="I146" s="13"/>
      <c r="J146" s="13"/>
    </row>
    <row r="147" spans="1:10">
      <c r="A147" s="11"/>
      <c r="B147" s="10"/>
      <c r="C147" s="10"/>
      <c r="D147" s="10"/>
      <c r="E147" s="13"/>
      <c r="F147" s="13"/>
      <c r="G147" s="13"/>
      <c r="H147" s="13"/>
      <c r="I147" s="13"/>
      <c r="J147" s="13"/>
    </row>
    <row r="148" spans="1:10">
      <c r="A148" s="11"/>
      <c r="B148" s="10"/>
      <c r="C148" s="10"/>
      <c r="D148" s="10"/>
      <c r="E148" s="13"/>
      <c r="F148" s="13"/>
      <c r="G148" s="13"/>
      <c r="H148" s="13"/>
      <c r="I148" s="13"/>
      <c r="J148" s="13"/>
    </row>
    <row r="149" spans="1:10">
      <c r="A149" s="11"/>
      <c r="B149" s="10"/>
      <c r="C149" s="10"/>
      <c r="D149" s="10"/>
      <c r="E149" s="13"/>
      <c r="F149" s="13"/>
      <c r="G149" s="13"/>
      <c r="H149" s="13"/>
      <c r="I149" s="13"/>
      <c r="J149" s="13"/>
    </row>
    <row r="150" spans="1:10">
      <c r="A150" s="11"/>
      <c r="B150" s="10"/>
      <c r="C150" s="10"/>
      <c r="D150" s="10"/>
      <c r="E150" s="13"/>
      <c r="F150" s="13"/>
      <c r="G150" s="13"/>
      <c r="H150" s="13"/>
      <c r="I150" s="13"/>
      <c r="J150" s="13"/>
    </row>
    <row r="151" spans="1:10">
      <c r="A151" s="11"/>
      <c r="B151" s="10"/>
      <c r="C151" s="10"/>
      <c r="D151" s="10"/>
      <c r="E151" s="13"/>
      <c r="F151" s="13"/>
      <c r="G151" s="13"/>
      <c r="H151" s="13"/>
      <c r="I151" s="13"/>
      <c r="J151" s="13"/>
    </row>
    <row r="152" spans="1:10">
      <c r="A152" s="11"/>
      <c r="B152" s="10"/>
      <c r="C152" s="10"/>
      <c r="D152" s="10"/>
      <c r="E152" s="13"/>
      <c r="F152" s="13"/>
      <c r="G152" s="13"/>
      <c r="H152" s="13"/>
      <c r="I152" s="13"/>
      <c r="J152" s="13"/>
    </row>
    <row r="153" spans="1:10">
      <c r="A153" s="11"/>
      <c r="B153" s="10"/>
      <c r="C153" s="10"/>
      <c r="D153" s="10"/>
      <c r="E153" s="13"/>
      <c r="F153" s="13"/>
      <c r="G153" s="13"/>
      <c r="H153" s="13"/>
      <c r="I153" s="13"/>
      <c r="J153" s="13"/>
    </row>
    <row r="154" spans="1:10">
      <c r="A154" s="11"/>
      <c r="B154" s="10"/>
      <c r="C154" s="10"/>
      <c r="D154" s="10"/>
      <c r="E154" s="13"/>
      <c r="F154" s="13"/>
      <c r="G154" s="13"/>
      <c r="H154" s="13"/>
      <c r="I154" s="13"/>
      <c r="J154" s="13"/>
    </row>
    <row r="155" spans="1:10">
      <c r="A155" s="11"/>
      <c r="B155" s="10"/>
      <c r="C155" s="10"/>
      <c r="D155" s="10"/>
      <c r="E155" s="13"/>
      <c r="F155" s="13"/>
      <c r="G155" s="13"/>
      <c r="H155" s="13"/>
      <c r="I155" s="13"/>
      <c r="J155" s="13"/>
    </row>
    <row r="156" spans="1:10">
      <c r="A156" s="11"/>
      <c r="B156" s="10"/>
      <c r="C156" s="10"/>
      <c r="D156" s="10"/>
      <c r="E156" s="13"/>
      <c r="F156" s="13"/>
      <c r="G156" s="13"/>
      <c r="H156" s="13"/>
      <c r="I156" s="13"/>
      <c r="J156" s="13"/>
    </row>
    <row r="157" spans="1:10">
      <c r="A157" s="11"/>
      <c r="B157" s="10"/>
      <c r="C157" s="10"/>
      <c r="D157" s="10"/>
      <c r="E157" s="13"/>
      <c r="F157" s="13"/>
      <c r="G157" s="13"/>
      <c r="H157" s="13"/>
      <c r="I157" s="13"/>
      <c r="J157" s="13"/>
    </row>
    <row r="158" spans="1:10">
      <c r="A158" s="11"/>
      <c r="B158" s="10"/>
      <c r="C158" s="10"/>
      <c r="D158" s="10"/>
      <c r="E158" s="13"/>
      <c r="F158" s="13"/>
      <c r="G158" s="13"/>
      <c r="H158" s="13"/>
      <c r="I158" s="13"/>
      <c r="J158" s="13"/>
    </row>
    <row r="159" spans="1:10">
      <c r="A159" s="11"/>
      <c r="B159" s="10"/>
      <c r="C159" s="10"/>
      <c r="D159" s="10"/>
      <c r="E159" s="13"/>
      <c r="F159" s="13"/>
      <c r="G159" s="13"/>
      <c r="H159" s="13"/>
      <c r="I159" s="13"/>
      <c r="J159" s="13"/>
    </row>
    <row r="160" spans="1:10">
      <c r="A160" s="11"/>
      <c r="B160" s="10"/>
      <c r="C160" s="10"/>
      <c r="D160" s="10"/>
      <c r="E160" s="13"/>
      <c r="F160" s="13"/>
      <c r="G160" s="13"/>
      <c r="H160" s="13"/>
      <c r="I160" s="13"/>
      <c r="J160" s="13"/>
    </row>
    <row r="161" spans="1:10">
      <c r="A161" s="11"/>
      <c r="B161" s="10"/>
      <c r="C161" s="10"/>
      <c r="D161" s="10"/>
      <c r="E161" s="13"/>
      <c r="F161" s="13"/>
      <c r="G161" s="13"/>
      <c r="H161" s="13"/>
      <c r="I161" s="13"/>
      <c r="J161" s="13"/>
    </row>
    <row r="162" spans="1:10">
      <c r="A162" s="11"/>
      <c r="B162" s="10"/>
      <c r="C162" s="10"/>
      <c r="D162" s="10"/>
      <c r="E162" s="13"/>
      <c r="F162" s="13"/>
      <c r="G162" s="13"/>
      <c r="H162" s="13"/>
      <c r="I162" s="13"/>
      <c r="J162" s="13"/>
    </row>
    <row r="163" spans="1:10">
      <c r="A163" s="11"/>
      <c r="B163" s="10"/>
      <c r="C163" s="10"/>
      <c r="D163" s="10"/>
      <c r="E163" s="13"/>
      <c r="F163" s="13"/>
      <c r="G163" s="13"/>
      <c r="H163" s="13"/>
      <c r="I163" s="13"/>
      <c r="J163" s="13"/>
    </row>
    <row r="164" spans="1:10">
      <c r="A164" s="11"/>
      <c r="B164" s="10"/>
      <c r="C164" s="10"/>
      <c r="D164" s="10"/>
      <c r="E164" s="13"/>
      <c r="F164" s="13"/>
      <c r="G164" s="13"/>
      <c r="H164" s="13"/>
      <c r="I164" s="13"/>
      <c r="J164" s="13"/>
    </row>
    <row r="165" spans="1:10">
      <c r="A165" s="11"/>
      <c r="B165" s="10"/>
      <c r="C165" s="10"/>
      <c r="D165" s="10"/>
      <c r="E165" s="13"/>
      <c r="F165" s="13"/>
      <c r="G165" s="13"/>
      <c r="H165" s="13"/>
      <c r="I165" s="13"/>
      <c r="J165" s="13"/>
    </row>
    <row r="166" spans="1:10">
      <c r="A166" s="11"/>
      <c r="B166" s="10"/>
      <c r="C166" s="10"/>
      <c r="D166" s="10"/>
      <c r="E166" s="13"/>
      <c r="F166" s="13"/>
      <c r="G166" s="13"/>
      <c r="H166" s="13"/>
      <c r="I166" s="13"/>
      <c r="J166" s="13"/>
    </row>
    <row r="167" spans="1:10">
      <c r="A167" s="11"/>
      <c r="B167" s="10"/>
      <c r="C167" s="10"/>
      <c r="D167" s="10"/>
      <c r="E167" s="13"/>
      <c r="F167" s="13"/>
      <c r="G167" s="13"/>
      <c r="H167" s="13"/>
      <c r="I167" s="13"/>
      <c r="J167" s="13"/>
    </row>
    <row r="168" spans="1:10">
      <c r="A168" s="11"/>
      <c r="B168" s="10"/>
      <c r="C168" s="10"/>
      <c r="D168" s="10"/>
      <c r="E168" s="13"/>
      <c r="F168" s="13"/>
      <c r="G168" s="13"/>
      <c r="H168" s="13"/>
      <c r="I168" s="13"/>
      <c r="J168" s="13"/>
    </row>
    <row r="169" spans="1:10">
      <c r="A169" s="11"/>
      <c r="B169" s="10"/>
      <c r="C169" s="10"/>
      <c r="D169" s="10"/>
      <c r="E169" s="13"/>
      <c r="F169" s="13"/>
      <c r="G169" s="13"/>
      <c r="H169" s="13"/>
      <c r="I169" s="13"/>
      <c r="J169" s="13"/>
    </row>
    <row r="170" spans="1:10">
      <c r="A170" s="11"/>
      <c r="B170" s="10"/>
      <c r="C170" s="10"/>
      <c r="D170" s="10"/>
      <c r="E170" s="13"/>
      <c r="F170" s="13"/>
      <c r="G170" s="13"/>
      <c r="H170" s="13"/>
      <c r="I170" s="13"/>
      <c r="J170" s="13"/>
    </row>
    <row r="171" spans="1:10">
      <c r="A171" s="11"/>
      <c r="B171" s="10"/>
      <c r="C171" s="10"/>
      <c r="D171" s="10"/>
      <c r="E171" s="13"/>
      <c r="F171" s="13"/>
      <c r="G171" s="13"/>
      <c r="H171" s="13"/>
      <c r="I171" s="13"/>
      <c r="J171" s="13"/>
    </row>
    <row r="172" spans="1:10">
      <c r="A172" s="11"/>
      <c r="B172" s="10"/>
      <c r="C172" s="10"/>
      <c r="D172" s="10"/>
      <c r="E172" s="13"/>
      <c r="F172" s="13"/>
      <c r="G172" s="13"/>
      <c r="H172" s="13"/>
      <c r="I172" s="13"/>
      <c r="J172" s="13"/>
    </row>
    <row r="173" spans="1:10">
      <c r="A173" s="11"/>
      <c r="B173" s="10"/>
      <c r="C173" s="10"/>
      <c r="D173" s="10"/>
      <c r="E173" s="13"/>
      <c r="F173" s="13"/>
      <c r="G173" s="13"/>
      <c r="H173" s="13"/>
      <c r="I173" s="13"/>
      <c r="J173" s="13"/>
    </row>
    <row r="174" spans="1:10">
      <c r="A174" s="11"/>
      <c r="B174" s="10"/>
      <c r="C174" s="10"/>
      <c r="D174" s="10"/>
      <c r="E174" s="13"/>
      <c r="F174" s="13"/>
      <c r="G174" s="13"/>
      <c r="H174" s="13"/>
      <c r="I174" s="13"/>
      <c r="J174" s="13"/>
    </row>
    <row r="175" spans="1:10">
      <c r="A175" s="11"/>
      <c r="B175" s="10"/>
      <c r="C175" s="10"/>
      <c r="D175" s="10"/>
      <c r="E175" s="13"/>
      <c r="F175" s="13"/>
      <c r="G175" s="13"/>
      <c r="H175" s="13"/>
      <c r="I175" s="13"/>
      <c r="J175" s="13"/>
    </row>
    <row r="176" spans="1:10">
      <c r="A176" s="11"/>
      <c r="B176" s="10"/>
      <c r="C176" s="10"/>
      <c r="D176" s="10"/>
      <c r="E176" s="13"/>
      <c r="F176" s="13"/>
      <c r="G176" s="13"/>
      <c r="H176" s="13"/>
      <c r="I176" s="13"/>
      <c r="J176" s="13"/>
    </row>
    <row r="177" spans="1:10">
      <c r="A177" s="11"/>
      <c r="B177" s="10"/>
      <c r="C177" s="10"/>
      <c r="D177" s="10"/>
      <c r="E177" s="13"/>
      <c r="F177" s="13"/>
      <c r="G177" s="13"/>
      <c r="H177" s="13"/>
      <c r="I177" s="13"/>
      <c r="J177" s="13"/>
    </row>
    <row r="178" spans="1:10">
      <c r="A178" s="11"/>
      <c r="B178" s="10"/>
      <c r="C178" s="10"/>
      <c r="D178" s="10"/>
      <c r="E178" s="13"/>
      <c r="F178" s="13"/>
      <c r="G178" s="13"/>
      <c r="H178" s="13"/>
      <c r="I178" s="13"/>
      <c r="J178" s="13"/>
    </row>
    <row r="179" spans="1:10">
      <c r="A179" s="11"/>
      <c r="B179" s="10"/>
      <c r="C179" s="10"/>
      <c r="D179" s="10"/>
      <c r="E179" s="13"/>
      <c r="F179" s="13"/>
      <c r="G179" s="13"/>
      <c r="H179" s="13"/>
      <c r="I179" s="13"/>
      <c r="J179" s="13"/>
    </row>
    <row r="180" spans="1:10">
      <c r="A180" s="11"/>
      <c r="B180" s="10"/>
      <c r="C180" s="10"/>
      <c r="D180" s="10"/>
      <c r="E180" s="13"/>
      <c r="F180" s="13"/>
      <c r="G180" s="13"/>
      <c r="H180" s="13"/>
      <c r="I180" s="13"/>
      <c r="J180" s="13"/>
    </row>
    <row r="181" spans="1:10">
      <c r="A181" s="11"/>
      <c r="B181" s="10"/>
      <c r="C181" s="10"/>
      <c r="D181" s="10"/>
      <c r="E181" s="13"/>
      <c r="F181" s="13"/>
      <c r="G181" s="13"/>
      <c r="H181" s="13"/>
      <c r="I181" s="13"/>
      <c r="J181" s="13"/>
    </row>
    <row r="182" spans="1:10">
      <c r="A182" s="11"/>
      <c r="B182" s="10"/>
      <c r="C182" s="10"/>
      <c r="D182" s="10"/>
      <c r="E182" s="13"/>
      <c r="F182" s="13"/>
      <c r="G182" s="13"/>
      <c r="H182" s="13"/>
      <c r="I182" s="13"/>
      <c r="J182" s="13"/>
    </row>
    <row r="183" spans="1:10">
      <c r="A183" s="11"/>
      <c r="B183" s="10"/>
      <c r="C183" s="10"/>
      <c r="D183" s="10"/>
      <c r="E183" s="13"/>
      <c r="F183" s="13"/>
      <c r="G183" s="13"/>
      <c r="H183" s="13"/>
      <c r="I183" s="13"/>
      <c r="J183" s="13"/>
    </row>
    <row r="184" spans="1:10">
      <c r="A184" s="11"/>
      <c r="B184" s="10"/>
      <c r="C184" s="10"/>
      <c r="D184" s="10"/>
      <c r="E184" s="13"/>
      <c r="F184" s="13"/>
      <c r="G184" s="13"/>
      <c r="H184" s="13"/>
      <c r="I184" s="13"/>
      <c r="J184" s="13"/>
    </row>
    <row r="185" spans="1:10">
      <c r="A185" s="11"/>
      <c r="B185" s="10"/>
      <c r="C185" s="10"/>
      <c r="D185" s="10"/>
      <c r="E185" s="13"/>
      <c r="F185" s="13"/>
      <c r="G185" s="13"/>
      <c r="H185" s="13"/>
      <c r="I185" s="13"/>
      <c r="J185" s="13"/>
    </row>
    <row r="186" spans="1:10">
      <c r="A186" s="11"/>
      <c r="B186" s="10"/>
      <c r="C186" s="10"/>
      <c r="D186" s="10"/>
      <c r="E186" s="13"/>
      <c r="F186" s="13"/>
      <c r="G186" s="13"/>
      <c r="H186" s="13"/>
      <c r="I186" s="13"/>
      <c r="J186" s="13"/>
    </row>
    <row r="187" spans="1:10">
      <c r="A187" s="11"/>
      <c r="B187" s="10"/>
      <c r="C187" s="10"/>
      <c r="D187" s="10"/>
      <c r="E187" s="13"/>
      <c r="F187" s="13"/>
      <c r="G187" s="13"/>
      <c r="H187" s="13"/>
      <c r="I187" s="13"/>
      <c r="J187" s="13"/>
    </row>
    <row r="188" spans="1:10">
      <c r="A188" s="11"/>
      <c r="B188" s="10"/>
      <c r="C188" s="10"/>
      <c r="D188" s="10"/>
      <c r="E188" s="13"/>
      <c r="F188" s="13"/>
      <c r="G188" s="13"/>
      <c r="H188" s="13"/>
      <c r="I188" s="13"/>
      <c r="J188" s="13"/>
    </row>
    <row r="189" spans="1:10">
      <c r="A189" s="11"/>
      <c r="B189" s="10"/>
      <c r="C189" s="10"/>
      <c r="D189" s="10"/>
      <c r="E189" s="13"/>
      <c r="F189" s="13"/>
      <c r="G189" s="13"/>
      <c r="H189" s="13"/>
      <c r="I189" s="13"/>
      <c r="J189" s="13"/>
    </row>
    <row r="190" spans="1:10">
      <c r="A190" s="11"/>
      <c r="B190" s="10"/>
      <c r="C190" s="10"/>
      <c r="D190" s="10"/>
      <c r="E190" s="13"/>
      <c r="F190" s="13"/>
      <c r="G190" s="13"/>
      <c r="H190" s="13"/>
      <c r="I190" s="13"/>
      <c r="J190" s="13"/>
    </row>
    <row r="191" spans="1:10">
      <c r="A191" s="11"/>
      <c r="B191" s="10"/>
      <c r="C191" s="10"/>
      <c r="D191" s="10"/>
      <c r="E191" s="13"/>
      <c r="F191" s="13"/>
      <c r="G191" s="13"/>
      <c r="H191" s="13"/>
      <c r="I191" s="13"/>
      <c r="J191" s="13"/>
    </row>
    <row r="192" spans="1:10">
      <c r="A192" s="11"/>
      <c r="B192" s="10"/>
      <c r="C192" s="10"/>
      <c r="D192" s="10"/>
      <c r="E192" s="13"/>
      <c r="F192" s="13"/>
      <c r="G192" s="13"/>
      <c r="H192" s="13"/>
      <c r="I192" s="13"/>
      <c r="J192" s="13"/>
    </row>
    <row r="193" spans="1:10">
      <c r="A193" s="11"/>
      <c r="B193" s="10"/>
      <c r="C193" s="10"/>
      <c r="D193" s="10"/>
      <c r="E193" s="13"/>
      <c r="F193" s="13"/>
      <c r="G193" s="13"/>
      <c r="H193" s="13"/>
      <c r="I193" s="13"/>
      <c r="J193" s="13"/>
    </row>
    <row r="194" spans="1:10">
      <c r="A194" s="11"/>
      <c r="B194" s="10"/>
      <c r="C194" s="10"/>
      <c r="D194" s="10"/>
      <c r="E194" s="13"/>
      <c r="F194" s="13"/>
      <c r="G194" s="13"/>
      <c r="H194" s="13"/>
      <c r="I194" s="13"/>
      <c r="J194" s="13"/>
    </row>
    <row r="195" spans="1:10">
      <c r="A195" s="11"/>
      <c r="B195" s="10"/>
      <c r="C195" s="10"/>
      <c r="D195" s="10"/>
      <c r="E195" s="13"/>
      <c r="F195" s="13"/>
      <c r="G195" s="13"/>
      <c r="H195" s="13"/>
      <c r="I195" s="13"/>
      <c r="J195" s="13"/>
    </row>
    <row r="196" spans="1:10">
      <c r="A196" s="11"/>
      <c r="B196" s="10"/>
      <c r="C196" s="10"/>
      <c r="D196" s="10"/>
      <c r="E196" s="13"/>
      <c r="F196" s="13"/>
      <c r="G196" s="13"/>
      <c r="H196" s="13"/>
      <c r="I196" s="13"/>
      <c r="J196" s="13"/>
    </row>
    <row r="197" spans="1:10">
      <c r="A197" s="11"/>
      <c r="B197" s="10"/>
      <c r="C197" s="10"/>
      <c r="D197" s="10"/>
      <c r="E197" s="13"/>
      <c r="F197" s="13"/>
      <c r="G197" s="13"/>
      <c r="H197" s="13"/>
      <c r="I197" s="13"/>
      <c r="J197" s="13"/>
    </row>
    <row r="198" spans="1:10">
      <c r="A198" s="11"/>
      <c r="B198" s="10"/>
      <c r="C198" s="10"/>
      <c r="D198" s="10"/>
      <c r="E198" s="13"/>
      <c r="F198" s="13"/>
      <c r="G198" s="13"/>
      <c r="H198" s="13"/>
      <c r="I198" s="13"/>
      <c r="J198" s="13"/>
    </row>
    <row r="199" spans="1:10">
      <c r="A199" s="11"/>
      <c r="B199" s="10"/>
      <c r="C199" s="10"/>
      <c r="D199" s="10"/>
      <c r="E199" s="13"/>
      <c r="F199" s="13"/>
      <c r="G199" s="13"/>
      <c r="H199" s="13"/>
      <c r="I199" s="13"/>
      <c r="J199" s="13"/>
    </row>
    <row r="200" spans="1:10">
      <c r="A200" s="11"/>
      <c r="B200" s="10"/>
      <c r="C200" s="10"/>
      <c r="D200" s="10"/>
      <c r="E200" s="13"/>
      <c r="F200" s="13"/>
      <c r="G200" s="13"/>
      <c r="H200" s="13"/>
      <c r="I200" s="13"/>
      <c r="J200" s="13"/>
    </row>
    <row r="201" spans="1:10">
      <c r="A201" s="11"/>
      <c r="B201" s="10"/>
      <c r="C201" s="10"/>
      <c r="D201" s="10"/>
      <c r="E201" s="13"/>
      <c r="F201" s="13"/>
      <c r="G201" s="13"/>
      <c r="H201" s="13"/>
      <c r="I201" s="13"/>
      <c r="J201" s="13"/>
    </row>
    <row r="202" spans="1:10">
      <c r="A202" s="11"/>
      <c r="B202" s="10"/>
      <c r="C202" s="10"/>
      <c r="D202" s="10"/>
      <c r="E202" s="13"/>
      <c r="F202" s="13"/>
      <c r="G202" s="13"/>
      <c r="H202" s="13"/>
      <c r="I202" s="13"/>
      <c r="J202" s="13"/>
    </row>
    <row r="203" spans="1:10">
      <c r="A203" s="11"/>
      <c r="B203" s="10"/>
      <c r="C203" s="10"/>
      <c r="D203" s="10"/>
      <c r="E203" s="13"/>
      <c r="F203" s="13"/>
      <c r="G203" s="13"/>
      <c r="H203" s="13"/>
      <c r="I203" s="13"/>
      <c r="J203" s="13"/>
    </row>
    <row r="204" spans="1:10">
      <c r="A204" s="11"/>
      <c r="B204" s="10"/>
      <c r="C204" s="10"/>
      <c r="D204" s="10"/>
      <c r="E204" s="13"/>
      <c r="F204" s="13"/>
      <c r="G204" s="13"/>
      <c r="H204" s="13"/>
      <c r="I204" s="13"/>
      <c r="J204" s="13"/>
    </row>
    <row r="205" spans="1:10">
      <c r="A205" s="11"/>
      <c r="B205" s="10"/>
      <c r="C205" s="10"/>
      <c r="D205" s="10"/>
      <c r="E205" s="13"/>
      <c r="F205" s="13"/>
      <c r="G205" s="13"/>
      <c r="H205" s="13"/>
      <c r="I205" s="13"/>
      <c r="J205" s="13"/>
    </row>
    <row r="206" spans="1:10">
      <c r="A206" s="11"/>
      <c r="B206" s="10"/>
      <c r="C206" s="10"/>
      <c r="D206" s="10"/>
      <c r="E206" s="13"/>
      <c r="F206" s="13"/>
      <c r="G206" s="13"/>
      <c r="H206" s="13"/>
      <c r="I206" s="13"/>
      <c r="J206" s="13"/>
    </row>
    <row r="207" spans="1:10">
      <c r="A207" s="11"/>
      <c r="B207" s="10"/>
      <c r="C207" s="10"/>
      <c r="D207" s="10"/>
      <c r="E207" s="13"/>
      <c r="F207" s="13"/>
      <c r="G207" s="13"/>
      <c r="H207" s="13"/>
      <c r="I207" s="13"/>
      <c r="J207" s="13"/>
    </row>
    <row r="208" spans="1:10">
      <c r="A208" s="11"/>
      <c r="B208" s="10"/>
      <c r="C208" s="10"/>
      <c r="D208" s="10"/>
      <c r="E208" s="13"/>
      <c r="F208" s="13"/>
      <c r="G208" s="13"/>
      <c r="H208" s="13"/>
      <c r="I208" s="13"/>
      <c r="J208" s="13"/>
    </row>
    <row r="209" spans="1:10">
      <c r="A209" s="11"/>
      <c r="B209" s="10"/>
      <c r="C209" s="10"/>
      <c r="D209" s="10"/>
      <c r="E209" s="13"/>
      <c r="F209" s="13"/>
      <c r="G209" s="13"/>
      <c r="H209" s="13"/>
      <c r="I209" s="13"/>
      <c r="J209" s="13"/>
    </row>
    <row r="210" spans="1:10">
      <c r="A210" s="11"/>
      <c r="B210" s="10"/>
      <c r="C210" s="10"/>
      <c r="D210" s="10"/>
      <c r="E210" s="13"/>
      <c r="F210" s="13"/>
      <c r="G210" s="13"/>
      <c r="H210" s="13"/>
      <c r="I210" s="13"/>
      <c r="J210" s="13"/>
    </row>
    <row r="211" spans="1:10">
      <c r="A211" s="11"/>
      <c r="B211" s="10"/>
      <c r="C211" s="10"/>
      <c r="D211" s="10"/>
      <c r="E211" s="13"/>
      <c r="F211" s="13"/>
      <c r="G211" s="13"/>
      <c r="H211" s="13"/>
      <c r="I211" s="13"/>
      <c r="J211" s="13"/>
    </row>
    <row r="212" spans="1:10">
      <c r="A212" s="11"/>
      <c r="B212" s="10"/>
      <c r="C212" s="10"/>
      <c r="D212" s="10"/>
      <c r="E212" s="13"/>
      <c r="F212" s="13"/>
      <c r="G212" s="13"/>
      <c r="H212" s="13"/>
      <c r="I212" s="13"/>
      <c r="J212" s="13"/>
    </row>
    <row r="213" spans="1:10">
      <c r="A213" s="11"/>
      <c r="B213" s="10"/>
      <c r="C213" s="10"/>
      <c r="D213" s="10"/>
      <c r="E213" s="13"/>
      <c r="F213" s="13"/>
      <c r="G213" s="13"/>
      <c r="H213" s="13"/>
      <c r="I213" s="13"/>
      <c r="J213" s="13"/>
    </row>
    <row r="214" spans="1:10">
      <c r="A214" s="11"/>
      <c r="B214" s="10"/>
      <c r="C214" s="10"/>
      <c r="D214" s="10"/>
      <c r="E214" s="13"/>
      <c r="F214" s="13"/>
      <c r="G214" s="13"/>
      <c r="H214" s="13"/>
      <c r="I214" s="13"/>
      <c r="J214" s="13"/>
    </row>
    <row r="215" spans="1:10">
      <c r="A215" s="11"/>
      <c r="B215" s="10"/>
      <c r="C215" s="10"/>
      <c r="D215" s="10"/>
      <c r="E215" s="13"/>
      <c r="F215" s="13"/>
      <c r="G215" s="13"/>
      <c r="H215" s="13"/>
      <c r="I215" s="13"/>
      <c r="J215" s="13"/>
    </row>
    <row r="216" spans="1:10">
      <c r="A216" s="11"/>
      <c r="B216" s="10"/>
      <c r="C216" s="10"/>
      <c r="D216" s="10"/>
      <c r="E216" s="13"/>
      <c r="F216" s="13"/>
      <c r="G216" s="13"/>
      <c r="H216" s="13"/>
      <c r="I216" s="13"/>
      <c r="J216" s="13"/>
    </row>
    <row r="217" spans="1:10">
      <c r="A217" s="11"/>
      <c r="B217" s="10"/>
      <c r="C217" s="10"/>
      <c r="D217" s="10"/>
      <c r="E217" s="13"/>
      <c r="F217" s="13"/>
      <c r="G217" s="13"/>
      <c r="H217" s="13"/>
      <c r="I217" s="13"/>
      <c r="J217" s="13"/>
    </row>
    <row r="218" spans="1:10">
      <c r="A218" s="11"/>
      <c r="B218" s="10"/>
      <c r="C218" s="10"/>
      <c r="D218" s="10"/>
      <c r="E218" s="13"/>
      <c r="F218" s="13"/>
      <c r="G218" s="13"/>
      <c r="H218" s="13"/>
      <c r="I218" s="13"/>
      <c r="J218" s="13"/>
    </row>
    <row r="219" spans="1:10">
      <c r="A219" s="11"/>
      <c r="B219" s="10"/>
      <c r="C219" s="10"/>
      <c r="D219" s="10"/>
      <c r="E219" s="13"/>
      <c r="F219" s="13"/>
      <c r="G219" s="13"/>
      <c r="H219" s="13"/>
      <c r="I219" s="13"/>
      <c r="J219" s="13"/>
    </row>
    <row r="220" spans="1:10">
      <c r="A220" s="11"/>
      <c r="B220" s="10"/>
      <c r="C220" s="10"/>
      <c r="D220" s="10"/>
      <c r="E220" s="13"/>
      <c r="F220" s="13"/>
      <c r="G220" s="13"/>
      <c r="H220" s="13"/>
      <c r="I220" s="13"/>
      <c r="J220" s="13"/>
    </row>
    <row r="221" spans="1:10">
      <c r="A221" s="11"/>
      <c r="B221" s="10"/>
      <c r="C221" s="10"/>
      <c r="D221" s="10"/>
      <c r="E221" s="13"/>
      <c r="F221" s="13"/>
      <c r="G221" s="13"/>
      <c r="H221" s="13"/>
      <c r="I221" s="13"/>
      <c r="J221" s="13"/>
    </row>
    <row r="222" spans="1:10">
      <c r="A222" s="11"/>
      <c r="B222" s="10"/>
      <c r="C222" s="10"/>
      <c r="D222" s="10"/>
      <c r="E222" s="13"/>
      <c r="F222" s="13"/>
      <c r="G222" s="13"/>
      <c r="H222" s="13"/>
      <c r="I222" s="13"/>
      <c r="J222" s="13"/>
    </row>
    <row r="223" spans="1:10">
      <c r="A223" s="11"/>
      <c r="B223" s="10"/>
      <c r="C223" s="10"/>
      <c r="D223" s="10"/>
      <c r="E223" s="13"/>
      <c r="F223" s="13"/>
      <c r="G223" s="13"/>
      <c r="H223" s="13"/>
      <c r="I223" s="13"/>
      <c r="J223" s="13"/>
    </row>
    <row r="224" spans="1:10">
      <c r="A224" s="11"/>
      <c r="B224" s="10"/>
      <c r="C224" s="10"/>
      <c r="D224" s="10"/>
      <c r="E224" s="13"/>
      <c r="F224" s="13"/>
      <c r="G224" s="13"/>
      <c r="H224" s="13"/>
      <c r="I224" s="13"/>
      <c r="J224" s="13"/>
    </row>
    <row r="225" spans="1:10">
      <c r="A225" s="11"/>
      <c r="B225" s="10"/>
      <c r="C225" s="10"/>
      <c r="D225" s="10"/>
      <c r="E225" s="13"/>
      <c r="F225" s="13"/>
      <c r="G225" s="13"/>
      <c r="H225" s="13"/>
      <c r="I225" s="13"/>
      <c r="J225" s="13"/>
    </row>
    <row r="226" spans="1:10">
      <c r="A226" s="11"/>
      <c r="B226" s="10"/>
      <c r="C226" s="10"/>
      <c r="D226" s="10"/>
      <c r="E226" s="13"/>
      <c r="F226" s="13"/>
      <c r="G226" s="13"/>
      <c r="H226" s="13"/>
      <c r="I226" s="13"/>
      <c r="J226" s="13"/>
    </row>
    <row r="227" spans="1:10">
      <c r="A227" s="11"/>
      <c r="B227" s="10"/>
      <c r="C227" s="10"/>
      <c r="D227" s="10"/>
      <c r="E227" s="13"/>
      <c r="F227" s="13"/>
      <c r="G227" s="13"/>
      <c r="H227" s="13"/>
      <c r="I227" s="13"/>
      <c r="J227" s="13"/>
    </row>
    <row r="228" spans="1:10">
      <c r="A228" s="11"/>
      <c r="B228" s="10"/>
      <c r="C228" s="10"/>
      <c r="D228" s="10"/>
      <c r="E228" s="13"/>
      <c r="F228" s="13"/>
      <c r="G228" s="13"/>
      <c r="H228" s="13"/>
      <c r="I228" s="13"/>
      <c r="J228" s="13"/>
    </row>
    <row r="229" spans="1:10">
      <c r="A229" s="11"/>
      <c r="B229" s="10"/>
      <c r="C229" s="10"/>
      <c r="D229" s="10"/>
      <c r="E229" s="13"/>
      <c r="F229" s="13"/>
      <c r="G229" s="13"/>
      <c r="H229" s="13"/>
      <c r="I229" s="13"/>
      <c r="J229" s="13"/>
    </row>
    <row r="230" spans="1:10">
      <c r="A230" s="11"/>
      <c r="B230" s="10"/>
      <c r="C230" s="10"/>
      <c r="D230" s="10"/>
      <c r="E230" s="13"/>
      <c r="F230" s="13"/>
      <c r="G230" s="13"/>
      <c r="H230" s="13"/>
      <c r="I230" s="13"/>
      <c r="J230" s="13"/>
    </row>
    <row r="231" spans="1:10">
      <c r="A231" s="11"/>
      <c r="B231" s="10"/>
      <c r="C231" s="10"/>
      <c r="D231" s="10"/>
      <c r="E231" s="13"/>
      <c r="F231" s="13"/>
      <c r="G231" s="13"/>
      <c r="H231" s="13"/>
      <c r="I231" s="13"/>
      <c r="J231" s="13"/>
    </row>
    <row r="232" spans="1:10">
      <c r="A232" s="11"/>
      <c r="B232" s="10"/>
      <c r="C232" s="10"/>
      <c r="D232" s="10"/>
      <c r="E232" s="13"/>
      <c r="F232" s="13"/>
      <c r="G232" s="13"/>
      <c r="H232" s="13"/>
      <c r="I232" s="13"/>
      <c r="J232" s="13"/>
    </row>
    <row r="233" spans="1:10">
      <c r="A233" s="11"/>
      <c r="B233" s="10"/>
      <c r="C233" s="10"/>
      <c r="D233" s="10"/>
      <c r="E233" s="13"/>
      <c r="F233" s="13"/>
      <c r="G233" s="13"/>
      <c r="H233" s="13"/>
      <c r="I233" s="13"/>
      <c r="J233" s="13"/>
    </row>
    <row r="234" spans="1:10">
      <c r="A234" s="11"/>
      <c r="B234" s="10"/>
      <c r="C234" s="10"/>
      <c r="D234" s="10"/>
      <c r="E234" s="13"/>
      <c r="F234" s="13"/>
      <c r="G234" s="13"/>
      <c r="H234" s="13"/>
      <c r="I234" s="13"/>
      <c r="J234" s="13"/>
    </row>
    <row r="235" spans="1:10">
      <c r="A235" s="11"/>
      <c r="B235" s="10"/>
      <c r="C235" s="10"/>
      <c r="D235" s="10"/>
      <c r="E235" s="13"/>
      <c r="F235" s="13"/>
      <c r="G235" s="13"/>
      <c r="H235" s="13"/>
      <c r="I235" s="13"/>
      <c r="J235" s="13"/>
    </row>
    <row r="236" spans="1:10">
      <c r="A236" s="11"/>
      <c r="B236" s="10"/>
      <c r="C236" s="10"/>
      <c r="D236" s="10"/>
      <c r="E236" s="13"/>
      <c r="F236" s="13"/>
      <c r="G236" s="13"/>
      <c r="H236" s="13"/>
      <c r="I236" s="13"/>
      <c r="J236" s="13"/>
    </row>
    <row r="237" spans="1:10">
      <c r="A237" s="11"/>
      <c r="B237" s="10"/>
      <c r="C237" s="10"/>
      <c r="D237" s="10"/>
      <c r="E237" s="13"/>
      <c r="F237" s="13"/>
      <c r="G237" s="13"/>
      <c r="H237" s="13"/>
      <c r="I237" s="13"/>
      <c r="J237" s="13"/>
    </row>
    <row r="238" spans="1:10">
      <c r="A238" s="11"/>
      <c r="B238" s="10"/>
      <c r="C238" s="10"/>
      <c r="D238" s="10"/>
      <c r="E238" s="13"/>
      <c r="F238" s="13"/>
      <c r="G238" s="13"/>
      <c r="H238" s="13"/>
      <c r="I238" s="13"/>
      <c r="J238" s="13"/>
    </row>
    <row r="239" spans="1:10">
      <c r="A239" s="11"/>
      <c r="B239" s="10"/>
      <c r="C239" s="10"/>
      <c r="D239" s="10"/>
      <c r="E239" s="13"/>
      <c r="F239" s="13"/>
      <c r="G239" s="13"/>
      <c r="H239" s="13"/>
      <c r="I239" s="13"/>
      <c r="J239" s="13"/>
    </row>
    <row r="240" spans="1:10">
      <c r="A240" s="11"/>
      <c r="B240" s="10"/>
      <c r="C240" s="10"/>
      <c r="D240" s="10"/>
      <c r="E240" s="13"/>
      <c r="F240" s="13"/>
      <c r="G240" s="13"/>
      <c r="H240" s="13"/>
      <c r="I240" s="13"/>
      <c r="J240" s="13"/>
    </row>
    <row r="241" spans="1:10">
      <c r="A241" s="11"/>
      <c r="B241" s="10"/>
      <c r="C241" s="10"/>
      <c r="D241" s="10"/>
      <c r="E241" s="13"/>
      <c r="F241" s="13"/>
      <c r="G241" s="13"/>
      <c r="H241" s="13"/>
      <c r="I241" s="13"/>
      <c r="J241" s="13"/>
    </row>
    <row r="242" spans="1:10">
      <c r="A242" s="11"/>
      <c r="B242" s="10"/>
      <c r="C242" s="10"/>
      <c r="D242" s="10"/>
      <c r="E242" s="13"/>
      <c r="F242" s="13"/>
      <c r="G242" s="13"/>
      <c r="H242" s="13"/>
      <c r="I242" s="13"/>
      <c r="J242" s="13"/>
    </row>
    <row r="243" spans="1:10">
      <c r="A243" s="11"/>
      <c r="B243" s="10"/>
      <c r="C243" s="10"/>
      <c r="D243" s="10"/>
      <c r="E243" s="13"/>
      <c r="F243" s="13"/>
      <c r="G243" s="13"/>
      <c r="H243" s="13"/>
      <c r="I243" s="13"/>
      <c r="J243" s="13"/>
    </row>
    <row r="244" spans="1:10">
      <c r="A244" s="11"/>
      <c r="B244" s="10"/>
      <c r="C244" s="10"/>
      <c r="D244" s="10"/>
      <c r="E244" s="13"/>
      <c r="F244" s="13"/>
      <c r="G244" s="13"/>
      <c r="H244" s="13"/>
      <c r="I244" s="13"/>
      <c r="J244" s="13"/>
    </row>
    <row r="245" spans="1:10">
      <c r="A245" s="11"/>
      <c r="B245" s="10"/>
      <c r="C245" s="10"/>
      <c r="D245" s="10"/>
      <c r="E245" s="13"/>
      <c r="F245" s="13"/>
      <c r="G245" s="13"/>
      <c r="H245" s="13"/>
      <c r="I245" s="13"/>
      <c r="J245" s="13"/>
    </row>
    <row r="246" spans="1:10">
      <c r="A246" s="11"/>
      <c r="B246" s="10"/>
      <c r="C246" s="10"/>
      <c r="D246" s="10"/>
      <c r="E246" s="13"/>
      <c r="F246" s="13"/>
      <c r="G246" s="13"/>
      <c r="H246" s="13"/>
      <c r="I246" s="13"/>
      <c r="J246" s="13"/>
    </row>
    <row r="247" spans="1:10">
      <c r="A247" s="11"/>
      <c r="B247" s="10"/>
      <c r="C247" s="10"/>
      <c r="D247" s="10"/>
      <c r="E247" s="13"/>
      <c r="F247" s="13"/>
      <c r="G247" s="13"/>
      <c r="H247" s="13"/>
      <c r="I247" s="13"/>
      <c r="J247" s="13"/>
    </row>
    <row r="248" spans="1:10">
      <c r="A248" s="11"/>
      <c r="B248" s="10"/>
      <c r="C248" s="10"/>
      <c r="D248" s="10"/>
      <c r="E248" s="13"/>
      <c r="F248" s="13"/>
      <c r="G248" s="13"/>
      <c r="H248" s="13"/>
      <c r="I248" s="13"/>
      <c r="J248" s="13"/>
    </row>
    <row r="249" spans="1:10">
      <c r="A249" s="11"/>
      <c r="B249" s="10"/>
      <c r="C249" s="10"/>
      <c r="D249" s="10"/>
      <c r="E249" s="13"/>
      <c r="F249" s="13"/>
      <c r="G249" s="13"/>
      <c r="H249" s="13"/>
      <c r="I249" s="13"/>
      <c r="J249" s="13"/>
    </row>
    <row r="250" spans="1:10">
      <c r="A250" s="11"/>
      <c r="B250" s="10"/>
      <c r="C250" s="10"/>
      <c r="D250" s="10"/>
      <c r="E250" s="13"/>
      <c r="F250" s="13"/>
      <c r="G250" s="13"/>
      <c r="H250" s="13"/>
      <c r="I250" s="13"/>
      <c r="J250" s="13"/>
    </row>
    <row r="251" spans="1:10">
      <c r="A251" s="11"/>
      <c r="B251" s="10"/>
      <c r="C251" s="10"/>
      <c r="D251" s="10"/>
      <c r="E251" s="13"/>
      <c r="F251" s="13"/>
      <c r="G251" s="13"/>
      <c r="H251" s="13"/>
      <c r="I251" s="13"/>
      <c r="J251" s="13"/>
    </row>
    <row r="252" spans="1:10">
      <c r="A252" s="11"/>
      <c r="B252" s="10"/>
      <c r="C252" s="10"/>
      <c r="D252" s="10"/>
      <c r="E252" s="13"/>
      <c r="F252" s="13"/>
      <c r="G252" s="13"/>
      <c r="H252" s="13"/>
      <c r="I252" s="13"/>
      <c r="J252" s="13"/>
    </row>
    <row r="253" spans="1:10">
      <c r="A253" s="11"/>
      <c r="B253" s="10"/>
      <c r="C253" s="10"/>
      <c r="D253" s="10"/>
      <c r="E253" s="13"/>
      <c r="F253" s="13"/>
      <c r="G253" s="13"/>
      <c r="H253" s="13"/>
      <c r="I253" s="13"/>
      <c r="J253" s="13"/>
    </row>
    <row r="254" spans="1:10">
      <c r="A254" s="11"/>
      <c r="B254" s="10"/>
      <c r="C254" s="10"/>
      <c r="D254" s="10"/>
      <c r="E254" s="13"/>
      <c r="F254" s="13"/>
      <c r="G254" s="13"/>
      <c r="H254" s="13"/>
      <c r="I254" s="13"/>
      <c r="J254" s="13"/>
    </row>
    <row r="255" spans="1:10">
      <c r="A255" s="11"/>
      <c r="B255" s="10"/>
      <c r="C255" s="10"/>
      <c r="D255" s="10"/>
      <c r="E255" s="13"/>
      <c r="F255" s="13"/>
      <c r="G255" s="13"/>
      <c r="H255" s="13"/>
      <c r="I255" s="13"/>
      <c r="J255" s="13"/>
    </row>
    <row r="256" spans="1:10">
      <c r="A256" s="11"/>
      <c r="B256" s="10"/>
      <c r="C256" s="10"/>
      <c r="D256" s="10"/>
      <c r="E256" s="13"/>
      <c r="F256" s="13"/>
      <c r="G256" s="13"/>
      <c r="H256" s="13"/>
      <c r="I256" s="13"/>
      <c r="J256" s="13"/>
    </row>
    <row r="257" spans="1:10">
      <c r="A257" s="11"/>
      <c r="B257" s="10"/>
      <c r="C257" s="10"/>
      <c r="D257" s="10"/>
      <c r="E257" s="13"/>
      <c r="F257" s="13"/>
      <c r="G257" s="13"/>
      <c r="H257" s="13"/>
      <c r="I257" s="13"/>
      <c r="J257" s="13"/>
    </row>
    <row r="258" spans="1:10">
      <c r="A258" s="11"/>
      <c r="B258" s="10"/>
      <c r="C258" s="10"/>
      <c r="D258" s="10"/>
      <c r="E258" s="13"/>
      <c r="F258" s="13"/>
      <c r="G258" s="13"/>
      <c r="H258" s="13"/>
      <c r="I258" s="13"/>
      <c r="J258" s="13"/>
    </row>
    <row r="259" spans="1:10">
      <c r="A259" s="11"/>
      <c r="B259" s="10"/>
      <c r="C259" s="10"/>
      <c r="D259" s="10"/>
      <c r="E259" s="13"/>
      <c r="F259" s="13"/>
      <c r="G259" s="13"/>
      <c r="H259" s="13"/>
      <c r="I259" s="13"/>
      <c r="J259" s="13"/>
    </row>
    <row r="260" spans="1:10">
      <c r="A260" s="11"/>
      <c r="B260" s="10"/>
      <c r="C260" s="10"/>
      <c r="D260" s="10"/>
      <c r="E260" s="13"/>
      <c r="F260" s="13"/>
      <c r="G260" s="13"/>
      <c r="H260" s="13"/>
      <c r="I260" s="13"/>
      <c r="J260" s="13"/>
    </row>
    <row r="261" spans="1:10">
      <c r="A261" s="11"/>
      <c r="B261" s="10"/>
      <c r="C261" s="10"/>
      <c r="D261" s="10"/>
      <c r="E261" s="13"/>
      <c r="F261" s="13"/>
      <c r="G261" s="13"/>
      <c r="H261" s="13"/>
      <c r="I261" s="13"/>
      <c r="J261" s="13"/>
    </row>
    <row r="262" spans="1:10">
      <c r="A262" s="11"/>
      <c r="B262" s="10"/>
      <c r="C262" s="10"/>
      <c r="D262" s="10"/>
      <c r="E262" s="13"/>
      <c r="F262" s="13"/>
      <c r="G262" s="13"/>
      <c r="H262" s="13"/>
      <c r="I262" s="13"/>
      <c r="J262" s="13"/>
    </row>
    <row r="263" spans="1:10">
      <c r="A263" s="11"/>
      <c r="B263" s="10"/>
      <c r="C263" s="10"/>
      <c r="D263" s="10"/>
      <c r="E263" s="13"/>
      <c r="F263" s="13"/>
      <c r="G263" s="13"/>
      <c r="H263" s="13"/>
      <c r="I263" s="13"/>
      <c r="J263" s="13"/>
    </row>
    <row r="264" spans="1:10">
      <c r="A264" s="11"/>
      <c r="B264" s="10"/>
      <c r="C264" s="10"/>
      <c r="D264" s="10"/>
      <c r="E264" s="13"/>
      <c r="F264" s="13"/>
      <c r="G264" s="13"/>
      <c r="H264" s="13"/>
      <c r="I264" s="13"/>
      <c r="J264" s="13"/>
    </row>
    <row r="265" spans="1:10">
      <c r="A265" s="11"/>
      <c r="B265" s="10"/>
      <c r="C265" s="10"/>
      <c r="D265" s="10"/>
      <c r="E265" s="13"/>
      <c r="F265" s="13"/>
      <c r="G265" s="13"/>
      <c r="H265" s="13"/>
      <c r="I265" s="13"/>
      <c r="J265" s="13"/>
    </row>
    <row r="266" spans="1:10">
      <c r="A266" s="11"/>
      <c r="B266" s="10"/>
      <c r="C266" s="10"/>
      <c r="D266" s="10"/>
      <c r="E266" s="13"/>
      <c r="F266" s="13"/>
      <c r="G266" s="13"/>
      <c r="H266" s="13"/>
      <c r="I266" s="13"/>
      <c r="J266" s="13"/>
    </row>
    <row r="267" spans="1:10">
      <c r="A267" s="11"/>
      <c r="B267" s="10"/>
      <c r="C267" s="10"/>
      <c r="D267" s="10"/>
      <c r="E267" s="13"/>
      <c r="F267" s="13"/>
      <c r="G267" s="13"/>
      <c r="H267" s="13"/>
      <c r="I267" s="13"/>
      <c r="J267" s="13"/>
    </row>
    <row r="268" spans="1:10">
      <c r="A268" s="11"/>
      <c r="B268" s="10"/>
      <c r="C268" s="10"/>
      <c r="D268" s="10"/>
      <c r="E268" s="13"/>
      <c r="F268" s="13"/>
      <c r="G268" s="13"/>
      <c r="H268" s="13"/>
      <c r="I268" s="13"/>
      <c r="J268" s="13"/>
    </row>
    <row r="269" spans="1:10">
      <c r="A269" s="11"/>
      <c r="B269" s="10"/>
      <c r="C269" s="10"/>
      <c r="D269" s="10"/>
      <c r="E269" s="13"/>
      <c r="F269" s="13"/>
      <c r="G269" s="13"/>
      <c r="H269" s="13"/>
      <c r="I269" s="13"/>
      <c r="J269" s="13"/>
    </row>
    <row r="270" spans="1:10">
      <c r="A270" s="11"/>
      <c r="B270" s="10"/>
      <c r="C270" s="10"/>
      <c r="D270" s="10"/>
      <c r="E270" s="13"/>
      <c r="F270" s="13"/>
      <c r="G270" s="13"/>
      <c r="H270" s="13"/>
      <c r="I270" s="13"/>
      <c r="J270" s="13"/>
    </row>
    <row r="271" spans="1:10">
      <c r="A271" s="11"/>
      <c r="B271" s="10"/>
      <c r="C271" s="10"/>
      <c r="D271" s="10"/>
      <c r="E271" s="13"/>
      <c r="F271" s="13"/>
      <c r="G271" s="13"/>
      <c r="H271" s="13"/>
      <c r="I271" s="13"/>
      <c r="J271" s="13"/>
    </row>
    <row r="272" spans="1:10">
      <c r="A272" s="11"/>
      <c r="B272" s="10"/>
      <c r="C272" s="10"/>
      <c r="D272" s="10"/>
      <c r="E272" s="13"/>
      <c r="F272" s="13"/>
      <c r="G272" s="13"/>
      <c r="H272" s="13"/>
      <c r="I272" s="13"/>
      <c r="J272" s="13"/>
    </row>
    <row r="273" spans="1:10">
      <c r="A273" s="11"/>
      <c r="B273" s="10"/>
      <c r="C273" s="10"/>
      <c r="D273" s="10"/>
      <c r="E273" s="13"/>
      <c r="F273" s="13"/>
      <c r="G273" s="13"/>
      <c r="H273" s="13"/>
      <c r="I273" s="13"/>
      <c r="J273" s="13"/>
    </row>
    <row r="274" spans="1:10">
      <c r="A274" s="11"/>
      <c r="B274" s="10"/>
      <c r="C274" s="10"/>
      <c r="D274" s="10"/>
      <c r="E274" s="13"/>
      <c r="F274" s="13"/>
      <c r="G274" s="13"/>
      <c r="H274" s="13"/>
      <c r="I274" s="13"/>
      <c r="J274" s="13"/>
    </row>
    <row r="275" spans="1:10">
      <c r="A275" s="11"/>
      <c r="B275" s="10"/>
      <c r="C275" s="10"/>
      <c r="D275" s="10"/>
      <c r="E275" s="13"/>
      <c r="F275" s="13"/>
      <c r="G275" s="13"/>
      <c r="H275" s="13"/>
      <c r="I275" s="13"/>
      <c r="J275" s="13"/>
    </row>
    <row r="276" spans="1:10">
      <c r="A276" s="11"/>
      <c r="B276" s="10"/>
      <c r="C276" s="10"/>
      <c r="D276" s="10"/>
      <c r="E276" s="13"/>
      <c r="F276" s="13"/>
      <c r="G276" s="13"/>
      <c r="H276" s="13"/>
      <c r="I276" s="13"/>
      <c r="J276" s="13"/>
    </row>
    <row r="277" spans="1:10">
      <c r="A277" s="11"/>
      <c r="B277" s="10"/>
      <c r="C277" s="10"/>
      <c r="D277" s="10"/>
      <c r="E277" s="13"/>
      <c r="F277" s="13"/>
      <c r="G277" s="13"/>
      <c r="H277" s="13"/>
      <c r="I277" s="13"/>
      <c r="J277" s="13"/>
    </row>
    <row r="278" spans="1:10">
      <c r="A278" s="11"/>
      <c r="B278" s="10"/>
      <c r="C278" s="10"/>
      <c r="D278" s="10"/>
      <c r="E278" s="13"/>
      <c r="F278" s="13"/>
      <c r="G278" s="13"/>
      <c r="H278" s="13"/>
      <c r="I278" s="13"/>
      <c r="J278" s="13"/>
    </row>
    <row r="279" spans="1:10">
      <c r="A279" s="11"/>
      <c r="B279" s="10"/>
      <c r="C279" s="10"/>
      <c r="D279" s="10"/>
      <c r="E279" s="13"/>
      <c r="F279" s="13"/>
      <c r="G279" s="13"/>
      <c r="H279" s="13"/>
      <c r="I279" s="13"/>
      <c r="J279" s="13"/>
    </row>
    <row r="280" spans="1:10">
      <c r="A280" s="11"/>
      <c r="B280" s="10"/>
      <c r="C280" s="10"/>
      <c r="D280" s="10"/>
      <c r="E280" s="13"/>
      <c r="F280" s="13"/>
      <c r="G280" s="13"/>
      <c r="H280" s="13"/>
      <c r="I280" s="13"/>
      <c r="J280" s="13"/>
    </row>
    <row r="281" spans="1:10">
      <c r="A281" s="11"/>
      <c r="B281" s="10"/>
      <c r="C281" s="10"/>
      <c r="D281" s="10"/>
      <c r="E281" s="13"/>
      <c r="F281" s="13"/>
      <c r="G281" s="13"/>
      <c r="H281" s="13"/>
      <c r="I281" s="13"/>
      <c r="J281" s="13"/>
    </row>
    <row r="282" spans="1:10">
      <c r="A282" s="11"/>
      <c r="B282" s="10"/>
      <c r="C282" s="10"/>
      <c r="D282" s="10"/>
      <c r="E282" s="13"/>
      <c r="F282" s="13"/>
      <c r="G282" s="13"/>
      <c r="H282" s="13"/>
      <c r="I282" s="13"/>
      <c r="J282" s="13"/>
    </row>
    <row r="283" spans="1:10">
      <c r="A283" s="11"/>
      <c r="B283" s="10"/>
      <c r="C283" s="10"/>
      <c r="D283" s="10"/>
      <c r="E283" s="13"/>
      <c r="F283" s="13"/>
      <c r="G283" s="13"/>
      <c r="H283" s="13"/>
      <c r="I283" s="13"/>
      <c r="J283" s="13"/>
    </row>
    <row r="284" spans="1:10">
      <c r="A284" s="11"/>
      <c r="B284" s="10"/>
      <c r="C284" s="10"/>
      <c r="D284" s="10"/>
      <c r="E284" s="13"/>
      <c r="F284" s="13"/>
      <c r="G284" s="13"/>
      <c r="H284" s="13"/>
      <c r="I284" s="13"/>
      <c r="J284" s="13"/>
    </row>
    <row r="285" spans="1:10">
      <c r="A285" s="11"/>
      <c r="B285" s="10"/>
      <c r="C285" s="10"/>
      <c r="D285" s="10"/>
      <c r="E285" s="13"/>
      <c r="F285" s="13"/>
      <c r="G285" s="13"/>
      <c r="H285" s="13"/>
      <c r="I285" s="13"/>
      <c r="J285" s="13"/>
    </row>
    <row r="286" spans="1:10">
      <c r="A286" s="11"/>
      <c r="B286" s="10"/>
      <c r="C286" s="10"/>
      <c r="D286" s="10"/>
      <c r="E286" s="13"/>
      <c r="F286" s="13"/>
      <c r="G286" s="13"/>
      <c r="H286" s="13"/>
      <c r="I286" s="13"/>
      <c r="J286" s="13"/>
    </row>
    <row r="287" spans="1:10">
      <c r="A287" s="11"/>
      <c r="B287" s="10"/>
      <c r="C287" s="10"/>
      <c r="D287" s="10"/>
      <c r="E287" s="13"/>
      <c r="F287" s="13"/>
      <c r="G287" s="13"/>
      <c r="H287" s="13"/>
      <c r="I287" s="13"/>
      <c r="J287" s="13"/>
    </row>
    <row r="288" spans="1:10">
      <c r="A288" s="11"/>
      <c r="B288" s="10"/>
      <c r="C288" s="10"/>
      <c r="D288" s="10"/>
      <c r="E288" s="13"/>
      <c r="F288" s="13"/>
      <c r="G288" s="13"/>
      <c r="H288" s="13"/>
      <c r="I288" s="13"/>
      <c r="J288" s="13"/>
    </row>
    <row r="289" spans="1:10">
      <c r="A289" s="11"/>
      <c r="B289" s="10"/>
      <c r="C289" s="10"/>
      <c r="D289" s="10"/>
      <c r="E289" s="13"/>
      <c r="F289" s="13"/>
      <c r="G289" s="13"/>
      <c r="H289" s="13"/>
      <c r="I289" s="13"/>
      <c r="J289" s="13"/>
    </row>
    <row r="290" spans="1:10">
      <c r="A290" s="11"/>
      <c r="B290" s="10"/>
      <c r="C290" s="10"/>
      <c r="D290" s="10"/>
      <c r="E290" s="13"/>
      <c r="F290" s="13"/>
      <c r="G290" s="13"/>
      <c r="H290" s="13"/>
      <c r="I290" s="13"/>
      <c r="J290" s="13"/>
    </row>
    <row r="291" spans="1:10">
      <c r="A291" s="11"/>
      <c r="B291" s="10"/>
      <c r="C291" s="10"/>
      <c r="D291" s="10"/>
      <c r="E291" s="13"/>
      <c r="F291" s="13"/>
      <c r="G291" s="13"/>
      <c r="H291" s="13"/>
      <c r="I291" s="13"/>
      <c r="J291" s="13"/>
    </row>
    <row r="292" spans="1:10">
      <c r="A292" s="11"/>
      <c r="B292" s="10"/>
      <c r="C292" s="10"/>
      <c r="D292" s="10"/>
      <c r="E292" s="13"/>
      <c r="F292" s="13"/>
      <c r="G292" s="13"/>
      <c r="H292" s="13"/>
      <c r="I292" s="13"/>
      <c r="J292" s="13"/>
    </row>
    <row r="293" spans="1:10">
      <c r="A293" s="11"/>
      <c r="B293" s="10"/>
      <c r="C293" s="10"/>
      <c r="D293" s="10"/>
      <c r="E293" s="13"/>
      <c r="F293" s="13"/>
      <c r="G293" s="13"/>
      <c r="H293" s="13"/>
      <c r="I293" s="13"/>
      <c r="J293" s="13"/>
    </row>
    <row r="294" spans="1:10">
      <c r="A294" s="11"/>
      <c r="B294" s="10"/>
      <c r="C294" s="10"/>
      <c r="D294" s="10"/>
      <c r="E294" s="13"/>
      <c r="F294" s="13"/>
      <c r="G294" s="13"/>
      <c r="H294" s="13"/>
      <c r="I294" s="13"/>
      <c r="J294" s="13"/>
    </row>
    <row r="295" spans="1:10">
      <c r="A295" s="11"/>
      <c r="B295" s="10"/>
      <c r="C295" s="10"/>
      <c r="D295" s="10"/>
      <c r="E295" s="13"/>
      <c r="F295" s="13"/>
      <c r="G295" s="13"/>
      <c r="H295" s="13"/>
      <c r="I295" s="13"/>
      <c r="J295" s="13"/>
    </row>
    <row r="296" spans="1:10">
      <c r="A296" s="11"/>
      <c r="B296" s="10"/>
      <c r="C296" s="10"/>
      <c r="D296" s="10"/>
      <c r="E296" s="13"/>
      <c r="F296" s="13"/>
      <c r="G296" s="13"/>
      <c r="H296" s="13"/>
      <c r="I296" s="13"/>
      <c r="J296" s="13"/>
    </row>
    <row r="297" spans="1:10">
      <c r="A297" s="11"/>
      <c r="B297" s="10"/>
      <c r="C297" s="10"/>
      <c r="D297" s="10"/>
      <c r="E297" s="13"/>
      <c r="F297" s="13"/>
      <c r="G297" s="13"/>
      <c r="H297" s="13"/>
      <c r="I297" s="13"/>
      <c r="J297" s="13"/>
    </row>
    <row r="298" spans="1:10">
      <c r="A298" s="11"/>
      <c r="B298" s="10"/>
      <c r="C298" s="10"/>
      <c r="D298" s="10"/>
      <c r="E298" s="13"/>
      <c r="F298" s="13"/>
      <c r="G298" s="13"/>
      <c r="H298" s="13"/>
      <c r="I298" s="13"/>
      <c r="J298" s="13"/>
    </row>
    <row r="299" spans="1:10">
      <c r="A299" s="11"/>
      <c r="B299" s="10"/>
      <c r="C299" s="10"/>
      <c r="D299" s="10"/>
      <c r="E299" s="13"/>
      <c r="F299" s="13"/>
      <c r="G299" s="13"/>
      <c r="H299" s="13"/>
      <c r="I299" s="13"/>
      <c r="J299" s="13"/>
    </row>
    <row r="300" spans="1:10">
      <c r="A300" s="11"/>
      <c r="B300" s="10"/>
      <c r="C300" s="10"/>
      <c r="D300" s="10"/>
      <c r="E300" s="13"/>
      <c r="F300" s="13"/>
      <c r="G300" s="13"/>
      <c r="H300" s="13"/>
      <c r="I300" s="13"/>
      <c r="J300" s="13"/>
    </row>
    <row r="301" spans="1:10">
      <c r="A301" s="11"/>
      <c r="B301" s="10"/>
      <c r="C301" s="10"/>
      <c r="D301" s="10"/>
      <c r="E301" s="13"/>
      <c r="F301" s="13"/>
      <c r="G301" s="13"/>
      <c r="H301" s="13"/>
      <c r="I301" s="13"/>
      <c r="J301" s="13"/>
    </row>
    <row r="302" spans="1:10">
      <c r="A302" s="11"/>
      <c r="B302" s="10"/>
      <c r="C302" s="10"/>
      <c r="D302" s="10"/>
      <c r="E302" s="13"/>
      <c r="F302" s="13"/>
      <c r="G302" s="13"/>
      <c r="H302" s="13"/>
      <c r="I302" s="13"/>
      <c r="J302" s="13"/>
    </row>
    <row r="303" spans="1:10">
      <c r="A303" s="11"/>
      <c r="B303" s="10"/>
      <c r="C303" s="10"/>
      <c r="D303" s="10"/>
      <c r="E303" s="13"/>
      <c r="F303" s="13"/>
      <c r="G303" s="13"/>
      <c r="H303" s="13"/>
      <c r="I303" s="13"/>
      <c r="J303" s="13"/>
    </row>
    <row r="304" spans="1:10">
      <c r="A304" s="11"/>
      <c r="B304" s="10"/>
      <c r="C304" s="10"/>
      <c r="D304" s="10"/>
      <c r="E304" s="13"/>
      <c r="F304" s="13"/>
      <c r="G304" s="13"/>
      <c r="H304" s="13"/>
      <c r="I304" s="13"/>
      <c r="J304" s="13"/>
    </row>
    <row r="305" spans="1:10">
      <c r="A305" s="11"/>
      <c r="B305" s="10"/>
      <c r="C305" s="10"/>
      <c r="D305" s="10"/>
      <c r="E305" s="13"/>
      <c r="F305" s="13"/>
      <c r="G305" s="13"/>
      <c r="H305" s="13"/>
      <c r="I305" s="13"/>
      <c r="J305" s="13"/>
    </row>
    <row r="306" spans="1:10">
      <c r="A306" s="11"/>
      <c r="B306" s="10"/>
      <c r="C306" s="10"/>
      <c r="D306" s="10"/>
      <c r="E306" s="13"/>
      <c r="F306" s="13"/>
      <c r="G306" s="13"/>
      <c r="H306" s="13"/>
      <c r="I306" s="13"/>
      <c r="J306" s="13"/>
    </row>
    <row r="307" spans="1:10">
      <c r="A307" s="11"/>
      <c r="B307" s="10"/>
      <c r="C307" s="10"/>
      <c r="D307" s="10"/>
      <c r="E307" s="13"/>
      <c r="F307" s="13"/>
      <c r="G307" s="13"/>
      <c r="H307" s="13"/>
      <c r="I307" s="13"/>
      <c r="J307" s="13"/>
    </row>
    <row r="308" spans="1:10">
      <c r="A308" s="11"/>
      <c r="B308" s="10"/>
      <c r="C308" s="10"/>
      <c r="D308" s="10"/>
      <c r="E308" s="13"/>
      <c r="F308" s="13"/>
      <c r="G308" s="13"/>
      <c r="H308" s="13"/>
      <c r="I308" s="13"/>
      <c r="J308" s="13"/>
    </row>
    <row r="309" spans="1:10">
      <c r="A309" s="11"/>
      <c r="B309" s="10"/>
      <c r="C309" s="10"/>
      <c r="D309" s="10"/>
      <c r="E309" s="13"/>
      <c r="F309" s="13"/>
      <c r="G309" s="13"/>
      <c r="H309" s="13"/>
      <c r="I309" s="13"/>
      <c r="J309" s="13"/>
    </row>
    <row r="310" spans="1:10">
      <c r="A310" s="11"/>
      <c r="B310" s="10"/>
      <c r="C310" s="10"/>
      <c r="D310" s="10"/>
      <c r="E310" s="13"/>
      <c r="F310" s="13"/>
      <c r="G310" s="13"/>
      <c r="H310" s="13"/>
      <c r="I310" s="13"/>
      <c r="J310" s="13"/>
    </row>
    <row r="311" spans="1:10">
      <c r="A311" s="11"/>
      <c r="B311" s="10"/>
      <c r="C311" s="10"/>
      <c r="D311" s="10"/>
      <c r="E311" s="13"/>
      <c r="F311" s="13"/>
      <c r="G311" s="13"/>
      <c r="H311" s="13"/>
      <c r="I311" s="13"/>
      <c r="J311" s="13"/>
    </row>
    <row r="312" spans="1:10">
      <c r="A312" s="11"/>
      <c r="B312" s="10"/>
      <c r="C312" s="10"/>
      <c r="D312" s="10"/>
      <c r="E312" s="13"/>
      <c r="F312" s="13"/>
      <c r="G312" s="13"/>
      <c r="H312" s="13"/>
      <c r="I312" s="13"/>
      <c r="J312" s="13"/>
    </row>
    <row r="313" spans="1:10">
      <c r="A313" s="11"/>
      <c r="B313" s="10"/>
      <c r="C313" s="10"/>
      <c r="D313" s="10"/>
      <c r="E313" s="13"/>
      <c r="F313" s="13"/>
      <c r="G313" s="13"/>
      <c r="H313" s="13"/>
      <c r="I313" s="13"/>
      <c r="J313" s="13"/>
    </row>
    <row r="314" spans="1:10">
      <c r="A314" s="11"/>
      <c r="B314" s="10"/>
      <c r="C314" s="10"/>
      <c r="D314" s="10"/>
      <c r="E314" s="13"/>
      <c r="F314" s="13"/>
      <c r="G314" s="13"/>
      <c r="H314" s="13"/>
      <c r="I314" s="13"/>
      <c r="J314" s="13"/>
    </row>
    <row r="315" spans="1:10">
      <c r="A315" s="11"/>
      <c r="B315" s="10"/>
      <c r="C315" s="10"/>
      <c r="D315" s="10"/>
      <c r="E315" s="13"/>
      <c r="F315" s="13"/>
      <c r="G315" s="13"/>
      <c r="H315" s="13"/>
      <c r="I315" s="13"/>
      <c r="J315" s="13"/>
    </row>
    <row r="316" spans="1:10">
      <c r="A316" s="11"/>
      <c r="B316" s="10"/>
      <c r="C316" s="10"/>
      <c r="D316" s="10"/>
      <c r="E316" s="13"/>
      <c r="F316" s="13"/>
      <c r="G316" s="13"/>
      <c r="H316" s="13"/>
      <c r="I316" s="13"/>
      <c r="J316" s="13"/>
    </row>
    <row r="317" spans="1:10">
      <c r="A317" s="11"/>
      <c r="B317" s="10"/>
      <c r="C317" s="10"/>
      <c r="D317" s="10"/>
      <c r="E317" s="13"/>
      <c r="F317" s="13"/>
      <c r="G317" s="13"/>
      <c r="H317" s="13"/>
      <c r="I317" s="13"/>
      <c r="J317" s="13"/>
    </row>
    <row r="318" spans="1:10">
      <c r="A318" s="11"/>
      <c r="B318" s="10"/>
      <c r="C318" s="10"/>
      <c r="D318" s="10"/>
      <c r="E318" s="13"/>
      <c r="F318" s="13"/>
      <c r="G318" s="13"/>
      <c r="H318" s="13"/>
      <c r="I318" s="13"/>
      <c r="J318" s="13"/>
    </row>
    <row r="319" spans="1:10">
      <c r="A319" s="11"/>
      <c r="B319" s="10"/>
      <c r="C319" s="10"/>
      <c r="D319" s="10"/>
      <c r="E319" s="13"/>
      <c r="F319" s="13"/>
      <c r="G319" s="13"/>
      <c r="H319" s="13"/>
      <c r="I319" s="13"/>
      <c r="J319" s="13"/>
    </row>
    <row r="320" spans="1:10">
      <c r="A320" s="11"/>
      <c r="B320" s="10"/>
      <c r="C320" s="10"/>
      <c r="D320" s="10"/>
      <c r="E320" s="13"/>
      <c r="F320" s="13"/>
      <c r="G320" s="13"/>
      <c r="H320" s="13"/>
      <c r="I320" s="13"/>
      <c r="J320" s="13"/>
    </row>
    <row r="321" spans="1:10">
      <c r="A321" s="11"/>
      <c r="B321" s="10"/>
      <c r="C321" s="10"/>
      <c r="D321" s="10"/>
      <c r="E321" s="13"/>
      <c r="F321" s="13"/>
      <c r="G321" s="13"/>
      <c r="H321" s="13"/>
      <c r="I321" s="13"/>
      <c r="J321" s="13"/>
    </row>
    <row r="322" spans="1:10">
      <c r="A322" s="11"/>
      <c r="B322" s="10"/>
      <c r="C322" s="10"/>
      <c r="D322" s="10"/>
      <c r="E322" s="13"/>
      <c r="F322" s="13"/>
      <c r="G322" s="13"/>
      <c r="H322" s="13"/>
      <c r="I322" s="13"/>
      <c r="J322" s="13"/>
    </row>
    <row r="323" spans="1:10">
      <c r="A323" s="11"/>
      <c r="B323" s="10"/>
      <c r="C323" s="10"/>
      <c r="D323" s="10"/>
      <c r="E323" s="13"/>
      <c r="F323" s="13"/>
      <c r="G323" s="13"/>
      <c r="H323" s="13"/>
      <c r="I323" s="13"/>
      <c r="J323" s="13"/>
    </row>
    <row r="324" spans="1:10">
      <c r="A324" s="11"/>
      <c r="B324" s="10"/>
      <c r="C324" s="10"/>
      <c r="D324" s="10"/>
      <c r="E324" s="13"/>
      <c r="F324" s="13"/>
      <c r="G324" s="13"/>
      <c r="H324" s="13"/>
      <c r="I324" s="13"/>
      <c r="J324" s="13"/>
    </row>
    <row r="325" spans="1:10">
      <c r="A325" s="11"/>
      <c r="B325" s="10"/>
      <c r="C325" s="10"/>
      <c r="D325" s="10"/>
      <c r="E325" s="13"/>
      <c r="F325" s="13"/>
      <c r="G325" s="13"/>
      <c r="H325" s="13"/>
      <c r="I325" s="13"/>
      <c r="J325" s="13"/>
    </row>
    <row r="326" spans="1:10">
      <c r="A326" s="11"/>
      <c r="B326" s="10"/>
      <c r="C326" s="10"/>
      <c r="D326" s="10"/>
      <c r="E326" s="13"/>
      <c r="F326" s="13"/>
      <c r="G326" s="13"/>
      <c r="H326" s="13"/>
      <c r="I326" s="13"/>
      <c r="J326" s="13"/>
    </row>
    <row r="327" spans="1:10">
      <c r="A327" s="11"/>
      <c r="B327" s="10"/>
      <c r="C327" s="10"/>
      <c r="D327" s="10"/>
      <c r="E327" s="13"/>
      <c r="F327" s="13"/>
      <c r="G327" s="13"/>
      <c r="H327" s="13"/>
      <c r="I327" s="13"/>
      <c r="J327" s="13"/>
    </row>
    <row r="328" spans="1:10">
      <c r="A328" s="11"/>
      <c r="B328" s="10"/>
      <c r="C328" s="10"/>
      <c r="D328" s="10"/>
      <c r="E328" s="13"/>
      <c r="F328" s="13"/>
      <c r="G328" s="13"/>
      <c r="H328" s="13"/>
      <c r="I328" s="13"/>
      <c r="J328" s="13"/>
    </row>
    <row r="329" spans="1:10">
      <c r="A329" s="11"/>
      <c r="B329" s="10"/>
      <c r="C329" s="10"/>
      <c r="D329" s="10"/>
      <c r="E329" s="13"/>
      <c r="F329" s="13"/>
      <c r="G329" s="13"/>
      <c r="H329" s="13"/>
      <c r="I329" s="13"/>
      <c r="J329" s="13"/>
    </row>
    <row r="330" spans="1:10">
      <c r="A330" s="11"/>
      <c r="B330" s="10"/>
      <c r="C330" s="10"/>
      <c r="D330" s="10"/>
      <c r="E330" s="13"/>
      <c r="F330" s="13"/>
      <c r="G330" s="13"/>
      <c r="H330" s="13"/>
      <c r="I330" s="13"/>
      <c r="J330" s="13"/>
    </row>
    <row r="331" spans="1:10">
      <c r="A331" s="11"/>
      <c r="B331" s="10"/>
      <c r="C331" s="10"/>
      <c r="D331" s="10"/>
      <c r="E331" s="13"/>
      <c r="F331" s="13"/>
      <c r="G331" s="13"/>
      <c r="H331" s="13"/>
      <c r="I331" s="13"/>
      <c r="J331" s="13"/>
    </row>
    <row r="332" spans="1:10">
      <c r="A332" s="11"/>
      <c r="B332" s="10"/>
      <c r="C332" s="10"/>
      <c r="D332" s="10"/>
      <c r="E332" s="13"/>
      <c r="F332" s="13"/>
      <c r="G332" s="13"/>
      <c r="H332" s="13"/>
      <c r="I332" s="13"/>
      <c r="J332" s="13"/>
    </row>
    <row r="333" spans="1:10">
      <c r="A333" s="11"/>
      <c r="B333" s="10"/>
      <c r="C333" s="10"/>
      <c r="D333" s="10"/>
      <c r="E333" s="13"/>
      <c r="F333" s="13"/>
      <c r="G333" s="13"/>
      <c r="H333" s="13"/>
      <c r="I333" s="13"/>
      <c r="J333" s="13"/>
    </row>
    <row r="334" spans="1:10">
      <c r="A334" s="11"/>
      <c r="B334" s="10"/>
      <c r="C334" s="10"/>
      <c r="D334" s="10"/>
      <c r="E334" s="13"/>
      <c r="F334" s="13"/>
      <c r="G334" s="13"/>
      <c r="H334" s="13"/>
      <c r="I334" s="13"/>
      <c r="J334" s="13"/>
    </row>
    <row r="335" spans="1:10">
      <c r="A335" s="11"/>
      <c r="B335" s="10"/>
      <c r="C335" s="10"/>
      <c r="D335" s="10"/>
      <c r="E335" s="13"/>
      <c r="F335" s="13"/>
      <c r="G335" s="13"/>
      <c r="H335" s="13"/>
      <c r="I335" s="13"/>
      <c r="J335" s="13"/>
    </row>
    <row r="336" spans="1:10">
      <c r="A336" s="11"/>
      <c r="B336" s="10"/>
      <c r="C336" s="10"/>
      <c r="D336" s="10"/>
      <c r="E336" s="13"/>
      <c r="F336" s="13"/>
      <c r="G336" s="13"/>
      <c r="H336" s="13"/>
      <c r="I336" s="13"/>
      <c r="J336" s="13"/>
    </row>
    <row r="337" spans="1:10">
      <c r="A337" s="11"/>
      <c r="B337" s="10"/>
      <c r="C337" s="10"/>
      <c r="D337" s="10"/>
      <c r="E337" s="13"/>
      <c r="F337" s="13"/>
      <c r="G337" s="13"/>
      <c r="H337" s="13"/>
      <c r="I337" s="13"/>
      <c r="J337" s="13"/>
    </row>
    <row r="338" spans="1:10">
      <c r="A338" s="11"/>
      <c r="B338" s="10"/>
      <c r="C338" s="10"/>
      <c r="D338" s="10"/>
      <c r="E338" s="13"/>
      <c r="F338" s="13"/>
      <c r="G338" s="13"/>
      <c r="H338" s="13"/>
      <c r="I338" s="13"/>
      <c r="J338" s="13"/>
    </row>
    <row r="339" spans="1:10">
      <c r="A339" s="11"/>
      <c r="B339" s="10"/>
      <c r="C339" s="10"/>
      <c r="D339" s="10"/>
      <c r="E339" s="13"/>
      <c r="F339" s="13"/>
      <c r="G339" s="13"/>
      <c r="H339" s="13"/>
      <c r="I339" s="13"/>
      <c r="J339" s="13"/>
    </row>
    <row r="340" spans="1:10">
      <c r="A340" s="11"/>
      <c r="B340" s="10"/>
      <c r="C340" s="10"/>
      <c r="D340" s="10"/>
      <c r="E340" s="13"/>
      <c r="F340" s="13"/>
      <c r="G340" s="13"/>
      <c r="H340" s="13"/>
      <c r="I340" s="13"/>
      <c r="J340" s="13"/>
    </row>
    <row r="341" spans="1:10">
      <c r="A341" s="11"/>
      <c r="B341" s="10"/>
      <c r="C341" s="10"/>
      <c r="D341" s="10"/>
      <c r="E341" s="13"/>
      <c r="F341" s="13"/>
      <c r="G341" s="13"/>
      <c r="H341" s="13"/>
      <c r="I341" s="13"/>
      <c r="J341" s="13"/>
    </row>
    <row r="342" spans="1:10">
      <c r="A342" s="11"/>
      <c r="B342" s="10"/>
      <c r="C342" s="10"/>
      <c r="D342" s="10"/>
      <c r="E342" s="13"/>
      <c r="F342" s="13"/>
      <c r="G342" s="13"/>
      <c r="H342" s="13"/>
      <c r="I342" s="13"/>
      <c r="J342" s="13"/>
    </row>
    <row r="343" spans="1:10">
      <c r="A343" s="11"/>
      <c r="B343" s="10"/>
      <c r="C343" s="10"/>
      <c r="D343" s="10"/>
      <c r="E343" s="13"/>
      <c r="F343" s="13"/>
      <c r="G343" s="13"/>
      <c r="H343" s="13"/>
      <c r="I343" s="13"/>
      <c r="J343" s="13"/>
    </row>
    <row r="344" spans="1:10">
      <c r="A344" s="11"/>
      <c r="B344" s="10"/>
      <c r="C344" s="10"/>
      <c r="D344" s="10"/>
      <c r="E344" s="13"/>
      <c r="F344" s="13"/>
      <c r="G344" s="13"/>
      <c r="H344" s="13"/>
      <c r="I344" s="13"/>
      <c r="J344" s="13"/>
    </row>
    <row r="345" spans="1:10">
      <c r="A345" s="11"/>
      <c r="B345" s="10"/>
      <c r="C345" s="10"/>
      <c r="D345" s="10"/>
      <c r="E345" s="13"/>
      <c r="F345" s="13"/>
      <c r="G345" s="13"/>
      <c r="H345" s="13"/>
      <c r="I345" s="13"/>
      <c r="J345" s="13"/>
    </row>
    <row r="346" spans="1:10">
      <c r="A346" s="11"/>
      <c r="B346" s="10"/>
      <c r="C346" s="10"/>
      <c r="D346" s="10"/>
      <c r="E346" s="13"/>
      <c r="F346" s="13"/>
      <c r="G346" s="13"/>
      <c r="H346" s="13"/>
      <c r="I346" s="13"/>
      <c r="J346" s="13"/>
    </row>
    <row r="347" spans="1:10">
      <c r="A347" s="11"/>
      <c r="B347" s="10"/>
      <c r="C347" s="10"/>
      <c r="D347" s="10"/>
      <c r="E347" s="13"/>
      <c r="F347" s="13"/>
      <c r="G347" s="13"/>
      <c r="H347" s="13"/>
      <c r="I347" s="13"/>
      <c r="J347" s="13"/>
    </row>
    <row r="348" spans="1:10">
      <c r="A348" s="11"/>
      <c r="B348" s="10"/>
      <c r="C348" s="10"/>
      <c r="D348" s="10"/>
      <c r="E348" s="13"/>
      <c r="F348" s="13"/>
      <c r="G348" s="13"/>
      <c r="H348" s="13"/>
      <c r="I348" s="13"/>
      <c r="J348" s="13"/>
    </row>
    <row r="349" spans="1:10">
      <c r="A349" s="11"/>
      <c r="B349" s="10"/>
      <c r="C349" s="10"/>
      <c r="D349" s="10"/>
      <c r="E349" s="13"/>
      <c r="F349" s="13"/>
      <c r="G349" s="13"/>
      <c r="H349" s="13"/>
      <c r="I349" s="13"/>
      <c r="J349" s="13"/>
    </row>
    <row r="350" spans="1:10">
      <c r="A350" s="11"/>
      <c r="B350" s="10"/>
      <c r="C350" s="10"/>
      <c r="D350" s="10"/>
      <c r="E350" s="13"/>
      <c r="F350" s="13"/>
      <c r="G350" s="13"/>
      <c r="H350" s="13"/>
      <c r="I350" s="13"/>
      <c r="J350" s="13"/>
    </row>
    <row r="351" spans="1:10">
      <c r="A351" s="11"/>
      <c r="B351" s="10"/>
      <c r="C351" s="10"/>
      <c r="D351" s="10"/>
      <c r="E351" s="13"/>
      <c r="F351" s="13"/>
      <c r="G351" s="13"/>
      <c r="H351" s="13"/>
      <c r="I351" s="13"/>
      <c r="J351" s="13"/>
    </row>
    <row r="352" spans="1:10">
      <c r="A352" s="11"/>
      <c r="B352" s="10"/>
      <c r="C352" s="10"/>
      <c r="D352" s="10"/>
      <c r="E352" s="13"/>
      <c r="F352" s="13"/>
      <c r="G352" s="13"/>
      <c r="H352" s="13"/>
      <c r="I352" s="13"/>
      <c r="J352" s="13"/>
    </row>
    <row r="353" spans="1:10">
      <c r="A353" s="11"/>
      <c r="B353" s="10"/>
      <c r="C353" s="10"/>
      <c r="D353" s="10"/>
      <c r="E353" s="13"/>
      <c r="F353" s="13"/>
      <c r="G353" s="13"/>
      <c r="H353" s="13"/>
      <c r="I353" s="13"/>
      <c r="J353" s="13"/>
    </row>
    <row r="354" spans="1:10">
      <c r="A354" s="11"/>
      <c r="B354" s="10"/>
      <c r="C354" s="10"/>
      <c r="D354" s="10"/>
      <c r="E354" s="13"/>
      <c r="F354" s="13"/>
      <c r="G354" s="13"/>
      <c r="H354" s="13"/>
      <c r="I354" s="13"/>
      <c r="J354" s="13"/>
    </row>
    <row r="355" spans="1:10">
      <c r="A355" s="11"/>
      <c r="B355" s="10"/>
      <c r="C355" s="10"/>
      <c r="D355" s="10"/>
      <c r="E355" s="13"/>
      <c r="F355" s="13"/>
      <c r="G355" s="13"/>
      <c r="H355" s="13"/>
      <c r="I355" s="13"/>
      <c r="J355" s="13"/>
    </row>
    <row r="356" spans="1:10">
      <c r="A356" s="11"/>
      <c r="B356" s="10"/>
      <c r="C356" s="10"/>
      <c r="D356" s="10"/>
      <c r="E356" s="13"/>
      <c r="F356" s="13"/>
      <c r="G356" s="13"/>
      <c r="H356" s="13"/>
      <c r="I356" s="13"/>
      <c r="J356" s="13"/>
    </row>
    <row r="357" spans="1:10">
      <c r="A357" s="11"/>
      <c r="B357" s="10"/>
      <c r="C357" s="10"/>
      <c r="D357" s="10"/>
      <c r="E357" s="13"/>
      <c r="F357" s="13"/>
      <c r="G357" s="13"/>
      <c r="H357" s="13"/>
      <c r="I357" s="13"/>
      <c r="J357" s="13"/>
    </row>
    <row r="358" spans="1:10">
      <c r="A358" s="11"/>
      <c r="B358" s="10"/>
      <c r="C358" s="10"/>
      <c r="D358" s="10"/>
      <c r="E358" s="13"/>
      <c r="F358" s="13"/>
      <c r="G358" s="13"/>
      <c r="H358" s="13"/>
      <c r="I358" s="13"/>
      <c r="J358" s="13"/>
    </row>
    <row r="359" spans="1:10">
      <c r="A359" s="11"/>
      <c r="B359" s="10"/>
      <c r="C359" s="10"/>
      <c r="D359" s="10"/>
      <c r="E359" s="13"/>
      <c r="F359" s="13"/>
      <c r="G359" s="13"/>
      <c r="H359" s="13"/>
      <c r="I359" s="13"/>
      <c r="J359" s="13"/>
    </row>
    <row r="360" spans="1:10">
      <c r="A360" s="11"/>
      <c r="B360" s="10"/>
      <c r="C360" s="10"/>
      <c r="D360" s="10"/>
      <c r="E360" s="13"/>
      <c r="F360" s="13"/>
      <c r="G360" s="13"/>
      <c r="H360" s="13"/>
      <c r="I360" s="13"/>
      <c r="J360" s="13"/>
    </row>
    <row r="361" spans="1:10">
      <c r="A361" s="11"/>
      <c r="B361" s="10"/>
      <c r="C361" s="10"/>
      <c r="D361" s="10"/>
      <c r="E361" s="13"/>
      <c r="F361" s="13"/>
      <c r="G361" s="13"/>
      <c r="H361" s="13"/>
      <c r="I361" s="13"/>
      <c r="J361" s="13"/>
    </row>
    <row r="362" spans="1:10">
      <c r="A362" s="11"/>
      <c r="B362" s="10"/>
      <c r="C362" s="10"/>
      <c r="D362" s="10"/>
      <c r="E362" s="13"/>
      <c r="F362" s="13"/>
      <c r="G362" s="13"/>
      <c r="H362" s="13"/>
      <c r="I362" s="13"/>
      <c r="J362" s="13"/>
    </row>
    <row r="363" spans="1:10">
      <c r="A363" s="11"/>
      <c r="B363" s="10"/>
      <c r="C363" s="10"/>
      <c r="D363" s="10"/>
      <c r="E363" s="13"/>
      <c r="F363" s="13"/>
      <c r="G363" s="13"/>
      <c r="H363" s="13"/>
      <c r="I363" s="13"/>
      <c r="J363" s="13"/>
    </row>
    <row r="364" spans="1:10">
      <c r="A364" s="11"/>
      <c r="B364" s="10"/>
      <c r="C364" s="10"/>
      <c r="D364" s="10"/>
      <c r="E364" s="13"/>
      <c r="F364" s="13"/>
      <c r="G364" s="13"/>
      <c r="H364" s="13"/>
      <c r="I364" s="13"/>
      <c r="J364" s="13"/>
    </row>
    <row r="365" spans="1:10">
      <c r="A365" s="11"/>
      <c r="B365" s="10"/>
      <c r="C365" s="10"/>
      <c r="D365" s="10"/>
      <c r="E365" s="13"/>
      <c r="F365" s="13"/>
      <c r="G365" s="13"/>
      <c r="H365" s="13"/>
      <c r="I365" s="13"/>
      <c r="J365" s="13"/>
    </row>
    <row r="366" spans="1:10">
      <c r="A366" s="11"/>
      <c r="B366" s="10"/>
      <c r="C366" s="10"/>
      <c r="D366" s="10"/>
      <c r="E366" s="13"/>
      <c r="F366" s="13"/>
      <c r="G366" s="13"/>
      <c r="H366" s="13"/>
      <c r="I366" s="13"/>
      <c r="J366" s="13"/>
    </row>
    <row r="367" spans="1:10">
      <c r="A367" s="11"/>
      <c r="B367" s="10"/>
      <c r="C367" s="10"/>
      <c r="D367" s="10"/>
      <c r="E367" s="13"/>
      <c r="F367" s="13"/>
      <c r="G367" s="13"/>
      <c r="H367" s="13"/>
      <c r="I367" s="13"/>
      <c r="J367" s="13"/>
    </row>
    <row r="368" spans="1:10">
      <c r="A368" s="11"/>
      <c r="B368" s="10"/>
      <c r="C368" s="10"/>
      <c r="D368" s="10"/>
      <c r="E368" s="13"/>
      <c r="F368" s="13"/>
      <c r="G368" s="13"/>
      <c r="H368" s="13"/>
      <c r="I368" s="13"/>
      <c r="J368" s="13"/>
    </row>
    <row r="369" spans="1:10">
      <c r="A369" s="11"/>
      <c r="B369" s="10"/>
      <c r="C369" s="10"/>
      <c r="D369" s="10"/>
      <c r="E369" s="13"/>
      <c r="F369" s="13"/>
      <c r="G369" s="13"/>
      <c r="H369" s="13"/>
      <c r="I369" s="13"/>
      <c r="J369" s="13"/>
    </row>
    <row r="370" spans="1:10">
      <c r="A370" s="11"/>
      <c r="B370" s="10"/>
      <c r="C370" s="10"/>
      <c r="D370" s="10"/>
      <c r="E370" s="13"/>
      <c r="F370" s="13"/>
      <c r="G370" s="13"/>
      <c r="H370" s="13"/>
      <c r="I370" s="13"/>
      <c r="J370" s="13"/>
    </row>
    <row r="371" spans="1:10">
      <c r="A371" s="11"/>
      <c r="B371" s="10"/>
      <c r="C371" s="10"/>
      <c r="D371" s="10"/>
      <c r="E371" s="13"/>
      <c r="F371" s="13"/>
      <c r="G371" s="13"/>
      <c r="H371" s="13"/>
      <c r="I371" s="13"/>
      <c r="J371" s="13"/>
    </row>
    <row r="372" spans="1:10">
      <c r="A372" s="11"/>
      <c r="B372" s="10"/>
      <c r="C372" s="10"/>
      <c r="D372" s="10"/>
      <c r="E372" s="13"/>
      <c r="F372" s="13"/>
      <c r="G372" s="13"/>
      <c r="H372" s="13"/>
      <c r="I372" s="13"/>
      <c r="J372" s="13"/>
    </row>
    <row r="373" spans="1:10">
      <c r="A373" s="11"/>
      <c r="B373" s="10"/>
      <c r="C373" s="10"/>
      <c r="D373" s="10"/>
      <c r="E373" s="13"/>
      <c r="F373" s="13"/>
      <c r="G373" s="13"/>
      <c r="H373" s="13"/>
      <c r="I373" s="13"/>
      <c r="J373" s="13"/>
    </row>
    <row r="374" spans="1:10">
      <c r="A374" s="11"/>
      <c r="B374" s="10"/>
      <c r="C374" s="10"/>
      <c r="D374" s="10"/>
      <c r="E374" s="13"/>
      <c r="F374" s="13"/>
      <c r="G374" s="13"/>
      <c r="H374" s="13"/>
      <c r="I374" s="13"/>
      <c r="J374" s="13"/>
    </row>
    <row r="375" spans="1:10">
      <c r="A375" s="11"/>
      <c r="B375" s="10"/>
      <c r="C375" s="10"/>
      <c r="D375" s="10"/>
      <c r="E375" s="13"/>
      <c r="F375" s="13"/>
      <c r="G375" s="13"/>
      <c r="H375" s="13"/>
      <c r="I375" s="13"/>
      <c r="J375" s="13"/>
    </row>
    <row r="376" spans="1:10">
      <c r="A376" s="11"/>
      <c r="B376" s="10"/>
      <c r="C376" s="10"/>
      <c r="D376" s="10"/>
      <c r="E376" s="13"/>
      <c r="F376" s="13"/>
      <c r="G376" s="13"/>
      <c r="H376" s="13"/>
      <c r="I376" s="13"/>
      <c r="J376" s="13"/>
    </row>
    <row r="377" spans="1:10">
      <c r="A377" s="11"/>
      <c r="B377" s="10"/>
      <c r="C377" s="10"/>
      <c r="D377" s="10"/>
      <c r="E377" s="13"/>
      <c r="F377" s="13"/>
      <c r="G377" s="13"/>
      <c r="H377" s="13"/>
      <c r="I377" s="13"/>
      <c r="J377" s="13"/>
    </row>
    <row r="378" spans="1:10">
      <c r="A378" s="11"/>
      <c r="B378" s="10"/>
      <c r="C378" s="10"/>
      <c r="D378" s="10"/>
      <c r="E378" s="13"/>
      <c r="F378" s="13"/>
      <c r="G378" s="13"/>
      <c r="H378" s="13"/>
      <c r="I378" s="13"/>
      <c r="J378" s="13"/>
    </row>
    <row r="379" spans="1:10">
      <c r="A379" s="11"/>
      <c r="B379" s="10"/>
      <c r="C379" s="10"/>
      <c r="D379" s="10"/>
      <c r="E379" s="13"/>
      <c r="F379" s="13"/>
      <c r="G379" s="13"/>
      <c r="H379" s="13"/>
      <c r="I379" s="13"/>
      <c r="J379" s="13"/>
    </row>
    <row r="380" spans="1:10">
      <c r="A380" s="11"/>
      <c r="B380" s="10"/>
      <c r="C380" s="10"/>
      <c r="D380" s="10"/>
      <c r="E380" s="13"/>
      <c r="F380" s="13"/>
      <c r="G380" s="13"/>
      <c r="H380" s="13"/>
      <c r="I380" s="13"/>
      <c r="J380" s="13"/>
    </row>
    <row r="381" spans="1:10">
      <c r="A381" s="11"/>
      <c r="B381" s="10"/>
      <c r="C381" s="10"/>
      <c r="D381" s="10"/>
      <c r="E381" s="13"/>
      <c r="F381" s="13"/>
      <c r="G381" s="13"/>
      <c r="H381" s="13"/>
      <c r="I381" s="13"/>
      <c r="J381" s="13"/>
    </row>
    <row r="382" spans="1:10">
      <c r="A382" s="11"/>
      <c r="B382" s="10"/>
      <c r="C382" s="10"/>
      <c r="D382" s="10"/>
      <c r="E382" s="13"/>
      <c r="F382" s="13"/>
      <c r="G382" s="13"/>
      <c r="H382" s="13"/>
      <c r="I382" s="13"/>
      <c r="J382" s="13"/>
    </row>
    <row r="383" spans="1:10">
      <c r="A383" s="11"/>
      <c r="B383" s="10"/>
      <c r="C383" s="10"/>
      <c r="D383" s="10"/>
      <c r="E383" s="13"/>
      <c r="F383" s="13"/>
      <c r="G383" s="13"/>
      <c r="H383" s="13"/>
      <c r="I383" s="13"/>
      <c r="J383" s="13"/>
    </row>
    <row r="384" spans="1:10">
      <c r="A384" s="11"/>
      <c r="B384" s="10"/>
      <c r="C384" s="10"/>
      <c r="D384" s="10"/>
      <c r="E384" s="13"/>
      <c r="F384" s="13"/>
      <c r="G384" s="13"/>
      <c r="H384" s="13"/>
      <c r="I384" s="13"/>
      <c r="J384" s="13"/>
    </row>
    <row r="385" spans="1:10">
      <c r="A385" s="11"/>
      <c r="B385" s="10"/>
      <c r="C385" s="10"/>
      <c r="D385" s="10"/>
      <c r="E385" s="13"/>
      <c r="F385" s="13"/>
      <c r="G385" s="13"/>
      <c r="H385" s="13"/>
      <c r="I385" s="13"/>
      <c r="J385" s="13"/>
    </row>
    <row r="386" spans="1:10">
      <c r="A386" s="11"/>
      <c r="B386" s="10"/>
      <c r="C386" s="10"/>
      <c r="D386" s="10"/>
      <c r="E386" s="13"/>
      <c r="F386" s="13"/>
      <c r="G386" s="13"/>
      <c r="H386" s="13"/>
      <c r="I386" s="13"/>
      <c r="J386" s="13"/>
    </row>
    <row r="387" spans="1:10">
      <c r="A387" s="11"/>
      <c r="B387" s="10"/>
      <c r="C387" s="10"/>
      <c r="D387" s="10"/>
      <c r="E387" s="13"/>
      <c r="F387" s="13"/>
      <c r="G387" s="13"/>
      <c r="H387" s="13"/>
      <c r="I387" s="13"/>
      <c r="J387" s="13"/>
    </row>
    <row r="388" spans="1:10">
      <c r="A388" s="11"/>
      <c r="B388" s="10"/>
      <c r="C388" s="10"/>
      <c r="D388" s="10"/>
      <c r="E388" s="13"/>
      <c r="F388" s="13"/>
      <c r="G388" s="13"/>
      <c r="H388" s="13"/>
      <c r="I388" s="13"/>
      <c r="J388" s="13"/>
    </row>
    <row r="389" spans="1:10">
      <c r="A389" s="11"/>
      <c r="B389" s="10"/>
      <c r="C389" s="10"/>
      <c r="D389" s="10"/>
      <c r="E389" s="13"/>
      <c r="F389" s="13"/>
      <c r="G389" s="13"/>
      <c r="H389" s="13"/>
      <c r="I389" s="13"/>
      <c r="J389" s="13"/>
    </row>
    <row r="390" spans="1:10">
      <c r="A390" s="11"/>
      <c r="B390" s="10"/>
      <c r="C390" s="10"/>
      <c r="D390" s="10"/>
      <c r="E390" s="13"/>
      <c r="F390" s="13"/>
      <c r="G390" s="13"/>
      <c r="H390" s="13"/>
      <c r="I390" s="13"/>
      <c r="J390" s="13"/>
    </row>
    <row r="391" spans="1:10">
      <c r="A391" s="11"/>
      <c r="B391" s="10"/>
      <c r="C391" s="10"/>
      <c r="D391" s="10"/>
      <c r="E391" s="13"/>
      <c r="F391" s="13"/>
      <c r="G391" s="13"/>
      <c r="H391" s="13"/>
      <c r="I391" s="13"/>
      <c r="J391" s="13"/>
    </row>
    <row r="392" spans="1:10">
      <c r="A392" s="11"/>
      <c r="B392" s="10"/>
      <c r="C392" s="10"/>
      <c r="D392" s="10"/>
      <c r="E392" s="13"/>
      <c r="F392" s="13"/>
      <c r="G392" s="13"/>
      <c r="H392" s="13"/>
      <c r="I392" s="13"/>
      <c r="J392" s="13"/>
    </row>
    <row r="393" spans="1:10">
      <c r="A393" s="11"/>
      <c r="B393" s="10"/>
      <c r="C393" s="10"/>
      <c r="D393" s="10"/>
      <c r="E393" s="13"/>
      <c r="F393" s="13"/>
      <c r="G393" s="13"/>
      <c r="H393" s="13"/>
      <c r="I393" s="13"/>
      <c r="J393" s="13"/>
    </row>
    <row r="394" spans="1:10">
      <c r="A394" s="11"/>
      <c r="B394" s="10"/>
      <c r="C394" s="10"/>
      <c r="D394" s="10"/>
      <c r="E394" s="13"/>
      <c r="F394" s="13"/>
      <c r="G394" s="13"/>
      <c r="H394" s="13"/>
      <c r="I394" s="13"/>
      <c r="J394" s="13"/>
    </row>
    <row r="395" spans="1:10">
      <c r="A395" s="11"/>
      <c r="B395" s="10"/>
      <c r="C395" s="10"/>
      <c r="D395" s="10"/>
      <c r="E395" s="13"/>
      <c r="F395" s="13"/>
      <c r="G395" s="13"/>
      <c r="H395" s="13"/>
      <c r="I395" s="13"/>
      <c r="J395" s="13"/>
    </row>
    <row r="396" spans="1:10">
      <c r="A396" s="11"/>
      <c r="B396" s="10"/>
      <c r="C396" s="10"/>
      <c r="D396" s="10"/>
      <c r="E396" s="13"/>
      <c r="F396" s="13"/>
      <c r="G396" s="13"/>
      <c r="H396" s="13"/>
      <c r="I396" s="13"/>
      <c r="J396" s="13"/>
    </row>
    <row r="397" spans="1:10">
      <c r="A397" s="11"/>
      <c r="B397" s="10"/>
      <c r="C397" s="10"/>
      <c r="D397" s="10"/>
      <c r="E397" s="13"/>
      <c r="F397" s="13"/>
      <c r="G397" s="13"/>
      <c r="H397" s="13"/>
      <c r="I397" s="13"/>
      <c r="J397" s="13"/>
    </row>
    <row r="398" spans="1:10">
      <c r="A398" s="11"/>
      <c r="B398" s="10"/>
      <c r="C398" s="10"/>
      <c r="D398" s="10"/>
      <c r="E398" s="13"/>
      <c r="F398" s="13"/>
      <c r="G398" s="13"/>
      <c r="H398" s="13"/>
      <c r="I398" s="13"/>
      <c r="J398" s="13"/>
    </row>
    <row r="399" spans="1:10">
      <c r="A399" s="11"/>
      <c r="B399" s="10"/>
      <c r="C399" s="10"/>
      <c r="D399" s="10"/>
      <c r="E399" s="13"/>
      <c r="F399" s="13"/>
      <c r="G399" s="13"/>
      <c r="H399" s="13"/>
      <c r="I399" s="13"/>
      <c r="J399" s="13"/>
    </row>
    <row r="400" spans="1:10">
      <c r="A400" s="11"/>
      <c r="B400" s="10"/>
      <c r="C400" s="10"/>
      <c r="D400" s="10"/>
      <c r="E400" s="13"/>
      <c r="F400" s="13"/>
      <c r="G400" s="13"/>
      <c r="H400" s="13"/>
      <c r="I400" s="13"/>
      <c r="J400" s="13"/>
    </row>
    <row r="401" spans="1:10">
      <c r="A401" s="11"/>
      <c r="B401" s="10"/>
      <c r="C401" s="10"/>
      <c r="D401" s="10"/>
      <c r="E401" s="13"/>
      <c r="F401" s="13"/>
      <c r="G401" s="13"/>
      <c r="H401" s="13"/>
      <c r="I401" s="13"/>
      <c r="J401" s="13"/>
    </row>
    <row r="402" spans="1:10">
      <c r="A402" s="11"/>
      <c r="B402" s="10"/>
      <c r="C402" s="10"/>
      <c r="D402" s="10"/>
      <c r="E402" s="13"/>
      <c r="F402" s="13"/>
      <c r="G402" s="13"/>
      <c r="H402" s="13"/>
      <c r="I402" s="13"/>
      <c r="J402" s="13"/>
    </row>
    <row r="403" spans="1:10">
      <c r="A403" s="11"/>
      <c r="B403" s="10"/>
      <c r="C403" s="10"/>
      <c r="D403" s="10"/>
      <c r="E403" s="13"/>
      <c r="F403" s="13"/>
      <c r="G403" s="13"/>
      <c r="H403" s="13"/>
      <c r="I403" s="13"/>
      <c r="J403" s="13"/>
    </row>
    <row r="404" spans="1:10">
      <c r="A404" s="11"/>
      <c r="B404" s="10"/>
      <c r="C404" s="10"/>
      <c r="D404" s="10"/>
      <c r="E404" s="13"/>
      <c r="F404" s="13"/>
      <c r="G404" s="13"/>
      <c r="H404" s="13"/>
      <c r="I404" s="13"/>
      <c r="J404" s="13"/>
    </row>
    <row r="405" spans="1:10">
      <c r="A405" s="11"/>
      <c r="B405" s="10"/>
      <c r="C405" s="10"/>
      <c r="D405" s="10"/>
      <c r="E405" s="13"/>
      <c r="F405" s="13"/>
      <c r="G405" s="13"/>
      <c r="H405" s="13"/>
      <c r="I405" s="13"/>
      <c r="J405" s="13"/>
    </row>
    <row r="406" spans="1:10">
      <c r="A406" s="11"/>
      <c r="B406" s="10"/>
      <c r="C406" s="10"/>
      <c r="D406" s="10"/>
      <c r="E406" s="13"/>
      <c r="F406" s="13"/>
      <c r="G406" s="13"/>
      <c r="H406" s="13"/>
      <c r="I406" s="13"/>
      <c r="J406" s="13"/>
    </row>
    <row r="407" spans="1:10">
      <c r="A407" s="11"/>
      <c r="B407" s="10"/>
      <c r="C407" s="10"/>
      <c r="D407" s="10"/>
      <c r="E407" s="13"/>
      <c r="F407" s="13"/>
      <c r="G407" s="13"/>
      <c r="H407" s="13"/>
      <c r="I407" s="13"/>
      <c r="J407" s="13"/>
    </row>
    <row r="408" spans="1:10">
      <c r="A408" s="11"/>
      <c r="B408" s="10"/>
      <c r="C408" s="10"/>
      <c r="D408" s="10"/>
      <c r="E408" s="13"/>
      <c r="F408" s="13"/>
      <c r="G408" s="13"/>
      <c r="H408" s="13"/>
      <c r="I408" s="13"/>
      <c r="J408" s="13"/>
    </row>
    <row r="409" spans="1:10">
      <c r="A409" s="11"/>
      <c r="B409" s="10"/>
      <c r="C409" s="10"/>
      <c r="D409" s="10"/>
      <c r="E409" s="13"/>
      <c r="F409" s="13"/>
      <c r="G409" s="13"/>
      <c r="H409" s="13"/>
      <c r="I409" s="13"/>
      <c r="J409" s="13"/>
    </row>
    <row r="410" spans="1:10">
      <c r="A410" s="11"/>
      <c r="B410" s="10"/>
      <c r="C410" s="10"/>
      <c r="D410" s="10"/>
      <c r="E410" s="13"/>
      <c r="F410" s="13"/>
      <c r="G410" s="13"/>
      <c r="H410" s="13"/>
      <c r="I410" s="13"/>
      <c r="J410" s="13"/>
    </row>
    <row r="411" spans="1:10">
      <c r="A411" s="11"/>
      <c r="B411" s="10"/>
      <c r="C411" s="10"/>
      <c r="D411" s="10"/>
      <c r="E411" s="13"/>
      <c r="F411" s="13"/>
      <c r="G411" s="13"/>
      <c r="H411" s="13"/>
      <c r="I411" s="13"/>
      <c r="J411" s="13"/>
    </row>
    <row r="412" spans="1:10">
      <c r="A412" s="11"/>
      <c r="B412" s="10"/>
      <c r="C412" s="10"/>
      <c r="D412" s="10"/>
      <c r="E412" s="13"/>
      <c r="F412" s="13"/>
      <c r="G412" s="13"/>
      <c r="H412" s="13"/>
      <c r="I412" s="13"/>
      <c r="J412" s="13"/>
    </row>
    <row r="413" spans="1:10">
      <c r="A413" s="11"/>
      <c r="B413" s="10"/>
      <c r="C413" s="10"/>
      <c r="D413" s="10"/>
      <c r="E413" s="13"/>
      <c r="F413" s="13"/>
      <c r="G413" s="13"/>
      <c r="H413" s="13"/>
      <c r="I413" s="13"/>
      <c r="J413" s="13"/>
    </row>
    <row r="414" spans="1:10">
      <c r="A414" s="11"/>
      <c r="B414" s="10"/>
      <c r="C414" s="10"/>
      <c r="D414" s="10"/>
      <c r="E414" s="13"/>
      <c r="F414" s="13"/>
      <c r="G414" s="13"/>
      <c r="H414" s="13"/>
      <c r="I414" s="13"/>
      <c r="J414" s="13"/>
    </row>
    <row r="415" spans="1:10">
      <c r="A415" s="11"/>
      <c r="B415" s="10"/>
      <c r="C415" s="10"/>
      <c r="D415" s="10"/>
      <c r="E415" s="13"/>
      <c r="F415" s="13"/>
      <c r="G415" s="13"/>
      <c r="H415" s="13"/>
      <c r="I415" s="13"/>
      <c r="J415" s="13"/>
    </row>
    <row r="416" spans="1:10">
      <c r="A416" s="11"/>
      <c r="B416" s="10"/>
      <c r="C416" s="10"/>
      <c r="D416" s="10"/>
      <c r="E416" s="13"/>
      <c r="F416" s="13"/>
      <c r="G416" s="13"/>
      <c r="H416" s="13"/>
      <c r="I416" s="13"/>
      <c r="J416" s="13"/>
    </row>
    <row r="417" spans="1:10">
      <c r="A417" s="11"/>
      <c r="B417" s="10"/>
      <c r="C417" s="10"/>
      <c r="D417" s="10"/>
      <c r="E417" s="13"/>
      <c r="F417" s="13"/>
      <c r="G417" s="13"/>
      <c r="H417" s="13"/>
      <c r="I417" s="13"/>
      <c r="J417" s="13"/>
    </row>
    <row r="418" spans="1:10">
      <c r="A418" s="11"/>
      <c r="B418" s="10"/>
      <c r="C418" s="10"/>
      <c r="D418" s="10"/>
      <c r="E418" s="13"/>
      <c r="F418" s="13"/>
      <c r="G418" s="13"/>
      <c r="H418" s="13"/>
      <c r="I418" s="13"/>
      <c r="J418" s="13"/>
    </row>
    <row r="419" spans="1:10">
      <c r="A419" s="11"/>
      <c r="B419" s="10"/>
      <c r="C419" s="10"/>
      <c r="D419" s="10"/>
      <c r="E419" s="13"/>
      <c r="F419" s="13"/>
      <c r="G419" s="13"/>
      <c r="H419" s="13"/>
      <c r="I419" s="13"/>
      <c r="J419" s="13"/>
    </row>
    <row r="420" spans="1:10">
      <c r="A420" s="11"/>
      <c r="B420" s="10"/>
      <c r="C420" s="10"/>
      <c r="D420" s="10"/>
      <c r="E420" s="13"/>
      <c r="F420" s="13"/>
      <c r="G420" s="13"/>
      <c r="H420" s="13"/>
      <c r="I420" s="13"/>
      <c r="J420" s="13"/>
    </row>
    <row r="421" spans="1:10">
      <c r="A421" s="11"/>
      <c r="B421" s="10"/>
      <c r="C421" s="10"/>
      <c r="D421" s="10"/>
      <c r="E421" s="13"/>
      <c r="F421" s="13"/>
      <c r="G421" s="13"/>
      <c r="H421" s="13"/>
      <c r="I421" s="13"/>
      <c r="J421" s="13"/>
    </row>
    <row r="422" spans="1:10">
      <c r="A422" s="11"/>
      <c r="B422" s="10"/>
      <c r="C422" s="10"/>
      <c r="D422" s="10"/>
      <c r="E422" s="13"/>
      <c r="F422" s="13"/>
      <c r="G422" s="13"/>
      <c r="H422" s="13"/>
      <c r="I422" s="13"/>
      <c r="J422" s="13"/>
    </row>
    <row r="423" spans="1:10">
      <c r="A423" s="11"/>
      <c r="B423" s="10"/>
      <c r="C423" s="10"/>
      <c r="D423" s="10"/>
      <c r="E423" s="13"/>
      <c r="F423" s="13"/>
      <c r="G423" s="13"/>
      <c r="H423" s="13"/>
      <c r="I423" s="13"/>
      <c r="J423" s="13"/>
    </row>
    <row r="424" spans="1:10">
      <c r="A424" s="11"/>
      <c r="B424" s="10"/>
      <c r="C424" s="10"/>
      <c r="D424" s="10"/>
      <c r="E424" s="13"/>
      <c r="F424" s="13"/>
      <c r="G424" s="13"/>
      <c r="H424" s="13"/>
      <c r="I424" s="13"/>
      <c r="J424" s="13"/>
    </row>
    <row r="425" spans="1:10">
      <c r="A425" s="11"/>
      <c r="B425" s="10"/>
      <c r="C425" s="10"/>
      <c r="D425" s="10"/>
      <c r="E425" s="13"/>
      <c r="F425" s="13"/>
      <c r="G425" s="13"/>
      <c r="H425" s="13"/>
      <c r="I425" s="13"/>
      <c r="J425" s="13"/>
    </row>
    <row r="426" spans="1:10">
      <c r="A426" s="11"/>
      <c r="B426" s="10"/>
      <c r="C426" s="10"/>
      <c r="D426" s="10"/>
      <c r="E426" s="13"/>
      <c r="F426" s="13"/>
      <c r="G426" s="13"/>
      <c r="H426" s="13"/>
      <c r="I426" s="13"/>
      <c r="J426" s="13"/>
    </row>
    <row r="427" spans="1:10">
      <c r="A427" s="11"/>
      <c r="B427" s="10"/>
      <c r="C427" s="10"/>
      <c r="D427" s="10"/>
      <c r="E427" s="13"/>
      <c r="F427" s="13"/>
      <c r="G427" s="13"/>
      <c r="H427" s="13"/>
      <c r="I427" s="13"/>
      <c r="J427" s="13"/>
    </row>
    <row r="428" spans="1:10">
      <c r="A428" s="11"/>
      <c r="B428" s="10"/>
      <c r="C428" s="10"/>
      <c r="D428" s="10"/>
      <c r="E428" s="13"/>
      <c r="F428" s="13"/>
      <c r="G428" s="13"/>
      <c r="H428" s="13"/>
      <c r="I428" s="13"/>
      <c r="J428" s="13"/>
    </row>
    <row r="429" spans="1:10">
      <c r="A429" s="11"/>
      <c r="B429" s="10"/>
      <c r="C429" s="10"/>
      <c r="D429" s="10"/>
      <c r="E429" s="13"/>
      <c r="F429" s="13"/>
      <c r="G429" s="13"/>
      <c r="H429" s="13"/>
      <c r="I429" s="13"/>
      <c r="J429" s="13"/>
    </row>
    <row r="430" spans="1:10">
      <c r="A430" s="11"/>
      <c r="B430" s="10"/>
      <c r="C430" s="10"/>
      <c r="D430" s="10"/>
      <c r="E430" s="13"/>
      <c r="F430" s="13"/>
      <c r="G430" s="13"/>
      <c r="H430" s="13"/>
      <c r="I430" s="13"/>
      <c r="J430" s="13"/>
    </row>
    <row r="431" spans="1:10">
      <c r="A431" s="11"/>
      <c r="B431" s="10"/>
      <c r="C431" s="10"/>
      <c r="D431" s="10"/>
      <c r="E431" s="13"/>
      <c r="F431" s="13"/>
      <c r="G431" s="13"/>
      <c r="H431" s="13"/>
      <c r="I431" s="13"/>
      <c r="J431" s="13"/>
    </row>
    <row r="432" spans="1:10">
      <c r="A432" s="11"/>
      <c r="B432" s="10"/>
      <c r="C432" s="10"/>
      <c r="D432" s="10"/>
      <c r="E432" s="13"/>
      <c r="F432" s="13"/>
      <c r="G432" s="13"/>
      <c r="H432" s="13"/>
      <c r="I432" s="13"/>
      <c r="J432" s="13"/>
    </row>
    <row r="433" spans="1:10">
      <c r="A433" s="11"/>
      <c r="B433" s="10"/>
      <c r="C433" s="10"/>
      <c r="D433" s="10"/>
      <c r="E433" s="13"/>
      <c r="F433" s="13"/>
      <c r="G433" s="13"/>
      <c r="H433" s="13"/>
      <c r="I433" s="13"/>
      <c r="J433" s="13"/>
    </row>
    <row r="434" spans="1:10">
      <c r="A434" s="11"/>
      <c r="B434" s="10"/>
      <c r="C434" s="10"/>
      <c r="D434" s="10"/>
      <c r="E434" s="13"/>
      <c r="F434" s="13"/>
      <c r="G434" s="13"/>
      <c r="H434" s="13"/>
      <c r="I434" s="13"/>
      <c r="J434" s="13"/>
    </row>
    <row r="435" spans="1:10">
      <c r="A435" s="11"/>
      <c r="B435" s="10"/>
      <c r="C435" s="10"/>
      <c r="D435" s="10"/>
      <c r="E435" s="13"/>
      <c r="F435" s="13"/>
      <c r="G435" s="13"/>
      <c r="H435" s="13"/>
      <c r="I435" s="13"/>
      <c r="J435" s="13"/>
    </row>
    <row r="436" spans="1:10">
      <c r="A436" s="11"/>
      <c r="B436" s="10"/>
      <c r="C436" s="10"/>
      <c r="D436" s="10"/>
      <c r="E436" s="13"/>
      <c r="F436" s="13"/>
      <c r="G436" s="13"/>
      <c r="H436" s="13"/>
      <c r="I436" s="13"/>
      <c r="J436" s="13"/>
    </row>
    <row r="437" spans="1:10">
      <c r="A437" s="11"/>
      <c r="B437" s="10"/>
      <c r="C437" s="10"/>
      <c r="D437" s="10"/>
      <c r="E437" s="13"/>
      <c r="F437" s="13"/>
      <c r="G437" s="13"/>
      <c r="H437" s="13"/>
      <c r="I437" s="13"/>
      <c r="J437" s="13"/>
    </row>
    <row r="438" spans="1:10">
      <c r="A438" s="11"/>
      <c r="B438" s="10"/>
      <c r="C438" s="10"/>
      <c r="D438" s="10"/>
      <c r="E438" s="13"/>
      <c r="F438" s="13"/>
      <c r="G438" s="13"/>
      <c r="H438" s="13"/>
      <c r="I438" s="13"/>
      <c r="J438" s="13"/>
    </row>
    <row r="439" spans="1:10">
      <c r="A439" s="11"/>
      <c r="B439" s="10"/>
      <c r="C439" s="10"/>
      <c r="D439" s="10"/>
      <c r="E439" s="13"/>
      <c r="F439" s="13"/>
      <c r="G439" s="13"/>
      <c r="H439" s="13"/>
      <c r="I439" s="13"/>
      <c r="J439" s="13"/>
    </row>
    <row r="440" spans="1:10">
      <c r="A440" s="11"/>
      <c r="B440" s="10"/>
      <c r="C440" s="10"/>
      <c r="D440" s="10"/>
      <c r="E440" s="13"/>
      <c r="F440" s="13"/>
      <c r="G440" s="13"/>
      <c r="H440" s="13"/>
      <c r="I440" s="13"/>
      <c r="J440" s="13"/>
    </row>
    <row r="441" spans="1:10">
      <c r="A441" s="11"/>
      <c r="B441" s="10"/>
      <c r="C441" s="10"/>
      <c r="D441" s="10"/>
      <c r="E441" s="13"/>
      <c r="F441" s="13"/>
      <c r="G441" s="13"/>
      <c r="H441" s="13"/>
      <c r="I441" s="13"/>
      <c r="J441" s="13"/>
    </row>
    <row r="442" spans="1:10">
      <c r="A442" s="11"/>
      <c r="B442" s="10"/>
      <c r="C442" s="10"/>
      <c r="D442" s="10"/>
      <c r="E442" s="13"/>
      <c r="F442" s="13"/>
      <c r="G442" s="13"/>
      <c r="H442" s="13"/>
      <c r="I442" s="13"/>
      <c r="J442" s="13"/>
    </row>
    <row r="443" spans="1:10">
      <c r="A443" s="11"/>
      <c r="B443" s="10"/>
      <c r="C443" s="10"/>
      <c r="D443" s="10"/>
      <c r="E443" s="13"/>
      <c r="F443" s="13"/>
      <c r="G443" s="13"/>
      <c r="H443" s="13"/>
      <c r="I443" s="13"/>
      <c r="J443" s="13"/>
    </row>
    <row r="444" spans="1:10">
      <c r="A444" s="11"/>
      <c r="B444" s="10"/>
      <c r="C444" s="10"/>
      <c r="D444" s="10"/>
      <c r="E444" s="13"/>
      <c r="F444" s="13"/>
      <c r="G444" s="13"/>
      <c r="H444" s="13"/>
      <c r="I444" s="13"/>
      <c r="J444" s="13"/>
    </row>
    <row r="445" spans="1:10">
      <c r="A445" s="11"/>
      <c r="B445" s="10"/>
      <c r="C445" s="10"/>
      <c r="D445" s="10"/>
      <c r="E445" s="13"/>
      <c r="F445" s="13"/>
      <c r="G445" s="13"/>
      <c r="H445" s="13"/>
      <c r="I445" s="13"/>
      <c r="J445" s="13"/>
    </row>
    <row r="446" spans="1:10">
      <c r="A446" s="11"/>
      <c r="B446" s="10"/>
      <c r="C446" s="10"/>
      <c r="D446" s="10"/>
      <c r="E446" s="13"/>
      <c r="F446" s="13"/>
      <c r="G446" s="13"/>
      <c r="H446" s="13"/>
      <c r="I446" s="13"/>
      <c r="J446" s="13"/>
    </row>
    <row r="447" spans="1:10">
      <c r="A447" s="11"/>
      <c r="B447" s="10"/>
      <c r="C447" s="10"/>
      <c r="D447" s="10"/>
      <c r="E447" s="13"/>
      <c r="F447" s="13"/>
      <c r="G447" s="13"/>
      <c r="H447" s="13"/>
      <c r="I447" s="13"/>
      <c r="J447" s="13"/>
    </row>
    <row r="448" spans="1:10">
      <c r="A448" s="11"/>
      <c r="B448" s="10"/>
      <c r="C448" s="10"/>
      <c r="D448" s="10"/>
      <c r="E448" s="13"/>
      <c r="F448" s="13"/>
      <c r="G448" s="13"/>
      <c r="H448" s="13"/>
      <c r="I448" s="13"/>
      <c r="J448" s="13"/>
    </row>
    <row r="449" spans="1:10">
      <c r="A449" s="11"/>
      <c r="B449" s="10"/>
      <c r="C449" s="10"/>
      <c r="D449" s="10"/>
      <c r="E449" s="13"/>
      <c r="F449" s="13"/>
      <c r="G449" s="13"/>
      <c r="H449" s="13"/>
      <c r="I449" s="13"/>
      <c r="J449" s="13"/>
    </row>
    <row r="450" spans="1:10">
      <c r="A450" s="11"/>
      <c r="B450" s="10"/>
      <c r="C450" s="10"/>
      <c r="D450" s="10"/>
      <c r="E450" s="13"/>
      <c r="F450" s="13"/>
      <c r="G450" s="13"/>
      <c r="H450" s="13"/>
      <c r="I450" s="13"/>
      <c r="J450" s="13"/>
    </row>
    <row r="451" spans="1:10">
      <c r="A451" s="11"/>
      <c r="B451" s="10"/>
      <c r="C451" s="10"/>
      <c r="D451" s="10"/>
      <c r="E451" s="13"/>
      <c r="F451" s="13"/>
      <c r="G451" s="13"/>
      <c r="H451" s="13"/>
      <c r="I451" s="13"/>
      <c r="J451" s="13"/>
    </row>
    <row r="452" spans="1:10">
      <c r="A452" s="11"/>
      <c r="B452" s="10"/>
      <c r="C452" s="10"/>
      <c r="D452" s="10"/>
      <c r="E452" s="13"/>
      <c r="F452" s="13"/>
      <c r="G452" s="13"/>
      <c r="H452" s="13"/>
      <c r="I452" s="13"/>
      <c r="J452" s="13"/>
    </row>
    <row r="453" spans="1:10">
      <c r="A453" s="11"/>
      <c r="B453" s="10"/>
      <c r="C453" s="10"/>
      <c r="D453" s="10"/>
      <c r="E453" s="13"/>
      <c r="F453" s="13"/>
      <c r="G453" s="13"/>
      <c r="H453" s="13"/>
      <c r="I453" s="13"/>
      <c r="J453" s="13"/>
    </row>
    <row r="454" spans="1:10">
      <c r="A454" s="11"/>
      <c r="B454" s="10"/>
      <c r="C454" s="10"/>
      <c r="D454" s="10"/>
      <c r="E454" s="13"/>
      <c r="F454" s="13"/>
      <c r="G454" s="13"/>
      <c r="H454" s="13"/>
      <c r="I454" s="13"/>
      <c r="J454" s="13"/>
    </row>
    <row r="455" spans="1:10">
      <c r="A455" s="11"/>
      <c r="B455" s="10"/>
      <c r="C455" s="10"/>
      <c r="D455" s="10"/>
      <c r="E455" s="13"/>
      <c r="F455" s="13"/>
      <c r="G455" s="13"/>
      <c r="H455" s="13"/>
      <c r="I455" s="13"/>
      <c r="J455" s="13"/>
    </row>
    <row r="456" spans="1:10">
      <c r="A456" s="11"/>
      <c r="B456" s="10"/>
      <c r="C456" s="10"/>
      <c r="D456" s="10"/>
      <c r="E456" s="13"/>
      <c r="F456" s="13"/>
      <c r="G456" s="13"/>
      <c r="H456" s="13"/>
      <c r="I456" s="13"/>
      <c r="J456" s="13"/>
    </row>
    <row r="457" spans="1:10">
      <c r="A457" s="11"/>
      <c r="B457" s="10"/>
      <c r="C457" s="10"/>
      <c r="D457" s="10"/>
      <c r="E457" s="13"/>
      <c r="F457" s="13"/>
      <c r="G457" s="13"/>
      <c r="H457" s="13"/>
      <c r="I457" s="13"/>
      <c r="J457" s="13"/>
    </row>
    <row r="458" spans="1:10">
      <c r="A458" s="11"/>
      <c r="B458" s="10"/>
      <c r="C458" s="10"/>
      <c r="D458" s="10"/>
      <c r="E458" s="13"/>
      <c r="F458" s="13"/>
      <c r="G458" s="13"/>
      <c r="H458" s="13"/>
      <c r="I458" s="13"/>
      <c r="J458" s="13"/>
    </row>
    <row r="459" spans="1:10">
      <c r="A459" s="11"/>
      <c r="B459" s="10"/>
      <c r="C459" s="10"/>
      <c r="D459" s="10"/>
      <c r="E459" s="13"/>
      <c r="F459" s="13"/>
      <c r="G459" s="13"/>
      <c r="H459" s="13"/>
      <c r="I459" s="13"/>
      <c r="J459" s="13"/>
    </row>
    <row r="460" spans="1:10">
      <c r="A460" s="11"/>
      <c r="B460" s="10"/>
      <c r="C460" s="10"/>
      <c r="D460" s="10"/>
      <c r="E460" s="13"/>
      <c r="F460" s="13"/>
      <c r="G460" s="13"/>
      <c r="H460" s="13"/>
      <c r="I460" s="13"/>
      <c r="J460" s="13"/>
    </row>
    <row r="461" spans="1:10">
      <c r="A461" s="11"/>
      <c r="B461" s="10"/>
      <c r="C461" s="10"/>
      <c r="D461" s="10"/>
      <c r="E461" s="13"/>
      <c r="F461" s="13"/>
      <c r="G461" s="13"/>
      <c r="H461" s="13"/>
      <c r="I461" s="13"/>
      <c r="J461" s="13"/>
    </row>
    <row r="462" spans="1:10">
      <c r="A462" s="11"/>
      <c r="B462" s="10"/>
      <c r="C462" s="10"/>
      <c r="D462" s="10"/>
      <c r="E462" s="13"/>
      <c r="F462" s="13"/>
      <c r="G462" s="13"/>
      <c r="H462" s="13"/>
      <c r="I462" s="13"/>
      <c r="J462" s="13"/>
    </row>
    <row r="463" spans="1:10">
      <c r="A463" s="11"/>
      <c r="B463" s="10"/>
      <c r="C463" s="10"/>
      <c r="D463" s="10"/>
      <c r="E463" s="13"/>
      <c r="F463" s="13"/>
      <c r="G463" s="13"/>
      <c r="H463" s="13"/>
      <c r="I463" s="13"/>
      <c r="J463" s="13"/>
    </row>
    <row r="464" spans="1:10">
      <c r="A464" s="11"/>
      <c r="B464" s="10"/>
      <c r="C464" s="10"/>
      <c r="D464" s="10"/>
      <c r="E464" s="13"/>
      <c r="F464" s="13"/>
      <c r="G464" s="13"/>
      <c r="H464" s="13"/>
      <c r="I464" s="13"/>
      <c r="J464" s="13"/>
    </row>
    <row r="465" spans="1:10">
      <c r="A465" s="11"/>
      <c r="B465" s="10"/>
      <c r="C465" s="10"/>
      <c r="D465" s="10"/>
      <c r="E465" s="13"/>
      <c r="F465" s="13"/>
      <c r="G465" s="13"/>
      <c r="H465" s="13"/>
      <c r="I465" s="13"/>
      <c r="J465" s="13"/>
    </row>
    <row r="466" spans="1:10">
      <c r="A466" s="11"/>
      <c r="B466" s="10"/>
      <c r="C466" s="10"/>
      <c r="D466" s="10"/>
      <c r="E466" s="13"/>
      <c r="F466" s="13"/>
      <c r="G466" s="13"/>
      <c r="H466" s="13"/>
      <c r="I466" s="13"/>
      <c r="J466" s="13"/>
    </row>
    <row r="467" spans="1:10">
      <c r="A467" s="11"/>
      <c r="B467" s="10"/>
      <c r="C467" s="10"/>
      <c r="D467" s="10"/>
      <c r="E467" s="13"/>
      <c r="F467" s="13"/>
      <c r="G467" s="13"/>
      <c r="H467" s="13"/>
      <c r="I467" s="13"/>
      <c r="J467" s="13"/>
    </row>
    <row r="468" spans="1:10">
      <c r="A468" s="11"/>
      <c r="B468" s="10"/>
      <c r="C468" s="10"/>
      <c r="D468" s="10"/>
      <c r="E468" s="13"/>
      <c r="F468" s="13"/>
      <c r="G468" s="13"/>
      <c r="H468" s="13"/>
      <c r="I468" s="13"/>
      <c r="J468" s="13"/>
    </row>
    <row r="469" spans="1:10">
      <c r="A469" s="11"/>
      <c r="B469" s="10"/>
      <c r="C469" s="10"/>
      <c r="D469" s="10"/>
      <c r="E469" s="13"/>
      <c r="F469" s="13"/>
      <c r="G469" s="13"/>
      <c r="H469" s="13"/>
      <c r="I469" s="13"/>
      <c r="J469" s="13"/>
    </row>
    <row r="470" spans="1:10">
      <c r="A470" s="11"/>
      <c r="B470" s="10"/>
      <c r="C470" s="10"/>
      <c r="D470" s="10"/>
      <c r="E470" s="13"/>
      <c r="F470" s="13"/>
      <c r="G470" s="13"/>
      <c r="H470" s="13"/>
      <c r="I470" s="13"/>
      <c r="J470" s="13"/>
    </row>
    <row r="471" spans="1:10">
      <c r="A471" s="11"/>
      <c r="B471" s="10"/>
      <c r="C471" s="10"/>
      <c r="D471" s="10"/>
      <c r="E471" s="13"/>
      <c r="F471" s="13"/>
      <c r="G471" s="13"/>
      <c r="H471" s="13"/>
      <c r="I471" s="13"/>
      <c r="J471" s="13"/>
    </row>
    <row r="472" spans="1:10">
      <c r="A472" s="11"/>
      <c r="B472" s="10"/>
      <c r="C472" s="10"/>
      <c r="D472" s="10"/>
      <c r="E472" s="13"/>
      <c r="F472" s="13"/>
      <c r="G472" s="13"/>
      <c r="H472" s="13"/>
      <c r="I472" s="13"/>
      <c r="J472" s="13"/>
    </row>
    <row r="473" spans="1:10">
      <c r="A473" s="11"/>
      <c r="B473" s="10"/>
      <c r="C473" s="10"/>
      <c r="D473" s="10"/>
      <c r="E473" s="13"/>
      <c r="F473" s="13"/>
      <c r="G473" s="13"/>
      <c r="H473" s="13"/>
      <c r="I473" s="13"/>
      <c r="J473" s="13"/>
    </row>
    <row r="474" spans="1:10">
      <c r="A474" s="11"/>
      <c r="B474" s="10"/>
      <c r="C474" s="10"/>
      <c r="D474" s="10"/>
      <c r="E474" s="13"/>
      <c r="F474" s="13"/>
      <c r="G474" s="13"/>
      <c r="H474" s="13"/>
      <c r="I474" s="13"/>
      <c r="J474" s="13"/>
    </row>
    <row r="475" spans="1:10">
      <c r="A475" s="11"/>
      <c r="B475" s="10"/>
      <c r="C475" s="10"/>
      <c r="D475" s="10"/>
      <c r="E475" s="13"/>
      <c r="F475" s="13"/>
      <c r="G475" s="13"/>
      <c r="H475" s="13"/>
      <c r="I475" s="13"/>
      <c r="J475" s="13"/>
    </row>
    <row r="476" spans="1:10">
      <c r="A476" s="11"/>
      <c r="B476" s="10"/>
      <c r="C476" s="10"/>
      <c r="D476" s="10"/>
      <c r="E476" s="13"/>
      <c r="F476" s="13"/>
      <c r="G476" s="13"/>
      <c r="H476" s="13"/>
      <c r="I476" s="13"/>
      <c r="J476" s="13"/>
    </row>
    <row r="477" spans="1:10">
      <c r="A477" s="11"/>
      <c r="B477" s="10"/>
      <c r="C477" s="10"/>
      <c r="D477" s="10"/>
      <c r="E477" s="13"/>
      <c r="F477" s="13"/>
      <c r="G477" s="13"/>
      <c r="H477" s="13"/>
      <c r="I477" s="13"/>
      <c r="J477" s="13"/>
    </row>
    <row r="478" spans="1:10">
      <c r="A478" s="11"/>
      <c r="B478" s="10"/>
      <c r="C478" s="10"/>
      <c r="D478" s="10"/>
      <c r="E478" s="13"/>
      <c r="F478" s="13"/>
      <c r="G478" s="13"/>
      <c r="H478" s="13"/>
      <c r="I478" s="13"/>
      <c r="J478" s="13"/>
    </row>
    <row r="479" spans="1:10">
      <c r="A479" s="11"/>
      <c r="B479" s="10"/>
      <c r="C479" s="10"/>
      <c r="D479" s="10"/>
      <c r="E479" s="13"/>
      <c r="F479" s="13"/>
      <c r="G479" s="13"/>
      <c r="H479" s="13"/>
      <c r="I479" s="13"/>
      <c r="J479" s="13"/>
    </row>
    <row r="480" spans="1:10">
      <c r="A480" s="11"/>
      <c r="B480" s="10"/>
      <c r="C480" s="10"/>
      <c r="D480" s="10"/>
      <c r="E480" s="13"/>
      <c r="F480" s="13"/>
      <c r="G480" s="13"/>
      <c r="H480" s="13"/>
      <c r="I480" s="13"/>
      <c r="J480" s="13"/>
    </row>
    <row r="481" spans="1:10">
      <c r="A481" s="11"/>
      <c r="B481" s="10"/>
      <c r="C481" s="10"/>
      <c r="D481" s="10"/>
      <c r="E481" s="13"/>
      <c r="F481" s="13"/>
      <c r="G481" s="13"/>
      <c r="H481" s="13"/>
      <c r="I481" s="13"/>
      <c r="J481" s="13"/>
    </row>
    <row r="482" spans="1:10">
      <c r="A482" s="11"/>
      <c r="B482" s="10"/>
      <c r="C482" s="10"/>
      <c r="D482" s="10"/>
      <c r="E482" s="13"/>
      <c r="F482" s="13"/>
      <c r="G482" s="13"/>
      <c r="H482" s="13"/>
      <c r="I482" s="13"/>
      <c r="J482" s="13"/>
    </row>
    <row r="483" spans="1:10">
      <c r="A483" s="11"/>
      <c r="B483" s="10"/>
      <c r="C483" s="10"/>
      <c r="D483" s="10"/>
      <c r="E483" s="13"/>
      <c r="F483" s="13"/>
      <c r="G483" s="13"/>
      <c r="H483" s="13"/>
      <c r="I483" s="13"/>
      <c r="J483" s="13"/>
    </row>
    <row r="484" spans="1:10">
      <c r="A484" s="11"/>
      <c r="B484" s="10"/>
      <c r="C484" s="10"/>
      <c r="D484" s="10"/>
      <c r="E484" s="13"/>
      <c r="F484" s="13"/>
      <c r="G484" s="13"/>
      <c r="H484" s="13"/>
      <c r="I484" s="13"/>
      <c r="J484" s="13"/>
    </row>
    <row r="485" spans="1:10">
      <c r="A485" s="11"/>
      <c r="B485" s="10"/>
      <c r="C485" s="10"/>
      <c r="D485" s="10"/>
      <c r="E485" s="13"/>
      <c r="F485" s="13"/>
      <c r="G485" s="13"/>
      <c r="H485" s="13"/>
      <c r="I485" s="13"/>
      <c r="J485" s="13"/>
    </row>
    <row r="486" spans="1:10">
      <c r="A486" s="11"/>
      <c r="B486" s="10"/>
      <c r="C486" s="10"/>
      <c r="D486" s="10"/>
      <c r="E486" s="13"/>
      <c r="F486" s="13"/>
      <c r="G486" s="13"/>
      <c r="H486" s="13"/>
      <c r="I486" s="13"/>
      <c r="J486" s="13"/>
    </row>
    <row r="487" spans="1:10">
      <c r="A487" s="11"/>
      <c r="B487" s="10"/>
      <c r="C487" s="10"/>
      <c r="D487" s="10"/>
      <c r="E487" s="13"/>
      <c r="F487" s="13"/>
      <c r="G487" s="13"/>
      <c r="H487" s="13"/>
      <c r="I487" s="13"/>
      <c r="J487" s="13"/>
    </row>
    <row r="488" spans="1:10">
      <c r="A488" s="11"/>
      <c r="B488" s="10"/>
      <c r="C488" s="10"/>
      <c r="D488" s="10"/>
      <c r="E488" s="13"/>
      <c r="F488" s="13"/>
      <c r="G488" s="13"/>
      <c r="H488" s="13"/>
      <c r="I488" s="13"/>
      <c r="J488" s="13"/>
    </row>
    <row r="489" spans="1:10">
      <c r="A489" s="11"/>
      <c r="B489" s="10"/>
      <c r="C489" s="10"/>
      <c r="D489" s="10"/>
      <c r="E489" s="13"/>
      <c r="F489" s="13"/>
      <c r="G489" s="13"/>
      <c r="H489" s="13"/>
      <c r="I489" s="13"/>
      <c r="J489" s="13"/>
    </row>
    <row r="490" spans="1:10">
      <c r="A490" s="11"/>
      <c r="B490" s="10"/>
      <c r="C490" s="10"/>
      <c r="D490" s="10"/>
      <c r="E490" s="13"/>
      <c r="F490" s="13"/>
      <c r="G490" s="13"/>
      <c r="H490" s="13"/>
      <c r="I490" s="13"/>
      <c r="J490" s="13"/>
    </row>
    <row r="491" spans="1:10">
      <c r="A491" s="11"/>
      <c r="B491" s="10"/>
      <c r="C491" s="10"/>
      <c r="D491" s="10"/>
      <c r="E491" s="13"/>
      <c r="F491" s="13"/>
      <c r="G491" s="13"/>
      <c r="H491" s="13"/>
      <c r="I491" s="13"/>
      <c r="J491" s="13"/>
    </row>
    <row r="492" spans="1:10">
      <c r="A492" s="11"/>
      <c r="B492" s="10"/>
      <c r="C492" s="10"/>
      <c r="D492" s="10"/>
      <c r="E492" s="13"/>
      <c r="F492" s="13"/>
      <c r="G492" s="13"/>
      <c r="H492" s="13"/>
      <c r="I492" s="13"/>
      <c r="J492" s="13"/>
    </row>
    <row r="493" spans="1:10">
      <c r="A493" s="11"/>
      <c r="B493" s="10"/>
      <c r="C493" s="10"/>
      <c r="D493" s="10"/>
      <c r="E493" s="13"/>
      <c r="F493" s="13"/>
      <c r="G493" s="13"/>
      <c r="H493" s="13"/>
      <c r="I493" s="13"/>
      <c r="J493" s="13"/>
    </row>
    <row r="494" spans="1:10">
      <c r="A494" s="11"/>
      <c r="B494" s="10"/>
      <c r="C494" s="10"/>
      <c r="D494" s="10"/>
      <c r="E494" s="13"/>
      <c r="F494" s="13"/>
      <c r="G494" s="13"/>
      <c r="H494" s="13"/>
      <c r="I494" s="13"/>
      <c r="J494" s="13"/>
    </row>
    <row r="495" spans="1:10">
      <c r="A495" s="11"/>
      <c r="B495" s="10"/>
      <c r="C495" s="10"/>
      <c r="D495" s="10"/>
      <c r="E495" s="13"/>
      <c r="F495" s="13"/>
      <c r="G495" s="13"/>
      <c r="H495" s="13"/>
      <c r="I495" s="13"/>
      <c r="J495" s="13"/>
    </row>
    <row r="496" spans="1:10">
      <c r="A496" s="11"/>
      <c r="B496" s="10"/>
      <c r="C496" s="10"/>
      <c r="D496" s="10"/>
      <c r="E496" s="13"/>
      <c r="F496" s="13"/>
      <c r="G496" s="13"/>
      <c r="H496" s="13"/>
      <c r="I496" s="13"/>
      <c r="J496" s="13"/>
    </row>
    <row r="497" spans="1:10">
      <c r="A497" s="11"/>
      <c r="B497" s="10"/>
      <c r="C497" s="10"/>
      <c r="D497" s="10"/>
      <c r="E497" s="13"/>
      <c r="F497" s="13"/>
      <c r="G497" s="13"/>
      <c r="H497" s="13"/>
      <c r="I497" s="13"/>
      <c r="J497" s="13"/>
    </row>
    <row r="498" spans="1:10">
      <c r="A498" s="11"/>
      <c r="B498" s="10"/>
      <c r="C498" s="10"/>
      <c r="D498" s="10"/>
      <c r="E498" s="13"/>
      <c r="F498" s="13"/>
      <c r="G498" s="13"/>
      <c r="H498" s="13"/>
      <c r="I498" s="13"/>
      <c r="J498" s="13"/>
    </row>
    <row r="499" spans="1:10">
      <c r="A499" s="11"/>
      <c r="B499" s="10"/>
      <c r="C499" s="10"/>
      <c r="D499" s="10"/>
      <c r="E499" s="13"/>
      <c r="F499" s="13"/>
      <c r="G499" s="13"/>
      <c r="H499" s="13"/>
      <c r="I499" s="13"/>
      <c r="J499" s="13"/>
    </row>
    <row r="500" spans="1:10">
      <c r="A500" s="11"/>
      <c r="B500" s="10"/>
      <c r="C500" s="10"/>
      <c r="D500" s="10"/>
      <c r="E500" s="13"/>
      <c r="F500" s="13"/>
      <c r="G500" s="13"/>
      <c r="H500" s="13"/>
      <c r="I500" s="13"/>
      <c r="J500" s="13"/>
    </row>
    <row r="501" spans="1:10">
      <c r="A501" s="11"/>
      <c r="B501" s="10"/>
      <c r="C501" s="10"/>
      <c r="D501" s="10"/>
      <c r="E501" s="13"/>
      <c r="F501" s="13"/>
      <c r="G501" s="13"/>
      <c r="H501" s="13"/>
      <c r="I501" s="13"/>
      <c r="J501" s="13"/>
    </row>
    <row r="502" spans="1:10">
      <c r="A502" s="11"/>
      <c r="B502" s="10"/>
      <c r="C502" s="10"/>
      <c r="D502" s="10"/>
      <c r="E502" s="13"/>
      <c r="F502" s="13"/>
      <c r="G502" s="13"/>
      <c r="H502" s="13"/>
      <c r="I502" s="13"/>
      <c r="J502" s="13"/>
    </row>
    <row r="503" spans="1:10">
      <c r="A503" s="11"/>
      <c r="B503" s="10"/>
      <c r="C503" s="10"/>
      <c r="D503" s="10"/>
      <c r="E503" s="13"/>
      <c r="F503" s="13"/>
      <c r="G503" s="13"/>
      <c r="H503" s="13"/>
      <c r="I503" s="13"/>
      <c r="J503" s="13"/>
    </row>
    <row r="504" spans="1:10">
      <c r="A504" s="11"/>
      <c r="B504" s="10"/>
      <c r="C504" s="10"/>
      <c r="D504" s="10"/>
      <c r="E504" s="13"/>
      <c r="F504" s="13"/>
      <c r="G504" s="13"/>
      <c r="H504" s="13"/>
      <c r="I504" s="13"/>
      <c r="J504" s="13"/>
    </row>
    <row r="505" spans="1:10">
      <c r="A505" s="11"/>
      <c r="B505" s="10"/>
      <c r="C505" s="10"/>
      <c r="D505" s="10"/>
      <c r="E505" s="13"/>
      <c r="F505" s="13"/>
      <c r="G505" s="13"/>
      <c r="H505" s="13"/>
      <c r="I505" s="13"/>
      <c r="J505" s="13"/>
    </row>
    <row r="506" spans="1:10">
      <c r="A506" s="11"/>
      <c r="B506" s="10"/>
      <c r="C506" s="10"/>
      <c r="D506" s="10"/>
      <c r="E506" s="13"/>
      <c r="F506" s="13"/>
      <c r="G506" s="13"/>
      <c r="H506" s="13"/>
      <c r="I506" s="13"/>
      <c r="J506" s="13"/>
    </row>
    <row r="507" spans="1:10">
      <c r="A507" s="11"/>
      <c r="B507" s="10"/>
      <c r="C507" s="10"/>
      <c r="D507" s="10"/>
      <c r="E507" s="13"/>
      <c r="F507" s="13"/>
      <c r="G507" s="13"/>
      <c r="H507" s="13"/>
      <c r="I507" s="13"/>
      <c r="J507" s="13"/>
    </row>
    <row r="508" spans="1:10">
      <c r="A508" s="11"/>
      <c r="B508" s="10"/>
      <c r="C508" s="10"/>
      <c r="D508" s="10"/>
      <c r="E508" s="13"/>
      <c r="F508" s="13"/>
      <c r="G508" s="13"/>
      <c r="H508" s="13"/>
      <c r="I508" s="13"/>
      <c r="J508" s="13"/>
    </row>
    <row r="509" spans="1:10">
      <c r="A509" s="11"/>
      <c r="B509" s="10"/>
      <c r="C509" s="10"/>
      <c r="D509" s="10"/>
      <c r="E509" s="13"/>
      <c r="F509" s="13"/>
      <c r="G509" s="13"/>
      <c r="H509" s="13"/>
      <c r="I509" s="13"/>
      <c r="J509" s="13"/>
    </row>
    <row r="510" spans="1:10">
      <c r="A510" s="11"/>
      <c r="B510" s="10"/>
      <c r="C510" s="10"/>
      <c r="D510" s="10"/>
      <c r="E510" s="13"/>
      <c r="F510" s="13"/>
      <c r="G510" s="13"/>
      <c r="H510" s="13"/>
      <c r="I510" s="13"/>
      <c r="J510" s="13"/>
    </row>
    <row r="511" spans="1:10">
      <c r="A511" s="11"/>
      <c r="B511" s="10"/>
      <c r="C511" s="10"/>
      <c r="D511" s="10"/>
      <c r="E511" s="13"/>
      <c r="F511" s="13"/>
      <c r="G511" s="13"/>
      <c r="H511" s="13"/>
      <c r="I511" s="13"/>
      <c r="J511" s="13"/>
    </row>
    <row r="512" spans="1:10">
      <c r="A512" s="11"/>
      <c r="B512" s="10"/>
      <c r="C512" s="10"/>
      <c r="D512" s="10"/>
      <c r="E512" s="13"/>
      <c r="F512" s="13"/>
      <c r="G512" s="13"/>
      <c r="H512" s="13"/>
      <c r="I512" s="13"/>
      <c r="J512" s="13"/>
    </row>
    <row r="513" spans="1:10">
      <c r="A513" s="11"/>
      <c r="B513" s="10"/>
      <c r="C513" s="10"/>
      <c r="D513" s="10"/>
      <c r="E513" s="13"/>
      <c r="F513" s="13"/>
      <c r="G513" s="13"/>
      <c r="H513" s="13"/>
      <c r="I513" s="13"/>
      <c r="J513" s="13"/>
    </row>
    <row r="514" spans="1:10">
      <c r="A514" s="11"/>
      <c r="B514" s="10"/>
      <c r="C514" s="10"/>
      <c r="D514" s="10"/>
      <c r="E514" s="13"/>
      <c r="F514" s="13"/>
      <c r="G514" s="13"/>
      <c r="H514" s="13"/>
      <c r="I514" s="13"/>
      <c r="J514" s="13"/>
    </row>
    <row r="515" spans="1:10">
      <c r="A515" s="11"/>
      <c r="B515" s="10"/>
      <c r="C515" s="10"/>
      <c r="D515" s="10"/>
      <c r="E515" s="13"/>
      <c r="F515" s="13"/>
      <c r="G515" s="13"/>
      <c r="H515" s="13"/>
      <c r="I515" s="13"/>
      <c r="J515" s="13"/>
    </row>
    <row r="516" spans="1:10">
      <c r="A516" s="11"/>
      <c r="B516" s="10"/>
      <c r="C516" s="10"/>
      <c r="D516" s="10"/>
      <c r="E516" s="13"/>
      <c r="F516" s="13"/>
      <c r="G516" s="13"/>
      <c r="H516" s="13"/>
      <c r="I516" s="13"/>
      <c r="J516" s="13"/>
    </row>
    <row r="517" spans="1:10">
      <c r="A517" s="11"/>
      <c r="B517" s="10"/>
      <c r="C517" s="10"/>
      <c r="D517" s="10"/>
      <c r="E517" s="13"/>
      <c r="F517" s="13"/>
      <c r="G517" s="13"/>
      <c r="H517" s="13"/>
      <c r="I517" s="13"/>
      <c r="J517" s="13"/>
    </row>
    <row r="518" spans="1:10">
      <c r="A518" s="11"/>
      <c r="B518" s="10"/>
      <c r="C518" s="10"/>
      <c r="D518" s="10"/>
      <c r="E518" s="13"/>
      <c r="F518" s="13"/>
      <c r="G518" s="13"/>
      <c r="H518" s="13"/>
      <c r="I518" s="13"/>
      <c r="J518" s="13"/>
    </row>
    <row r="519" spans="1:10">
      <c r="A519" s="11"/>
      <c r="B519" s="10"/>
      <c r="C519" s="10"/>
      <c r="D519" s="10"/>
      <c r="E519" s="13"/>
      <c r="F519" s="13"/>
      <c r="G519" s="13"/>
      <c r="H519" s="13"/>
      <c r="I519" s="13"/>
      <c r="J519" s="13"/>
    </row>
    <row r="520" spans="1:10">
      <c r="A520" s="11"/>
      <c r="B520" s="10"/>
      <c r="C520" s="10"/>
      <c r="D520" s="10"/>
      <c r="E520" s="13"/>
      <c r="F520" s="13"/>
      <c r="G520" s="13"/>
      <c r="H520" s="13"/>
      <c r="I520" s="13"/>
      <c r="J520" s="13"/>
    </row>
    <row r="521" spans="1:10">
      <c r="A521" s="11"/>
      <c r="B521" s="10"/>
      <c r="C521" s="10"/>
      <c r="D521" s="10"/>
      <c r="E521" s="13"/>
      <c r="F521" s="13"/>
      <c r="G521" s="13"/>
      <c r="H521" s="13"/>
      <c r="I521" s="13"/>
      <c r="J521" s="13"/>
    </row>
    <row r="522" spans="1:10">
      <c r="A522" s="11"/>
      <c r="B522" s="10"/>
      <c r="C522" s="10"/>
      <c r="D522" s="10"/>
      <c r="E522" s="13"/>
      <c r="F522" s="13"/>
      <c r="G522" s="13"/>
      <c r="H522" s="13"/>
      <c r="I522" s="13"/>
      <c r="J522" s="13"/>
    </row>
    <row r="523" spans="1:10">
      <c r="A523" s="11"/>
      <c r="B523" s="10"/>
      <c r="C523" s="10"/>
      <c r="D523" s="10"/>
      <c r="E523" s="13"/>
      <c r="F523" s="13"/>
      <c r="G523" s="13"/>
      <c r="H523" s="13"/>
      <c r="I523" s="13"/>
      <c r="J523" s="13"/>
    </row>
    <row r="524" spans="1:10">
      <c r="A524" s="11"/>
      <c r="B524" s="10"/>
      <c r="C524" s="10"/>
      <c r="D524" s="10"/>
      <c r="E524" s="13"/>
      <c r="F524" s="13"/>
      <c r="G524" s="13"/>
      <c r="H524" s="13"/>
      <c r="I524" s="13"/>
      <c r="J524" s="13"/>
    </row>
    <row r="525" spans="1:10">
      <c r="A525" s="11"/>
      <c r="B525" s="10"/>
      <c r="C525" s="10"/>
      <c r="D525" s="10"/>
      <c r="E525" s="13"/>
      <c r="F525" s="13"/>
      <c r="G525" s="13"/>
      <c r="H525" s="13"/>
      <c r="I525" s="13"/>
      <c r="J525" s="13"/>
    </row>
    <row r="526" spans="1:10">
      <c r="A526" s="11"/>
      <c r="B526" s="10"/>
      <c r="C526" s="10"/>
      <c r="D526" s="10"/>
      <c r="E526" s="13"/>
      <c r="F526" s="13"/>
      <c r="G526" s="13"/>
      <c r="H526" s="13"/>
      <c r="I526" s="13"/>
      <c r="J526" s="13"/>
    </row>
    <row r="527" spans="1:10">
      <c r="A527" s="11"/>
      <c r="B527" s="10"/>
      <c r="C527" s="10"/>
      <c r="D527" s="10"/>
      <c r="E527" s="13"/>
      <c r="F527" s="13"/>
      <c r="G527" s="13"/>
      <c r="H527" s="13"/>
      <c r="I527" s="13"/>
      <c r="J527" s="13"/>
    </row>
    <row r="528" spans="1:10">
      <c r="A528" s="11"/>
      <c r="B528" s="10"/>
      <c r="C528" s="10"/>
      <c r="D528" s="10"/>
      <c r="E528" s="13"/>
      <c r="F528" s="13"/>
      <c r="G528" s="13"/>
      <c r="H528" s="13"/>
      <c r="I528" s="13"/>
      <c r="J528" s="13"/>
    </row>
    <row r="529" spans="1:10">
      <c r="A529" s="11"/>
      <c r="B529" s="10"/>
      <c r="C529" s="10"/>
      <c r="D529" s="10"/>
      <c r="E529" s="13"/>
      <c r="F529" s="13"/>
      <c r="G529" s="13"/>
      <c r="H529" s="13"/>
      <c r="I529" s="13"/>
      <c r="J529" s="13"/>
    </row>
    <row r="530" spans="1:10">
      <c r="A530" s="11"/>
      <c r="B530" s="10"/>
      <c r="C530" s="10"/>
      <c r="D530" s="10"/>
      <c r="E530" s="13"/>
      <c r="F530" s="13"/>
      <c r="G530" s="13"/>
      <c r="H530" s="13"/>
      <c r="I530" s="13"/>
      <c r="J530" s="13"/>
    </row>
    <row r="531" spans="1:10">
      <c r="A531" s="11"/>
      <c r="B531" s="10"/>
      <c r="C531" s="10"/>
      <c r="D531" s="10"/>
      <c r="E531" s="13"/>
      <c r="F531" s="13"/>
      <c r="G531" s="13"/>
      <c r="H531" s="13"/>
      <c r="I531" s="13"/>
      <c r="J531" s="13"/>
    </row>
    <row r="532" spans="1:10">
      <c r="A532" s="11"/>
      <c r="B532" s="10"/>
      <c r="C532" s="10"/>
      <c r="D532" s="10"/>
      <c r="E532" s="13"/>
      <c r="F532" s="13"/>
      <c r="G532" s="13"/>
      <c r="H532" s="13"/>
      <c r="I532" s="13"/>
      <c r="J532" s="13"/>
    </row>
    <row r="533" spans="1:10">
      <c r="A533" s="11"/>
      <c r="B533" s="10"/>
      <c r="C533" s="10"/>
      <c r="D533" s="10"/>
      <c r="E533" s="13"/>
      <c r="F533" s="13"/>
      <c r="G533" s="13"/>
      <c r="H533" s="13"/>
      <c r="I533" s="13"/>
      <c r="J533" s="13"/>
    </row>
    <row r="534" spans="1:10">
      <c r="A534" s="11"/>
      <c r="B534" s="10"/>
      <c r="C534" s="10"/>
      <c r="D534" s="10"/>
      <c r="E534" s="13"/>
      <c r="F534" s="13"/>
      <c r="G534" s="13"/>
      <c r="H534" s="13"/>
      <c r="I534" s="13"/>
      <c r="J534" s="13"/>
    </row>
    <row r="535" spans="1:10">
      <c r="A535" s="11"/>
      <c r="B535" s="10"/>
      <c r="C535" s="10"/>
      <c r="D535" s="10"/>
      <c r="E535" s="13"/>
      <c r="F535" s="13"/>
      <c r="G535" s="13"/>
      <c r="H535" s="13"/>
      <c r="I535" s="13"/>
      <c r="J535" s="13"/>
    </row>
    <row r="536" spans="1:10">
      <c r="A536" s="11"/>
      <c r="B536" s="10"/>
      <c r="C536" s="10"/>
      <c r="D536" s="10"/>
      <c r="E536" s="13"/>
      <c r="F536" s="13"/>
      <c r="G536" s="13"/>
      <c r="H536" s="13"/>
      <c r="I536" s="13"/>
      <c r="J536" s="13"/>
    </row>
    <row r="537" spans="1:10">
      <c r="A537" s="11"/>
      <c r="B537" s="10"/>
      <c r="C537" s="10"/>
      <c r="D537" s="10"/>
      <c r="E537" s="13"/>
      <c r="F537" s="13"/>
      <c r="G537" s="13"/>
      <c r="H537" s="13"/>
      <c r="I537" s="13"/>
      <c r="J537" s="13"/>
    </row>
    <row r="538" spans="1:10">
      <c r="A538" s="11"/>
      <c r="B538" s="10"/>
      <c r="C538" s="10"/>
      <c r="D538" s="10"/>
      <c r="E538" s="13"/>
      <c r="F538" s="13"/>
      <c r="G538" s="13"/>
      <c r="H538" s="13"/>
      <c r="I538" s="13"/>
      <c r="J538" s="13"/>
    </row>
    <row r="539" spans="1:10">
      <c r="A539" s="11"/>
      <c r="B539" s="10"/>
      <c r="C539" s="10"/>
      <c r="D539" s="10"/>
      <c r="E539" s="13"/>
      <c r="F539" s="13"/>
      <c r="G539" s="13"/>
      <c r="H539" s="13"/>
      <c r="I539" s="13"/>
      <c r="J539" s="13"/>
    </row>
    <row r="540" spans="1:10">
      <c r="A540" s="11"/>
      <c r="B540" s="10"/>
      <c r="C540" s="10"/>
      <c r="D540" s="10"/>
      <c r="E540" s="13"/>
      <c r="F540" s="13"/>
      <c r="G540" s="13"/>
      <c r="H540" s="13"/>
      <c r="I540" s="13"/>
      <c r="J540" s="13"/>
    </row>
    <row r="541" spans="1:10">
      <c r="A541" s="11"/>
      <c r="B541" s="10"/>
      <c r="C541" s="10"/>
      <c r="D541" s="10"/>
      <c r="E541" s="13"/>
      <c r="F541" s="13"/>
      <c r="G541" s="13"/>
      <c r="H541" s="13"/>
      <c r="I541" s="13"/>
      <c r="J541" s="13"/>
    </row>
    <row r="542" spans="1:10">
      <c r="A542" s="11"/>
      <c r="B542" s="10"/>
      <c r="C542" s="10"/>
      <c r="D542" s="10"/>
      <c r="E542" s="13"/>
      <c r="F542" s="13"/>
      <c r="G542" s="13"/>
      <c r="H542" s="13"/>
      <c r="I542" s="13"/>
      <c r="J542" s="13"/>
    </row>
    <row r="543" spans="1:10">
      <c r="A543" s="11"/>
      <c r="B543" s="10"/>
      <c r="C543" s="10"/>
      <c r="D543" s="10"/>
      <c r="E543" s="13"/>
      <c r="F543" s="13"/>
      <c r="G543" s="13"/>
      <c r="H543" s="13"/>
      <c r="I543" s="13"/>
      <c r="J543" s="13"/>
    </row>
    <row r="544" spans="1:10">
      <c r="A544" s="11"/>
      <c r="B544" s="10"/>
      <c r="C544" s="10"/>
      <c r="D544" s="10"/>
      <c r="E544" s="13"/>
      <c r="F544" s="13"/>
      <c r="G544" s="13"/>
      <c r="H544" s="13"/>
      <c r="I544" s="13"/>
      <c r="J544" s="13"/>
    </row>
    <row r="545" spans="1:10">
      <c r="A545" s="11"/>
      <c r="B545" s="10"/>
      <c r="C545" s="10"/>
      <c r="D545" s="10"/>
      <c r="E545" s="13"/>
      <c r="F545" s="13"/>
      <c r="G545" s="13"/>
      <c r="H545" s="13"/>
      <c r="I545" s="13"/>
      <c r="J545" s="13"/>
    </row>
    <row r="546" spans="1:10">
      <c r="A546" s="11"/>
      <c r="B546" s="10"/>
      <c r="C546" s="10"/>
      <c r="D546" s="10"/>
      <c r="E546" s="13"/>
      <c r="F546" s="13"/>
      <c r="G546" s="13"/>
      <c r="H546" s="13"/>
      <c r="I546" s="13"/>
      <c r="J546" s="13"/>
    </row>
    <row r="547" spans="1:10">
      <c r="A547" s="11"/>
      <c r="B547" s="10"/>
      <c r="C547" s="10"/>
      <c r="D547" s="10"/>
      <c r="E547" s="13"/>
      <c r="F547" s="13"/>
      <c r="G547" s="13"/>
      <c r="H547" s="13"/>
      <c r="I547" s="13"/>
      <c r="J547" s="13"/>
    </row>
    <row r="548" spans="1:10">
      <c r="A548" s="11"/>
      <c r="B548" s="10"/>
      <c r="C548" s="10"/>
      <c r="D548" s="10"/>
      <c r="E548" s="13"/>
      <c r="F548" s="13"/>
      <c r="G548" s="13"/>
      <c r="H548" s="13"/>
      <c r="I548" s="13"/>
      <c r="J548" s="13"/>
    </row>
    <row r="549" spans="1:10">
      <c r="A549" s="11"/>
      <c r="B549" s="10"/>
      <c r="C549" s="10"/>
      <c r="D549" s="10"/>
      <c r="E549" s="13"/>
      <c r="F549" s="13"/>
      <c r="G549" s="13"/>
      <c r="H549" s="13"/>
      <c r="I549" s="13"/>
      <c r="J549" s="13"/>
    </row>
    <row r="550" spans="1:10">
      <c r="A550" s="11"/>
      <c r="B550" s="10"/>
      <c r="C550" s="10"/>
      <c r="D550" s="10"/>
      <c r="E550" s="13"/>
      <c r="F550" s="13"/>
      <c r="G550" s="13"/>
      <c r="H550" s="13"/>
      <c r="I550" s="13"/>
      <c r="J550" s="13"/>
    </row>
    <row r="551" spans="1:10">
      <c r="A551" s="11"/>
      <c r="B551" s="10"/>
      <c r="C551" s="10"/>
      <c r="D551" s="10"/>
      <c r="E551" s="13"/>
      <c r="F551" s="13"/>
      <c r="G551" s="13"/>
      <c r="H551" s="13"/>
      <c r="I551" s="13"/>
      <c r="J551" s="13"/>
    </row>
    <row r="552" spans="1:10">
      <c r="A552" s="11"/>
      <c r="B552" s="10"/>
      <c r="C552" s="10"/>
      <c r="D552" s="10"/>
      <c r="E552" s="13"/>
      <c r="F552" s="13"/>
      <c r="G552" s="13"/>
      <c r="H552" s="13"/>
      <c r="I552" s="13"/>
      <c r="J552" s="13"/>
    </row>
    <row r="553" spans="1:10">
      <c r="A553" s="11"/>
      <c r="B553" s="10"/>
      <c r="C553" s="10"/>
      <c r="D553" s="10"/>
      <c r="E553" s="13"/>
      <c r="F553" s="13"/>
      <c r="G553" s="13"/>
      <c r="H553" s="13"/>
      <c r="I553" s="13"/>
      <c r="J553" s="13"/>
    </row>
    <row r="554" spans="1:10">
      <c r="A554" s="11"/>
      <c r="B554" s="10"/>
      <c r="C554" s="10"/>
      <c r="D554" s="10"/>
      <c r="E554" s="13"/>
      <c r="F554" s="13"/>
      <c r="G554" s="13"/>
      <c r="H554" s="13"/>
      <c r="I554" s="13"/>
      <c r="J554" s="13"/>
    </row>
    <row r="555" spans="1:10">
      <c r="A555" s="11"/>
      <c r="B555" s="10"/>
      <c r="C555" s="10"/>
      <c r="D555" s="10"/>
      <c r="E555" s="13"/>
      <c r="F555" s="13"/>
      <c r="G555" s="13"/>
      <c r="H555" s="13"/>
      <c r="I555" s="13"/>
      <c r="J555" s="13"/>
    </row>
    <row r="556" spans="1:10">
      <c r="A556" s="11"/>
      <c r="B556" s="10"/>
      <c r="C556" s="10"/>
      <c r="D556" s="10"/>
      <c r="E556" s="13"/>
      <c r="F556" s="13"/>
      <c r="G556" s="13"/>
      <c r="H556" s="13"/>
      <c r="I556" s="13"/>
      <c r="J556" s="13"/>
    </row>
    <row r="557" spans="1:10">
      <c r="A557" s="11"/>
      <c r="B557" s="10"/>
      <c r="C557" s="10"/>
      <c r="D557" s="10"/>
      <c r="E557" s="13"/>
      <c r="F557" s="13"/>
      <c r="G557" s="13"/>
      <c r="H557" s="13"/>
      <c r="I557" s="13"/>
      <c r="J557" s="13"/>
    </row>
    <row r="558" spans="1:10">
      <c r="A558" s="11"/>
      <c r="B558" s="10"/>
      <c r="C558" s="10"/>
      <c r="D558" s="10"/>
      <c r="E558" s="13"/>
      <c r="F558" s="13"/>
      <c r="G558" s="13"/>
      <c r="H558" s="13"/>
      <c r="I558" s="13"/>
      <c r="J558" s="13"/>
    </row>
    <row r="559" spans="1:10">
      <c r="A559" s="11"/>
      <c r="B559" s="10"/>
      <c r="C559" s="10"/>
      <c r="D559" s="10"/>
      <c r="E559" s="13"/>
      <c r="F559" s="13"/>
      <c r="G559" s="13"/>
      <c r="H559" s="13"/>
      <c r="I559" s="13"/>
      <c r="J559" s="13"/>
    </row>
    <row r="560" spans="1:10">
      <c r="A560" s="11"/>
      <c r="B560" s="10"/>
      <c r="C560" s="10"/>
      <c r="D560" s="10"/>
      <c r="E560" s="13"/>
      <c r="F560" s="13"/>
      <c r="G560" s="13"/>
      <c r="H560" s="13"/>
      <c r="I560" s="13"/>
      <c r="J560" s="13"/>
    </row>
    <row r="561" spans="1:10">
      <c r="A561" s="11"/>
      <c r="B561" s="10"/>
      <c r="C561" s="10"/>
      <c r="D561" s="10"/>
      <c r="E561" s="13"/>
      <c r="F561" s="13"/>
      <c r="G561" s="13"/>
      <c r="H561" s="13"/>
      <c r="I561" s="13"/>
      <c r="J561" s="13"/>
    </row>
    <row r="562" spans="1:10">
      <c r="A562" s="11"/>
      <c r="B562" s="10"/>
      <c r="C562" s="10"/>
      <c r="D562" s="10"/>
      <c r="E562" s="13"/>
      <c r="F562" s="13"/>
      <c r="G562" s="13"/>
      <c r="H562" s="13"/>
      <c r="I562" s="13"/>
      <c r="J562" s="13"/>
    </row>
    <row r="563" spans="1:10">
      <c r="A563" s="11"/>
      <c r="B563" s="10"/>
      <c r="C563" s="10"/>
      <c r="D563" s="10"/>
      <c r="E563" s="13"/>
      <c r="F563" s="13"/>
      <c r="G563" s="13"/>
      <c r="H563" s="13"/>
      <c r="I563" s="13"/>
      <c r="J563" s="13"/>
    </row>
    <row r="564" spans="1:10">
      <c r="A564" s="11"/>
      <c r="B564" s="10"/>
      <c r="C564" s="10"/>
      <c r="D564" s="10"/>
      <c r="E564" s="13"/>
      <c r="F564" s="13"/>
      <c r="G564" s="13"/>
      <c r="H564" s="13"/>
      <c r="I564" s="13"/>
      <c r="J564" s="13"/>
    </row>
    <row r="565" spans="1:10">
      <c r="A565" s="11"/>
      <c r="B565" s="10"/>
      <c r="C565" s="10"/>
      <c r="D565" s="10"/>
      <c r="E565" s="13"/>
      <c r="F565" s="13"/>
      <c r="G565" s="13"/>
      <c r="H565" s="13"/>
      <c r="I565" s="13"/>
      <c r="J565" s="13"/>
    </row>
    <row r="566" spans="1:10">
      <c r="A566" s="11"/>
      <c r="B566" s="10"/>
      <c r="C566" s="10"/>
      <c r="D566" s="10"/>
      <c r="E566" s="13"/>
      <c r="F566" s="13"/>
      <c r="G566" s="13"/>
      <c r="H566" s="13"/>
      <c r="I566" s="13"/>
      <c r="J566" s="13"/>
    </row>
    <row r="567" spans="1:10">
      <c r="A567" s="11"/>
      <c r="B567" s="10"/>
      <c r="C567" s="10"/>
      <c r="D567" s="10"/>
      <c r="E567" s="13"/>
      <c r="F567" s="13"/>
      <c r="G567" s="13"/>
      <c r="H567" s="13"/>
      <c r="I567" s="13"/>
      <c r="J567" s="13"/>
    </row>
    <row r="568" spans="1:10">
      <c r="A568" s="11"/>
      <c r="B568" s="10"/>
      <c r="C568" s="10"/>
      <c r="D568" s="10"/>
      <c r="E568" s="13"/>
      <c r="F568" s="13"/>
      <c r="G568" s="13"/>
      <c r="H568" s="13"/>
      <c r="I568" s="13"/>
      <c r="J568" s="13"/>
    </row>
    <row r="569" spans="1:10">
      <c r="A569" s="11"/>
      <c r="B569" s="10"/>
      <c r="C569" s="10"/>
      <c r="D569" s="10"/>
      <c r="E569" s="13"/>
      <c r="F569" s="13"/>
      <c r="G569" s="13"/>
      <c r="H569" s="13"/>
      <c r="I569" s="13"/>
      <c r="J569" s="13"/>
    </row>
    <row r="570" spans="1:10">
      <c r="A570" s="11"/>
      <c r="B570" s="10"/>
      <c r="C570" s="10"/>
      <c r="D570" s="10"/>
      <c r="E570" s="13"/>
      <c r="F570" s="13"/>
      <c r="G570" s="13"/>
      <c r="H570" s="13"/>
      <c r="I570" s="13"/>
      <c r="J570" s="13"/>
    </row>
    <row r="571" spans="1:10">
      <c r="A571" s="11"/>
      <c r="B571" s="10"/>
      <c r="C571" s="10"/>
      <c r="D571" s="10"/>
      <c r="E571" s="13"/>
      <c r="F571" s="13"/>
      <c r="G571" s="13"/>
      <c r="H571" s="13"/>
      <c r="I571" s="13"/>
      <c r="J571" s="13"/>
    </row>
    <row r="572" spans="1:10">
      <c r="A572" s="11"/>
      <c r="B572" s="10"/>
      <c r="C572" s="10"/>
      <c r="D572" s="10"/>
      <c r="E572" s="13"/>
      <c r="F572" s="13"/>
      <c r="G572" s="13"/>
      <c r="H572" s="13"/>
      <c r="I572" s="13"/>
      <c r="J572" s="13"/>
    </row>
    <row r="573" spans="1:10">
      <c r="A573" s="11"/>
      <c r="B573" s="10"/>
      <c r="C573" s="10"/>
      <c r="D573" s="10"/>
      <c r="E573" s="13"/>
      <c r="F573" s="13"/>
      <c r="G573" s="13"/>
      <c r="H573" s="13"/>
      <c r="I573" s="13"/>
      <c r="J573" s="13"/>
    </row>
    <row r="574" spans="1:10">
      <c r="A574" s="11"/>
      <c r="B574" s="10"/>
      <c r="C574" s="10"/>
      <c r="D574" s="10"/>
      <c r="E574" s="13"/>
      <c r="F574" s="13"/>
      <c r="G574" s="13"/>
      <c r="H574" s="13"/>
      <c r="I574" s="13"/>
      <c r="J574" s="13"/>
    </row>
    <row r="575" spans="1:10">
      <c r="A575" s="11"/>
      <c r="B575" s="10"/>
      <c r="C575" s="10"/>
      <c r="D575" s="10"/>
      <c r="E575" s="13"/>
      <c r="F575" s="13"/>
      <c r="G575" s="13"/>
      <c r="H575" s="13"/>
      <c r="I575" s="13"/>
      <c r="J575" s="13"/>
    </row>
    <row r="576" spans="1:10">
      <c r="A576" s="11"/>
      <c r="B576" s="10"/>
      <c r="C576" s="10"/>
      <c r="D576" s="10"/>
      <c r="E576" s="13"/>
      <c r="F576" s="13"/>
      <c r="G576" s="13"/>
      <c r="H576" s="13"/>
      <c r="I576" s="13"/>
      <c r="J576" s="13"/>
    </row>
    <row r="577" spans="1:10">
      <c r="A577" s="11"/>
      <c r="B577" s="10"/>
      <c r="C577" s="10"/>
      <c r="D577" s="10"/>
      <c r="E577" s="13"/>
      <c r="F577" s="13"/>
      <c r="G577" s="13"/>
      <c r="H577" s="13"/>
      <c r="I577" s="13"/>
      <c r="J577" s="13"/>
    </row>
    <row r="578" spans="1:10">
      <c r="A578" s="11"/>
      <c r="B578" s="10"/>
      <c r="C578" s="10"/>
      <c r="D578" s="10"/>
      <c r="E578" s="13"/>
      <c r="F578" s="13"/>
      <c r="G578" s="13"/>
      <c r="H578" s="13"/>
      <c r="I578" s="13"/>
      <c r="J578" s="13"/>
    </row>
    <row r="579" spans="1:10">
      <c r="A579" s="11"/>
      <c r="B579" s="10"/>
      <c r="C579" s="10"/>
      <c r="D579" s="10"/>
      <c r="E579" s="13"/>
      <c r="F579" s="13"/>
      <c r="G579" s="13"/>
      <c r="H579" s="13"/>
      <c r="I579" s="13"/>
      <c r="J579" s="13"/>
    </row>
    <row r="580" spans="1:10">
      <c r="A580" s="11"/>
      <c r="B580" s="10"/>
      <c r="C580" s="10"/>
      <c r="D580" s="10"/>
      <c r="E580" s="13"/>
      <c r="F580" s="13"/>
      <c r="G580" s="13"/>
      <c r="H580" s="13"/>
      <c r="I580" s="13"/>
      <c r="J580" s="13"/>
    </row>
    <row r="581" spans="1:10">
      <c r="A581" s="11"/>
      <c r="B581" s="10"/>
      <c r="C581" s="10"/>
      <c r="D581" s="10"/>
      <c r="E581" s="13"/>
      <c r="F581" s="13"/>
      <c r="G581" s="13"/>
      <c r="H581" s="13"/>
      <c r="I581" s="13"/>
      <c r="J581" s="13"/>
    </row>
    <row r="582" spans="1:10">
      <c r="A582" s="11"/>
      <c r="B582" s="10"/>
      <c r="C582" s="10"/>
      <c r="D582" s="10"/>
      <c r="E582" s="13"/>
      <c r="F582" s="13"/>
      <c r="G582" s="13"/>
      <c r="H582" s="13"/>
      <c r="I582" s="13"/>
      <c r="J582" s="13"/>
    </row>
    <row r="583" spans="1:10">
      <c r="A583" s="11"/>
      <c r="B583" s="10"/>
      <c r="C583" s="10"/>
      <c r="D583" s="10"/>
      <c r="E583" s="13"/>
      <c r="F583" s="13"/>
      <c r="G583" s="13"/>
      <c r="H583" s="13"/>
      <c r="I583" s="13"/>
      <c r="J583" s="13"/>
    </row>
    <row r="584" spans="1:10">
      <c r="A584" s="11"/>
      <c r="B584" s="10"/>
      <c r="C584" s="10"/>
      <c r="D584" s="10"/>
      <c r="E584" s="13"/>
      <c r="F584" s="13"/>
      <c r="G584" s="13"/>
      <c r="H584" s="13"/>
      <c r="I584" s="13"/>
      <c r="J584" s="13"/>
    </row>
    <row r="585" spans="1:10">
      <c r="A585" s="11"/>
      <c r="B585" s="10"/>
      <c r="C585" s="10"/>
      <c r="D585" s="10"/>
      <c r="E585" s="13"/>
      <c r="F585" s="13"/>
      <c r="G585" s="13"/>
      <c r="H585" s="13"/>
      <c r="I585" s="13"/>
      <c r="J585" s="13"/>
    </row>
    <row r="586" spans="1:10">
      <c r="A586" s="11"/>
      <c r="B586" s="10"/>
      <c r="C586" s="10"/>
      <c r="D586" s="10"/>
      <c r="E586" s="13"/>
      <c r="F586" s="13"/>
      <c r="G586" s="13"/>
      <c r="H586" s="13"/>
      <c r="I586" s="13"/>
      <c r="J586" s="13"/>
    </row>
    <row r="587" spans="1:10">
      <c r="A587" s="11"/>
      <c r="B587" s="10"/>
      <c r="C587" s="10"/>
      <c r="D587" s="10"/>
      <c r="E587" s="13"/>
      <c r="F587" s="13"/>
      <c r="G587" s="13"/>
      <c r="H587" s="13"/>
      <c r="I587" s="13"/>
      <c r="J587" s="13"/>
    </row>
    <row r="588" spans="1:10">
      <c r="A588" s="11"/>
      <c r="B588" s="10"/>
      <c r="C588" s="10"/>
      <c r="D588" s="10"/>
      <c r="E588" s="13"/>
      <c r="F588" s="13"/>
      <c r="G588" s="13"/>
      <c r="H588" s="13"/>
      <c r="I588" s="13"/>
      <c r="J588" s="13"/>
    </row>
    <row r="589" spans="1:10">
      <c r="A589" s="11"/>
      <c r="B589" s="10"/>
      <c r="C589" s="10"/>
      <c r="D589" s="10"/>
      <c r="E589" s="13"/>
      <c r="F589" s="13"/>
      <c r="G589" s="13"/>
      <c r="H589" s="13"/>
      <c r="I589" s="13"/>
      <c r="J589" s="13"/>
    </row>
    <row r="590" spans="1:10">
      <c r="A590" s="11"/>
      <c r="B590" s="10"/>
      <c r="C590" s="10"/>
      <c r="D590" s="10"/>
      <c r="E590" s="13"/>
      <c r="F590" s="13"/>
      <c r="G590" s="13"/>
      <c r="H590" s="13"/>
      <c r="I590" s="13"/>
      <c r="J590" s="13"/>
    </row>
    <row r="591" spans="1:10">
      <c r="A591" s="11"/>
      <c r="B591" s="10"/>
      <c r="C591" s="10"/>
      <c r="D591" s="10"/>
      <c r="E591" s="13"/>
      <c r="F591" s="13"/>
      <c r="G591" s="13"/>
      <c r="H591" s="13"/>
      <c r="I591" s="13"/>
      <c r="J591" s="13"/>
    </row>
    <row r="592" spans="1:10">
      <c r="A592" s="11"/>
      <c r="B592" s="10"/>
      <c r="C592" s="10"/>
      <c r="D592" s="10"/>
      <c r="E592" s="13"/>
      <c r="F592" s="13"/>
      <c r="G592" s="13"/>
      <c r="H592" s="13"/>
      <c r="I592" s="13"/>
      <c r="J592" s="13"/>
    </row>
    <row r="593" spans="1:10">
      <c r="A593" s="11"/>
      <c r="B593" s="10"/>
      <c r="C593" s="10"/>
      <c r="D593" s="10"/>
      <c r="E593" s="13"/>
      <c r="F593" s="13"/>
      <c r="G593" s="13"/>
      <c r="H593" s="13"/>
      <c r="I593" s="13"/>
      <c r="J593" s="13"/>
    </row>
    <row r="594" spans="1:10">
      <c r="A594" s="11"/>
      <c r="B594" s="10"/>
      <c r="C594" s="10"/>
      <c r="D594" s="10"/>
      <c r="E594" s="13"/>
      <c r="F594" s="13"/>
      <c r="G594" s="13"/>
      <c r="H594" s="13"/>
      <c r="I594" s="13"/>
      <c r="J594" s="13"/>
    </row>
    <row r="595" spans="1:10">
      <c r="A595" s="11"/>
      <c r="B595" s="10"/>
      <c r="C595" s="10"/>
      <c r="D595" s="10"/>
      <c r="E595" s="13"/>
      <c r="F595" s="13"/>
      <c r="G595" s="13"/>
      <c r="H595" s="13"/>
      <c r="I595" s="13"/>
      <c r="J595" s="13"/>
    </row>
    <row r="596" spans="1:10">
      <c r="A596" s="11"/>
      <c r="B596" s="10"/>
      <c r="C596" s="10"/>
      <c r="D596" s="10"/>
      <c r="E596" s="13"/>
      <c r="F596" s="13"/>
      <c r="G596" s="13"/>
      <c r="H596" s="13"/>
      <c r="I596" s="13"/>
      <c r="J596" s="13"/>
    </row>
    <row r="597" spans="1:10">
      <c r="A597" s="11"/>
      <c r="B597" s="10"/>
      <c r="C597" s="10"/>
      <c r="D597" s="10"/>
      <c r="E597" s="13"/>
      <c r="F597" s="13"/>
      <c r="G597" s="13"/>
      <c r="H597" s="13"/>
      <c r="I597" s="13"/>
      <c r="J597" s="13"/>
    </row>
    <row r="598" spans="1:10">
      <c r="A598" s="11"/>
      <c r="B598" s="10"/>
      <c r="C598" s="10"/>
      <c r="D598" s="10"/>
      <c r="E598" s="13"/>
      <c r="F598" s="13"/>
      <c r="G598" s="13"/>
      <c r="H598" s="13"/>
      <c r="I598" s="13"/>
      <c r="J598" s="13"/>
    </row>
    <row r="599" spans="1:10">
      <c r="A599" s="11"/>
      <c r="B599" s="10"/>
      <c r="C599" s="10"/>
      <c r="D599" s="10"/>
      <c r="E599" s="13"/>
      <c r="F599" s="13"/>
      <c r="G599" s="13"/>
      <c r="H599" s="13"/>
      <c r="I599" s="13"/>
      <c r="J599" s="13"/>
    </row>
    <row r="600" spans="1:10">
      <c r="A600" s="11"/>
      <c r="B600" s="10"/>
      <c r="C600" s="10"/>
      <c r="D600" s="10"/>
      <c r="E600" s="13"/>
      <c r="F600" s="13"/>
      <c r="G600" s="13"/>
      <c r="H600" s="13"/>
      <c r="I600" s="13"/>
      <c r="J600" s="13"/>
    </row>
    <row r="601" spans="1:10">
      <c r="A601" s="11"/>
      <c r="B601" s="10"/>
      <c r="C601" s="10"/>
      <c r="D601" s="10"/>
      <c r="E601" s="13"/>
      <c r="F601" s="13"/>
      <c r="G601" s="13"/>
      <c r="H601" s="13"/>
      <c r="I601" s="13"/>
      <c r="J601" s="13"/>
    </row>
    <row r="602" spans="1:10">
      <c r="A602" s="11"/>
      <c r="B602" s="10"/>
      <c r="C602" s="10"/>
      <c r="D602" s="10"/>
      <c r="E602" s="13"/>
      <c r="F602" s="13"/>
      <c r="G602" s="13"/>
      <c r="H602" s="13"/>
      <c r="I602" s="13"/>
      <c r="J602" s="13"/>
    </row>
    <row r="603" spans="1:10">
      <c r="A603" s="11"/>
      <c r="B603" s="10"/>
      <c r="C603" s="10"/>
      <c r="D603" s="10"/>
      <c r="E603" s="13"/>
      <c r="F603" s="13"/>
      <c r="G603" s="13"/>
      <c r="H603" s="13"/>
      <c r="I603" s="13"/>
      <c r="J603" s="13"/>
    </row>
    <row r="604" spans="1:10">
      <c r="A604" s="11"/>
      <c r="B604" s="10"/>
      <c r="C604" s="10"/>
      <c r="D604" s="10"/>
      <c r="E604" s="13"/>
      <c r="F604" s="13"/>
      <c r="G604" s="13"/>
      <c r="H604" s="13"/>
      <c r="I604" s="13"/>
      <c r="J604" s="13"/>
    </row>
    <row r="605" spans="1:10">
      <c r="A605" s="11"/>
      <c r="B605" s="10"/>
      <c r="C605" s="10"/>
      <c r="D605" s="10"/>
      <c r="E605" s="13"/>
      <c r="F605" s="13"/>
      <c r="G605" s="13"/>
      <c r="H605" s="13"/>
      <c r="I605" s="13"/>
      <c r="J605" s="13"/>
    </row>
    <row r="606" spans="1:10">
      <c r="A606" s="11"/>
      <c r="B606" s="10"/>
      <c r="C606" s="10"/>
      <c r="D606" s="10"/>
      <c r="E606" s="13"/>
      <c r="F606" s="13"/>
      <c r="G606" s="13"/>
      <c r="H606" s="13"/>
      <c r="I606" s="13"/>
      <c r="J606" s="13"/>
    </row>
    <row r="607" spans="1:10">
      <c r="A607" s="11"/>
      <c r="B607" s="10"/>
      <c r="C607" s="10"/>
      <c r="D607" s="10"/>
      <c r="E607" s="13"/>
      <c r="F607" s="13"/>
      <c r="G607" s="13"/>
      <c r="H607" s="13"/>
      <c r="I607" s="13"/>
      <c r="J607" s="13"/>
    </row>
    <row r="608" spans="1:10">
      <c r="A608" s="11"/>
      <c r="B608" s="10"/>
      <c r="C608" s="10"/>
      <c r="D608" s="10"/>
      <c r="E608" s="13"/>
      <c r="F608" s="13"/>
      <c r="G608" s="13"/>
      <c r="H608" s="13"/>
      <c r="I608" s="13"/>
      <c r="J608" s="13"/>
    </row>
    <row r="609" spans="1:10">
      <c r="A609" s="11"/>
      <c r="B609" s="10"/>
      <c r="C609" s="10"/>
      <c r="D609" s="10"/>
      <c r="E609" s="13"/>
      <c r="F609" s="13"/>
      <c r="G609" s="13"/>
      <c r="H609" s="13"/>
      <c r="I609" s="13"/>
      <c r="J609" s="13"/>
    </row>
    <row r="610" spans="1:10">
      <c r="A610" s="11"/>
      <c r="B610" s="10"/>
      <c r="C610" s="10"/>
      <c r="D610" s="10"/>
      <c r="E610" s="13"/>
      <c r="F610" s="13"/>
      <c r="G610" s="13"/>
      <c r="H610" s="13"/>
      <c r="I610" s="13"/>
      <c r="J610" s="13"/>
    </row>
    <row r="611" spans="1:10">
      <c r="A611" s="11"/>
      <c r="B611" s="10"/>
      <c r="C611" s="10"/>
      <c r="D611" s="10"/>
      <c r="E611" s="13"/>
      <c r="F611" s="13"/>
      <c r="G611" s="13"/>
      <c r="H611" s="13"/>
      <c r="I611" s="13"/>
      <c r="J611" s="13"/>
    </row>
    <row r="612" spans="1:10">
      <c r="A612" s="11"/>
      <c r="B612" s="10"/>
      <c r="C612" s="10"/>
      <c r="D612" s="10"/>
      <c r="E612" s="13"/>
      <c r="F612" s="13"/>
      <c r="G612" s="13"/>
      <c r="H612" s="13"/>
      <c r="I612" s="13"/>
      <c r="J612" s="13"/>
    </row>
    <row r="613" spans="1:10">
      <c r="A613" s="11"/>
      <c r="B613" s="10"/>
      <c r="C613" s="10"/>
      <c r="D613" s="10"/>
      <c r="E613" s="13"/>
      <c r="F613" s="13"/>
      <c r="G613" s="13"/>
      <c r="H613" s="13"/>
      <c r="I613" s="13"/>
      <c r="J613" s="13"/>
    </row>
    <row r="614" spans="1:10">
      <c r="A614" s="11"/>
      <c r="B614" s="10"/>
      <c r="C614" s="10"/>
      <c r="D614" s="10"/>
      <c r="E614" s="13"/>
      <c r="F614" s="13"/>
      <c r="G614" s="13"/>
      <c r="H614" s="13"/>
      <c r="I614" s="13"/>
      <c r="J614" s="13"/>
    </row>
    <row r="615" spans="1:10">
      <c r="A615" s="11"/>
      <c r="B615" s="10"/>
      <c r="C615" s="10"/>
      <c r="D615" s="10"/>
      <c r="E615" s="13"/>
      <c r="F615" s="13"/>
      <c r="G615" s="13"/>
      <c r="H615" s="13"/>
      <c r="I615" s="13"/>
      <c r="J615" s="13"/>
    </row>
    <row r="616" spans="1:10">
      <c r="A616" s="11"/>
      <c r="B616" s="10"/>
      <c r="C616" s="10"/>
      <c r="D616" s="10"/>
      <c r="E616" s="13"/>
      <c r="F616" s="13"/>
      <c r="G616" s="13"/>
      <c r="H616" s="13"/>
      <c r="I616" s="13"/>
      <c r="J616" s="13"/>
    </row>
    <row r="617" spans="1:10">
      <c r="A617" s="11"/>
      <c r="B617" s="10"/>
      <c r="C617" s="10"/>
      <c r="D617" s="10"/>
      <c r="E617" s="13"/>
      <c r="F617" s="13"/>
      <c r="G617" s="13"/>
      <c r="H617" s="13"/>
      <c r="I617" s="13"/>
      <c r="J617" s="13"/>
    </row>
    <row r="618" spans="1:10">
      <c r="A618" s="11"/>
      <c r="B618" s="10"/>
      <c r="C618" s="10"/>
      <c r="D618" s="10"/>
      <c r="E618" s="13"/>
      <c r="F618" s="13"/>
      <c r="G618" s="13"/>
      <c r="H618" s="13"/>
      <c r="I618" s="13"/>
      <c r="J618" s="13"/>
    </row>
    <row r="619" spans="1:10">
      <c r="A619" s="11"/>
      <c r="B619" s="10"/>
      <c r="C619" s="10"/>
      <c r="D619" s="10"/>
      <c r="E619" s="13"/>
      <c r="F619" s="13"/>
      <c r="G619" s="13"/>
      <c r="H619" s="13"/>
      <c r="I619" s="13"/>
      <c r="J619" s="13"/>
    </row>
    <row r="620" spans="1:10">
      <c r="A620" s="11"/>
      <c r="B620" s="10"/>
      <c r="C620" s="10"/>
      <c r="D620" s="10"/>
      <c r="E620" s="13"/>
      <c r="F620" s="13"/>
      <c r="G620" s="13"/>
      <c r="H620" s="13"/>
      <c r="I620" s="13"/>
      <c r="J620" s="13"/>
    </row>
    <row r="621" spans="1:10">
      <c r="A621" s="11"/>
      <c r="B621" s="10"/>
      <c r="C621" s="10"/>
      <c r="D621" s="10"/>
      <c r="E621" s="13"/>
      <c r="F621" s="13"/>
      <c r="G621" s="13"/>
      <c r="H621" s="13"/>
      <c r="I621" s="13"/>
      <c r="J621" s="13"/>
    </row>
    <row r="622" spans="1:10">
      <c r="A622" s="11"/>
      <c r="B622" s="10"/>
      <c r="C622" s="10"/>
      <c r="D622" s="10"/>
      <c r="E622" s="13"/>
      <c r="F622" s="13"/>
      <c r="G622" s="13"/>
      <c r="H622" s="13"/>
      <c r="I622" s="13"/>
      <c r="J622" s="13"/>
    </row>
    <row r="623" spans="1:10">
      <c r="A623" s="11"/>
      <c r="B623" s="10"/>
      <c r="C623" s="10"/>
      <c r="D623" s="10"/>
      <c r="E623" s="13"/>
      <c r="F623" s="13"/>
      <c r="G623" s="13"/>
      <c r="H623" s="13"/>
      <c r="I623" s="13"/>
      <c r="J623" s="13"/>
    </row>
    <row r="624" spans="1:10">
      <c r="A624" s="11"/>
      <c r="B624" s="10"/>
      <c r="C624" s="10"/>
      <c r="D624" s="10"/>
      <c r="E624" s="13"/>
      <c r="F624" s="13"/>
      <c r="G624" s="13"/>
      <c r="H624" s="13"/>
      <c r="I624" s="13"/>
      <c r="J624" s="13"/>
    </row>
    <row r="625" spans="1:10">
      <c r="A625" s="11"/>
      <c r="B625" s="10"/>
      <c r="C625" s="10"/>
      <c r="D625" s="10"/>
      <c r="E625" s="13"/>
      <c r="F625" s="13"/>
      <c r="G625" s="13"/>
      <c r="H625" s="13"/>
      <c r="I625" s="13"/>
      <c r="J625" s="13"/>
    </row>
    <row r="626" spans="1:10">
      <c r="A626" s="11"/>
      <c r="B626" s="10"/>
      <c r="C626" s="10"/>
      <c r="D626" s="10"/>
      <c r="E626" s="13"/>
      <c r="F626" s="13"/>
      <c r="G626" s="13"/>
      <c r="H626" s="13"/>
      <c r="I626" s="13"/>
      <c r="J626" s="13"/>
    </row>
    <row r="627" spans="1:10">
      <c r="A627" s="11"/>
      <c r="B627" s="10"/>
      <c r="C627" s="10"/>
      <c r="D627" s="10"/>
      <c r="E627" s="13"/>
      <c r="F627" s="13"/>
      <c r="G627" s="13"/>
      <c r="H627" s="13"/>
      <c r="I627" s="13"/>
      <c r="J627" s="13"/>
    </row>
    <row r="628" spans="1:10">
      <c r="A628" s="11"/>
      <c r="B628" s="10"/>
      <c r="C628" s="10"/>
      <c r="D628" s="10"/>
      <c r="E628" s="13"/>
      <c r="F628" s="13"/>
      <c r="G628" s="13"/>
      <c r="H628" s="13"/>
      <c r="I628" s="13"/>
      <c r="J628" s="13"/>
    </row>
    <row r="629" spans="1:10">
      <c r="A629" s="11"/>
      <c r="B629" s="10"/>
      <c r="C629" s="10"/>
      <c r="D629" s="10"/>
      <c r="E629" s="13"/>
      <c r="F629" s="13"/>
      <c r="G629" s="13"/>
      <c r="H629" s="13"/>
      <c r="I629" s="13"/>
      <c r="J629" s="13"/>
    </row>
    <row r="630" spans="1:10">
      <c r="A630" s="11"/>
      <c r="B630" s="10"/>
      <c r="C630" s="10"/>
      <c r="D630" s="10"/>
      <c r="E630" s="13"/>
      <c r="F630" s="13"/>
      <c r="G630" s="13"/>
      <c r="H630" s="13"/>
      <c r="I630" s="13"/>
      <c r="J630" s="13"/>
    </row>
    <row r="631" spans="1:10">
      <c r="A631" s="11"/>
      <c r="B631" s="10"/>
      <c r="C631" s="10"/>
      <c r="D631" s="10"/>
      <c r="E631" s="13"/>
      <c r="F631" s="13"/>
      <c r="G631" s="13"/>
      <c r="H631" s="13"/>
      <c r="I631" s="13"/>
      <c r="J631" s="13"/>
    </row>
    <row r="632" spans="1:10">
      <c r="A632" s="11"/>
      <c r="B632" s="10"/>
      <c r="C632" s="10"/>
      <c r="D632" s="10"/>
      <c r="E632" s="13"/>
      <c r="F632" s="13"/>
      <c r="G632" s="13"/>
      <c r="H632" s="13"/>
      <c r="I632" s="13"/>
      <c r="J632" s="13"/>
    </row>
    <row r="633" spans="1:10">
      <c r="A633" s="11"/>
      <c r="B633" s="10"/>
      <c r="C633" s="10"/>
      <c r="D633" s="10"/>
      <c r="E633" s="13"/>
      <c r="F633" s="13"/>
      <c r="G633" s="13"/>
      <c r="H633" s="13"/>
      <c r="I633" s="13"/>
      <c r="J633" s="13"/>
    </row>
    <row r="634" spans="1:10">
      <c r="A634" s="11"/>
      <c r="B634" s="10"/>
      <c r="C634" s="10"/>
      <c r="D634" s="10"/>
      <c r="E634" s="13"/>
      <c r="F634" s="13"/>
      <c r="G634" s="13"/>
      <c r="H634" s="13"/>
      <c r="I634" s="13"/>
      <c r="J634" s="13"/>
    </row>
    <row r="635" spans="1:10">
      <c r="A635" s="11"/>
      <c r="B635" s="10"/>
      <c r="C635" s="10"/>
      <c r="D635" s="10"/>
      <c r="E635" s="13"/>
      <c r="F635" s="13"/>
      <c r="G635" s="13"/>
      <c r="H635" s="13"/>
      <c r="I635" s="13"/>
      <c r="J635" s="13"/>
    </row>
    <row r="636" spans="1:10">
      <c r="A636" s="11"/>
      <c r="B636" s="10"/>
      <c r="C636" s="10"/>
      <c r="D636" s="10"/>
      <c r="E636" s="13"/>
      <c r="F636" s="13"/>
      <c r="G636" s="13"/>
      <c r="H636" s="13"/>
      <c r="I636" s="13"/>
      <c r="J636" s="13"/>
    </row>
    <row r="637" spans="1:10">
      <c r="A637" s="11"/>
      <c r="B637" s="10"/>
      <c r="C637" s="10"/>
      <c r="D637" s="10"/>
      <c r="E637" s="13"/>
      <c r="F637" s="13"/>
      <c r="G637" s="13"/>
      <c r="H637" s="13"/>
      <c r="I637" s="13"/>
      <c r="J637" s="13"/>
    </row>
    <row r="638" spans="1:10">
      <c r="A638" s="11"/>
      <c r="B638" s="10"/>
      <c r="C638" s="10"/>
      <c r="D638" s="10"/>
      <c r="E638" s="13"/>
      <c r="F638" s="13"/>
      <c r="G638" s="13"/>
      <c r="H638" s="13"/>
      <c r="I638" s="13"/>
      <c r="J638" s="13"/>
    </row>
    <row r="639" spans="1:10">
      <c r="A639" s="11"/>
      <c r="B639" s="10"/>
      <c r="C639" s="10"/>
      <c r="D639" s="10"/>
      <c r="E639" s="13"/>
      <c r="F639" s="13"/>
      <c r="G639" s="13"/>
      <c r="H639" s="13"/>
      <c r="I639" s="13"/>
      <c r="J639" s="13"/>
    </row>
    <row r="640" spans="1:10">
      <c r="A640" s="11"/>
      <c r="B640" s="10"/>
      <c r="C640" s="10"/>
      <c r="D640" s="10"/>
      <c r="E640" s="13"/>
      <c r="F640" s="13"/>
      <c r="G640" s="13"/>
      <c r="H640" s="13"/>
      <c r="I640" s="13"/>
      <c r="J640" s="13"/>
    </row>
    <row r="641" spans="1:10">
      <c r="A641" s="11"/>
      <c r="B641" s="10"/>
      <c r="C641" s="10"/>
      <c r="D641" s="10"/>
      <c r="E641" s="13"/>
      <c r="F641" s="13"/>
      <c r="G641" s="13"/>
      <c r="H641" s="13"/>
      <c r="I641" s="13"/>
      <c r="J641" s="13"/>
    </row>
    <row r="642" spans="1:10">
      <c r="A642" s="11"/>
      <c r="B642" s="10"/>
      <c r="C642" s="10"/>
      <c r="D642" s="10"/>
      <c r="E642" s="13"/>
      <c r="F642" s="13"/>
      <c r="G642" s="13"/>
      <c r="H642" s="13"/>
      <c r="I642" s="13"/>
      <c r="J642" s="13"/>
    </row>
    <row r="643" spans="1:10">
      <c r="A643" s="11"/>
      <c r="B643" s="10"/>
      <c r="C643" s="10"/>
      <c r="D643" s="10"/>
      <c r="E643" s="13"/>
      <c r="F643" s="13"/>
      <c r="G643" s="13"/>
      <c r="H643" s="13"/>
      <c r="I643" s="13"/>
      <c r="J643" s="13"/>
    </row>
    <row r="644" spans="1:10">
      <c r="A644" s="11"/>
      <c r="B644" s="10"/>
      <c r="C644" s="10"/>
      <c r="D644" s="10"/>
      <c r="E644" s="13"/>
      <c r="F644" s="13"/>
      <c r="G644" s="13"/>
      <c r="H644" s="13"/>
      <c r="I644" s="13"/>
      <c r="J644" s="13"/>
    </row>
    <row r="645" spans="1:10">
      <c r="A645" s="11"/>
      <c r="B645" s="10"/>
      <c r="C645" s="10"/>
      <c r="D645" s="10"/>
      <c r="E645" s="13"/>
      <c r="F645" s="13"/>
      <c r="G645" s="13"/>
      <c r="H645" s="13"/>
      <c r="I645" s="13"/>
      <c r="J645" s="13"/>
    </row>
    <row r="646" spans="1:10">
      <c r="A646" s="11"/>
      <c r="B646" s="10"/>
      <c r="C646" s="10"/>
      <c r="D646" s="10"/>
      <c r="E646" s="13"/>
      <c r="F646" s="13"/>
      <c r="G646" s="13"/>
      <c r="H646" s="13"/>
      <c r="I646" s="13"/>
      <c r="J646" s="13"/>
    </row>
    <row r="647" spans="1:10">
      <c r="A647" s="11"/>
      <c r="B647" s="10"/>
      <c r="C647" s="10"/>
      <c r="D647" s="10"/>
      <c r="E647" s="13"/>
      <c r="F647" s="13"/>
      <c r="G647" s="13"/>
      <c r="H647" s="13"/>
      <c r="I647" s="13"/>
      <c r="J647" s="13"/>
    </row>
    <row r="648" spans="1:10">
      <c r="A648" s="11"/>
      <c r="B648" s="10"/>
      <c r="C648" s="10"/>
      <c r="D648" s="10"/>
      <c r="E648" s="13"/>
      <c r="F648" s="13"/>
      <c r="G648" s="13"/>
      <c r="H648" s="13"/>
      <c r="I648" s="13"/>
      <c r="J648" s="13"/>
    </row>
    <row r="649" spans="1:10">
      <c r="A649" s="11"/>
      <c r="B649" s="10"/>
      <c r="C649" s="10"/>
      <c r="D649" s="10"/>
      <c r="E649" s="13"/>
      <c r="F649" s="13"/>
      <c r="G649" s="13"/>
      <c r="H649" s="13"/>
      <c r="I649" s="13"/>
      <c r="J649" s="13"/>
    </row>
    <row r="650" spans="1:10">
      <c r="A650" s="11"/>
      <c r="B650" s="10"/>
      <c r="C650" s="10"/>
      <c r="D650" s="10"/>
      <c r="E650" s="13"/>
      <c r="F650" s="13"/>
      <c r="G650" s="13"/>
      <c r="H650" s="13"/>
      <c r="I650" s="13"/>
      <c r="J650" s="13"/>
    </row>
    <row r="651" spans="1:10">
      <c r="A651" s="11"/>
      <c r="B651" s="10"/>
      <c r="C651" s="10"/>
      <c r="D651" s="10"/>
      <c r="E651" s="13"/>
      <c r="F651" s="13"/>
      <c r="G651" s="13"/>
      <c r="H651" s="13"/>
      <c r="I651" s="13"/>
      <c r="J651" s="13"/>
    </row>
    <row r="652" spans="1:10">
      <c r="A652" s="11"/>
      <c r="B652" s="10"/>
      <c r="C652" s="10"/>
      <c r="D652" s="10"/>
      <c r="E652" s="13"/>
      <c r="F652" s="13"/>
      <c r="G652" s="13"/>
      <c r="H652" s="13"/>
      <c r="I652" s="13"/>
      <c r="J652" s="13"/>
    </row>
    <row r="653" spans="1:10">
      <c r="A653" s="11"/>
      <c r="B653" s="10"/>
      <c r="C653" s="10"/>
      <c r="D653" s="10"/>
      <c r="E653" s="13"/>
      <c r="F653" s="13"/>
      <c r="G653" s="13"/>
      <c r="H653" s="13"/>
      <c r="I653" s="13"/>
      <c r="J653" s="13"/>
    </row>
    <row r="654" spans="1:10">
      <c r="A654" s="11"/>
      <c r="B654" s="10"/>
      <c r="C654" s="10"/>
      <c r="D654" s="10"/>
      <c r="E654" s="13"/>
      <c r="F654" s="13"/>
      <c r="G654" s="13"/>
      <c r="H654" s="13"/>
      <c r="I654" s="13"/>
      <c r="J654" s="13"/>
    </row>
    <row r="655" spans="1:10">
      <c r="A655" s="11"/>
      <c r="B655" s="10"/>
      <c r="C655" s="10"/>
      <c r="D655" s="10"/>
      <c r="E655" s="13"/>
      <c r="F655" s="13"/>
      <c r="G655" s="13"/>
      <c r="H655" s="13"/>
      <c r="I655" s="13"/>
      <c r="J655" s="13"/>
    </row>
    <row r="656" spans="1:10">
      <c r="A656" s="11"/>
      <c r="B656" s="10"/>
      <c r="C656" s="10"/>
      <c r="D656" s="10"/>
      <c r="E656" s="13"/>
      <c r="F656" s="13"/>
      <c r="G656" s="13"/>
      <c r="H656" s="13"/>
      <c r="I656" s="13"/>
      <c r="J656" s="13"/>
    </row>
    <row r="657" spans="1:10">
      <c r="A657" s="11"/>
      <c r="B657" s="10"/>
      <c r="C657" s="10"/>
      <c r="D657" s="10"/>
      <c r="E657" s="13"/>
      <c r="F657" s="13"/>
      <c r="G657" s="13"/>
      <c r="H657" s="13"/>
      <c r="I657" s="13"/>
      <c r="J657" s="13"/>
    </row>
    <row r="658" spans="1:10">
      <c r="A658" s="11"/>
      <c r="B658" s="10"/>
      <c r="C658" s="10"/>
      <c r="D658" s="10"/>
      <c r="E658" s="13"/>
      <c r="F658" s="13"/>
      <c r="G658" s="13"/>
      <c r="H658" s="13"/>
      <c r="I658" s="13"/>
      <c r="J658" s="13"/>
    </row>
    <row r="659" spans="1:10">
      <c r="A659" s="11"/>
      <c r="B659" s="10"/>
      <c r="C659" s="10"/>
      <c r="D659" s="10"/>
      <c r="E659" s="13"/>
      <c r="F659" s="13"/>
      <c r="G659" s="13"/>
      <c r="H659" s="13"/>
      <c r="I659" s="13"/>
      <c r="J659" s="13"/>
    </row>
    <row r="660" spans="1:10">
      <c r="A660" s="11"/>
      <c r="B660" s="10"/>
      <c r="C660" s="10"/>
      <c r="D660" s="10"/>
      <c r="E660" s="13"/>
      <c r="F660" s="13"/>
      <c r="G660" s="13"/>
      <c r="H660" s="13"/>
      <c r="I660" s="13"/>
      <c r="J660" s="13"/>
    </row>
    <row r="661" spans="1:10">
      <c r="A661" s="11"/>
      <c r="B661" s="10"/>
      <c r="C661" s="10"/>
      <c r="D661" s="10"/>
      <c r="E661" s="13"/>
      <c r="F661" s="13"/>
      <c r="G661" s="13"/>
      <c r="H661" s="13"/>
      <c r="I661" s="13"/>
      <c r="J661" s="13"/>
    </row>
    <row r="662" spans="1:10">
      <c r="A662" s="11"/>
      <c r="B662" s="10"/>
      <c r="C662" s="10"/>
      <c r="D662" s="10"/>
      <c r="E662" s="13"/>
      <c r="F662" s="13"/>
      <c r="G662" s="13"/>
      <c r="H662" s="13"/>
      <c r="I662" s="13"/>
      <c r="J662" s="13"/>
    </row>
    <row r="663" spans="1:10">
      <c r="A663" s="11"/>
      <c r="B663" s="10"/>
      <c r="C663" s="10"/>
      <c r="D663" s="10"/>
      <c r="E663" s="13"/>
      <c r="F663" s="13"/>
      <c r="G663" s="13"/>
      <c r="H663" s="13"/>
      <c r="I663" s="13"/>
      <c r="J663" s="13"/>
    </row>
    <row r="664" spans="1:10">
      <c r="A664" s="11"/>
      <c r="B664" s="10"/>
      <c r="C664" s="10"/>
      <c r="D664" s="10"/>
      <c r="E664" s="13"/>
      <c r="F664" s="13"/>
      <c r="G664" s="13"/>
      <c r="H664" s="13"/>
      <c r="I664" s="13"/>
      <c r="J664" s="13"/>
    </row>
    <row r="665" spans="1:10">
      <c r="A665" s="11"/>
      <c r="B665" s="10"/>
      <c r="C665" s="10"/>
      <c r="D665" s="10"/>
      <c r="E665" s="13"/>
      <c r="F665" s="13"/>
      <c r="G665" s="13"/>
      <c r="H665" s="13"/>
      <c r="I665" s="13"/>
      <c r="J665" s="13"/>
    </row>
    <row r="666" spans="1:10">
      <c r="A666" s="11"/>
      <c r="B666" s="10"/>
      <c r="C666" s="10"/>
      <c r="D666" s="10"/>
      <c r="E666" s="13"/>
      <c r="F666" s="13"/>
      <c r="G666" s="13"/>
      <c r="H666" s="13"/>
      <c r="I666" s="13"/>
      <c r="J666" s="13"/>
    </row>
    <row r="667" spans="1:10">
      <c r="A667" s="11"/>
      <c r="B667" s="10"/>
      <c r="C667" s="10"/>
      <c r="D667" s="10"/>
      <c r="E667" s="13"/>
      <c r="F667" s="13"/>
      <c r="G667" s="13"/>
      <c r="H667" s="13"/>
      <c r="I667" s="13"/>
      <c r="J667" s="13"/>
    </row>
    <row r="668" spans="1:10">
      <c r="A668" s="11"/>
      <c r="B668" s="10"/>
      <c r="C668" s="10"/>
      <c r="D668" s="10"/>
      <c r="E668" s="13"/>
      <c r="F668" s="13"/>
      <c r="G668" s="13"/>
      <c r="H668" s="13"/>
      <c r="I668" s="13"/>
      <c r="J668" s="13"/>
    </row>
    <row r="669" spans="1:10">
      <c r="A669" s="11"/>
      <c r="B669" s="10"/>
      <c r="C669" s="10"/>
      <c r="D669" s="10"/>
      <c r="E669" s="13"/>
      <c r="F669" s="13"/>
      <c r="G669" s="13"/>
      <c r="H669" s="13"/>
      <c r="I669" s="13"/>
      <c r="J669" s="13"/>
    </row>
    <row r="670" spans="1:10">
      <c r="A670" s="11"/>
      <c r="B670" s="10"/>
      <c r="C670" s="10"/>
      <c r="D670" s="10"/>
      <c r="E670" s="13"/>
      <c r="F670" s="13"/>
      <c r="G670" s="13"/>
      <c r="H670" s="13"/>
      <c r="I670" s="13"/>
      <c r="J670" s="13"/>
    </row>
    <row r="671" spans="1:10">
      <c r="A671" s="11"/>
      <c r="B671" s="10"/>
      <c r="C671" s="10"/>
      <c r="D671" s="10"/>
      <c r="E671" s="13"/>
      <c r="F671" s="13"/>
      <c r="G671" s="13"/>
      <c r="H671" s="13"/>
      <c r="I671" s="13"/>
      <c r="J671" s="13"/>
    </row>
    <row r="672" spans="1:10">
      <c r="A672" s="11"/>
      <c r="B672" s="10"/>
      <c r="C672" s="10"/>
      <c r="D672" s="10"/>
      <c r="E672" s="13"/>
      <c r="F672" s="13"/>
      <c r="G672" s="13"/>
      <c r="H672" s="13"/>
      <c r="I672" s="13"/>
      <c r="J672" s="13"/>
    </row>
    <row r="673" spans="1:10">
      <c r="A673" s="11"/>
      <c r="B673" s="10"/>
      <c r="C673" s="10"/>
      <c r="D673" s="10"/>
      <c r="E673" s="13"/>
      <c r="F673" s="13"/>
      <c r="G673" s="13"/>
      <c r="H673" s="13"/>
      <c r="I673" s="13"/>
      <c r="J673" s="13"/>
    </row>
    <row r="674" spans="1:10">
      <c r="A674" s="11"/>
      <c r="B674" s="10"/>
      <c r="C674" s="10"/>
      <c r="D674" s="10"/>
      <c r="E674" s="13"/>
      <c r="F674" s="13"/>
      <c r="G674" s="13"/>
      <c r="H674" s="13"/>
      <c r="I674" s="13"/>
      <c r="J674" s="13"/>
    </row>
    <row r="675" spans="1:10">
      <c r="A675" s="11"/>
      <c r="B675" s="10"/>
      <c r="C675" s="10"/>
      <c r="D675" s="10"/>
      <c r="E675" s="13"/>
      <c r="F675" s="13"/>
      <c r="G675" s="13"/>
      <c r="H675" s="13"/>
      <c r="I675" s="13"/>
      <c r="J675" s="13"/>
    </row>
    <row r="676" spans="1:10">
      <c r="A676" s="11"/>
      <c r="B676" s="10"/>
      <c r="C676" s="10"/>
      <c r="D676" s="10"/>
      <c r="E676" s="13"/>
      <c r="F676" s="13"/>
      <c r="G676" s="13"/>
      <c r="H676" s="13"/>
      <c r="I676" s="13"/>
      <c r="J676" s="13"/>
    </row>
    <row r="677" spans="1:10">
      <c r="A677" s="11"/>
      <c r="B677" s="10"/>
      <c r="C677" s="10"/>
      <c r="D677" s="10"/>
      <c r="E677" s="13"/>
      <c r="F677" s="13"/>
      <c r="G677" s="13"/>
      <c r="H677" s="13"/>
      <c r="I677" s="13"/>
      <c r="J677" s="13"/>
    </row>
    <row r="678" spans="1:10">
      <c r="A678" s="11"/>
      <c r="B678" s="10"/>
      <c r="C678" s="10"/>
      <c r="D678" s="10"/>
      <c r="E678" s="13"/>
      <c r="F678" s="13"/>
      <c r="G678" s="13"/>
      <c r="H678" s="13"/>
      <c r="I678" s="13"/>
      <c r="J678" s="13"/>
    </row>
    <row r="679" spans="1:10">
      <c r="A679" s="11"/>
      <c r="B679" s="10"/>
      <c r="C679" s="10"/>
      <c r="D679" s="10"/>
      <c r="E679" s="13"/>
      <c r="F679" s="13"/>
      <c r="G679" s="13"/>
      <c r="H679" s="13"/>
      <c r="I679" s="13"/>
      <c r="J679" s="13"/>
    </row>
    <row r="680" spans="1:10">
      <c r="A680" s="11"/>
      <c r="B680" s="10"/>
      <c r="C680" s="10"/>
      <c r="D680" s="10"/>
      <c r="E680" s="13"/>
      <c r="F680" s="13"/>
      <c r="G680" s="13"/>
      <c r="H680" s="13"/>
      <c r="I680" s="13"/>
      <c r="J680" s="13"/>
    </row>
    <row r="681" spans="1:10">
      <c r="A681" s="11"/>
      <c r="B681" s="10"/>
      <c r="C681" s="10"/>
      <c r="D681" s="10"/>
      <c r="E681" s="13"/>
      <c r="F681" s="13"/>
      <c r="G681" s="13"/>
      <c r="H681" s="13"/>
      <c r="I681" s="13"/>
      <c r="J681" s="13"/>
    </row>
    <row r="682" spans="1:10">
      <c r="A682" s="11"/>
      <c r="B682" s="10"/>
      <c r="C682" s="10"/>
      <c r="D682" s="10"/>
      <c r="E682" s="13"/>
      <c r="F682" s="13"/>
      <c r="G682" s="13"/>
      <c r="H682" s="13"/>
      <c r="I682" s="13"/>
      <c r="J682" s="13"/>
    </row>
    <row r="683" spans="1:10">
      <c r="A683" s="11"/>
      <c r="B683" s="10"/>
      <c r="C683" s="10"/>
      <c r="D683" s="10"/>
      <c r="E683" s="13"/>
      <c r="F683" s="13"/>
      <c r="G683" s="13"/>
      <c r="H683" s="13"/>
      <c r="I683" s="13"/>
      <c r="J683" s="13"/>
    </row>
    <row r="684" spans="1:10">
      <c r="A684" s="11"/>
      <c r="B684" s="10"/>
      <c r="C684" s="10"/>
      <c r="D684" s="10"/>
      <c r="E684" s="13"/>
      <c r="F684" s="13"/>
      <c r="G684" s="13"/>
      <c r="H684" s="13"/>
      <c r="I684" s="13"/>
      <c r="J684" s="13"/>
    </row>
    <row r="685" spans="1:10">
      <c r="A685" s="11"/>
      <c r="B685" s="10"/>
      <c r="C685" s="10"/>
      <c r="D685" s="10"/>
      <c r="E685" s="13"/>
      <c r="F685" s="13"/>
      <c r="G685" s="13"/>
      <c r="H685" s="13"/>
      <c r="I685" s="13"/>
      <c r="J685" s="13"/>
    </row>
    <row r="686" spans="1:10">
      <c r="A686" s="11"/>
      <c r="B686" s="10"/>
      <c r="C686" s="10"/>
      <c r="D686" s="10"/>
      <c r="E686" s="13"/>
      <c r="F686" s="13"/>
      <c r="G686" s="13"/>
      <c r="H686" s="13"/>
      <c r="I686" s="13"/>
      <c r="J686" s="13"/>
    </row>
    <row r="687" spans="1:10">
      <c r="A687" s="11"/>
      <c r="B687" s="10"/>
      <c r="C687" s="10"/>
      <c r="D687" s="10"/>
      <c r="E687" s="13"/>
      <c r="F687" s="13"/>
      <c r="G687" s="13"/>
      <c r="H687" s="13"/>
      <c r="I687" s="13"/>
      <c r="J687" s="13"/>
    </row>
    <row r="688" spans="1:10">
      <c r="A688" s="11"/>
      <c r="B688" s="10"/>
      <c r="C688" s="10"/>
      <c r="D688" s="10"/>
      <c r="E688" s="13"/>
      <c r="F688" s="13"/>
      <c r="G688" s="13"/>
      <c r="H688" s="13"/>
      <c r="I688" s="13"/>
      <c r="J688" s="13"/>
    </row>
    <row r="689" spans="1:10">
      <c r="A689" s="11"/>
      <c r="B689" s="10"/>
      <c r="C689" s="10"/>
      <c r="D689" s="10"/>
      <c r="E689" s="13"/>
      <c r="F689" s="13"/>
      <c r="G689" s="13"/>
      <c r="H689" s="13"/>
      <c r="I689" s="13"/>
      <c r="J689" s="13"/>
    </row>
    <row r="690" spans="1:10">
      <c r="A690" s="11"/>
      <c r="B690" s="10"/>
      <c r="C690" s="10"/>
      <c r="D690" s="10"/>
      <c r="E690" s="13"/>
      <c r="F690" s="13"/>
      <c r="G690" s="13"/>
      <c r="H690" s="13"/>
      <c r="I690" s="13"/>
      <c r="J690" s="13"/>
    </row>
    <row r="691" spans="1:10">
      <c r="A691" s="11"/>
      <c r="B691" s="10"/>
      <c r="C691" s="10"/>
      <c r="D691" s="10"/>
      <c r="E691" s="13"/>
      <c r="F691" s="13"/>
      <c r="G691" s="13"/>
      <c r="H691" s="13"/>
      <c r="I691" s="13"/>
      <c r="J691" s="13"/>
    </row>
    <row r="692" spans="1:10">
      <c r="A692" s="11"/>
      <c r="B692" s="10"/>
      <c r="C692" s="10"/>
      <c r="D692" s="10"/>
      <c r="E692" s="13"/>
      <c r="F692" s="13"/>
      <c r="G692" s="13"/>
      <c r="H692" s="13"/>
      <c r="I692" s="13"/>
      <c r="J692" s="13"/>
    </row>
    <row r="693" spans="1:10">
      <c r="A693" s="11"/>
      <c r="B693" s="10"/>
      <c r="C693" s="10"/>
      <c r="D693" s="10"/>
      <c r="E693" s="13"/>
      <c r="F693" s="13"/>
      <c r="G693" s="13"/>
      <c r="H693" s="13"/>
      <c r="I693" s="13"/>
      <c r="J693" s="13"/>
    </row>
    <row r="694" spans="1:10">
      <c r="A694" s="11"/>
      <c r="B694" s="10"/>
      <c r="C694" s="10"/>
      <c r="D694" s="10"/>
      <c r="E694" s="13"/>
      <c r="F694" s="13"/>
      <c r="G694" s="13"/>
      <c r="H694" s="13"/>
      <c r="I694" s="13"/>
      <c r="J694" s="13"/>
    </row>
    <row r="695" spans="1:10">
      <c r="A695" s="11"/>
      <c r="B695" s="10"/>
      <c r="C695" s="10"/>
      <c r="D695" s="10"/>
      <c r="E695" s="13"/>
      <c r="F695" s="13"/>
      <c r="G695" s="13"/>
      <c r="H695" s="13"/>
      <c r="I695" s="13"/>
      <c r="J695" s="13"/>
    </row>
    <row r="696" spans="1:10">
      <c r="A696" s="11"/>
      <c r="B696" s="10"/>
      <c r="C696" s="10"/>
      <c r="D696" s="10"/>
      <c r="E696" s="13"/>
      <c r="F696" s="13"/>
      <c r="G696" s="13"/>
      <c r="H696" s="13"/>
      <c r="I696" s="13"/>
      <c r="J696" s="13"/>
    </row>
    <row r="697" spans="1:10">
      <c r="A697" s="11"/>
      <c r="B697" s="10"/>
      <c r="C697" s="10"/>
      <c r="D697" s="10"/>
      <c r="E697" s="13"/>
      <c r="F697" s="13"/>
      <c r="G697" s="13"/>
      <c r="H697" s="13"/>
      <c r="I697" s="13"/>
      <c r="J697" s="13"/>
    </row>
    <row r="698" spans="1:10">
      <c r="A698" s="11"/>
      <c r="B698" s="10"/>
      <c r="C698" s="10"/>
      <c r="D698" s="10"/>
      <c r="E698" s="13"/>
      <c r="F698" s="13"/>
      <c r="G698" s="13"/>
      <c r="H698" s="13"/>
      <c r="I698" s="13"/>
      <c r="J698" s="13"/>
    </row>
    <row r="699" spans="1:10">
      <c r="A699" s="11"/>
      <c r="B699" s="10"/>
      <c r="C699" s="10"/>
      <c r="D699" s="10"/>
      <c r="E699" s="13"/>
      <c r="F699" s="13"/>
      <c r="G699" s="13"/>
      <c r="H699" s="13"/>
      <c r="I699" s="13"/>
      <c r="J699" s="13"/>
    </row>
    <row r="700" spans="1:10">
      <c r="A700" s="11"/>
      <c r="B700" s="10"/>
      <c r="C700" s="10"/>
      <c r="D700" s="10"/>
      <c r="E700" s="13"/>
      <c r="F700" s="13"/>
      <c r="G700" s="13"/>
      <c r="H700" s="13"/>
      <c r="I700" s="13"/>
      <c r="J700" s="13"/>
    </row>
    <row r="701" spans="1:10">
      <c r="A701" s="11"/>
      <c r="B701" s="10"/>
      <c r="C701" s="10"/>
      <c r="D701" s="10"/>
      <c r="E701" s="13"/>
      <c r="F701" s="13"/>
      <c r="G701" s="13"/>
      <c r="H701" s="13"/>
      <c r="I701" s="13"/>
      <c r="J701" s="13"/>
    </row>
    <row r="702" spans="1:10">
      <c r="A702" s="11"/>
      <c r="B702" s="10"/>
      <c r="C702" s="10"/>
      <c r="D702" s="10"/>
      <c r="E702" s="13"/>
      <c r="F702" s="13"/>
      <c r="G702" s="13"/>
      <c r="H702" s="13"/>
      <c r="I702" s="13"/>
      <c r="J702" s="13"/>
    </row>
    <row r="703" spans="1:10">
      <c r="A703" s="11"/>
      <c r="B703" s="10"/>
      <c r="C703" s="10"/>
      <c r="D703" s="10"/>
      <c r="E703" s="13"/>
      <c r="F703" s="13"/>
      <c r="G703" s="13"/>
      <c r="H703" s="13"/>
      <c r="I703" s="13"/>
      <c r="J703" s="13"/>
    </row>
    <row r="704" spans="1:10">
      <c r="A704" s="11"/>
      <c r="B704" s="10"/>
      <c r="C704" s="10"/>
      <c r="D704" s="10"/>
      <c r="E704" s="13"/>
      <c r="F704" s="13"/>
      <c r="G704" s="13"/>
      <c r="H704" s="13"/>
      <c r="I704" s="13"/>
      <c r="J704" s="13"/>
    </row>
    <row r="705" spans="1:10">
      <c r="A705" s="11"/>
      <c r="B705" s="10"/>
      <c r="C705" s="10"/>
      <c r="D705" s="10"/>
      <c r="E705" s="13"/>
      <c r="F705" s="13"/>
      <c r="G705" s="13"/>
      <c r="H705" s="13"/>
      <c r="I705" s="13"/>
      <c r="J705" s="13"/>
    </row>
    <row r="706" spans="1:10">
      <c r="A706" s="11"/>
      <c r="B706" s="10"/>
      <c r="C706" s="10"/>
      <c r="D706" s="10"/>
      <c r="E706" s="13"/>
      <c r="F706" s="13"/>
      <c r="G706" s="13"/>
      <c r="H706" s="13"/>
      <c r="I706" s="13"/>
      <c r="J706" s="13"/>
    </row>
    <row r="707" spans="1:10">
      <c r="A707" s="11"/>
      <c r="B707" s="10"/>
      <c r="C707" s="10"/>
      <c r="D707" s="10"/>
      <c r="E707" s="13"/>
      <c r="F707" s="13"/>
      <c r="G707" s="13"/>
      <c r="H707" s="13"/>
      <c r="I707" s="13"/>
      <c r="J707" s="13"/>
    </row>
    <row r="708" spans="1:10">
      <c r="A708" s="11"/>
      <c r="B708" s="10"/>
      <c r="C708" s="10"/>
      <c r="D708" s="10"/>
      <c r="E708" s="13"/>
      <c r="F708" s="13"/>
      <c r="G708" s="13"/>
      <c r="H708" s="13"/>
      <c r="I708" s="13"/>
      <c r="J708" s="13"/>
    </row>
    <row r="709" spans="1:10">
      <c r="A709" s="11"/>
      <c r="B709" s="10"/>
      <c r="C709" s="10"/>
      <c r="D709" s="10"/>
      <c r="E709" s="13"/>
      <c r="F709" s="13"/>
      <c r="G709" s="13"/>
      <c r="H709" s="13"/>
      <c r="I709" s="13"/>
      <c r="J709" s="13"/>
    </row>
    <row r="710" spans="1:10">
      <c r="A710" s="11"/>
      <c r="B710" s="10"/>
      <c r="C710" s="10"/>
      <c r="D710" s="10"/>
      <c r="E710" s="13"/>
      <c r="F710" s="13"/>
      <c r="G710" s="13"/>
      <c r="H710" s="13"/>
      <c r="I710" s="13"/>
      <c r="J710" s="13"/>
    </row>
    <row r="711" spans="1:10">
      <c r="A711" s="11"/>
      <c r="B711" s="10"/>
      <c r="C711" s="10"/>
      <c r="D711" s="10"/>
      <c r="E711" s="13"/>
      <c r="F711" s="13"/>
      <c r="G711" s="13"/>
      <c r="H711" s="13"/>
      <c r="I711" s="13"/>
      <c r="J711" s="13"/>
    </row>
    <row r="712" spans="1:10">
      <c r="A712" s="11"/>
      <c r="B712" s="10"/>
      <c r="C712" s="10"/>
      <c r="D712" s="10"/>
      <c r="E712" s="13"/>
      <c r="F712" s="13"/>
      <c r="G712" s="13"/>
      <c r="H712" s="13"/>
      <c r="I712" s="13"/>
      <c r="J712" s="13"/>
    </row>
    <row r="713" spans="1:10">
      <c r="A713" s="11"/>
      <c r="B713" s="10"/>
      <c r="C713" s="10"/>
      <c r="D713" s="10"/>
      <c r="E713" s="13"/>
      <c r="F713" s="13"/>
      <c r="G713" s="13"/>
      <c r="H713" s="13"/>
      <c r="I713" s="13"/>
      <c r="J713" s="13"/>
    </row>
    <row r="714" spans="1:10">
      <c r="A714" s="11"/>
      <c r="B714" s="10"/>
      <c r="C714" s="10"/>
      <c r="D714" s="10"/>
      <c r="E714" s="13"/>
      <c r="F714" s="13"/>
      <c r="G714" s="13"/>
      <c r="H714" s="13"/>
      <c r="I714" s="13"/>
      <c r="J714" s="13"/>
    </row>
    <row r="715" spans="1:10">
      <c r="A715" s="11"/>
      <c r="B715" s="10"/>
      <c r="C715" s="10"/>
      <c r="D715" s="10"/>
      <c r="E715" s="13"/>
      <c r="F715" s="13"/>
      <c r="G715" s="13"/>
      <c r="H715" s="13"/>
      <c r="I715" s="13"/>
      <c r="J715" s="13"/>
    </row>
    <row r="716" spans="1:10">
      <c r="A716" s="11"/>
      <c r="B716" s="10"/>
      <c r="C716" s="10"/>
      <c r="D716" s="10"/>
      <c r="E716" s="13"/>
      <c r="F716" s="13"/>
      <c r="G716" s="13"/>
      <c r="H716" s="13"/>
      <c r="I716" s="13"/>
      <c r="J716" s="13"/>
    </row>
    <row r="717" spans="1:10">
      <c r="A717" s="11"/>
      <c r="B717" s="10"/>
      <c r="C717" s="10"/>
      <c r="D717" s="10"/>
      <c r="E717" s="13"/>
      <c r="F717" s="13"/>
      <c r="G717" s="13"/>
      <c r="H717" s="13"/>
      <c r="I717" s="13"/>
      <c r="J717" s="13"/>
    </row>
    <row r="718" spans="1:10">
      <c r="A718" s="11"/>
      <c r="B718" s="10"/>
      <c r="C718" s="10"/>
      <c r="D718" s="10"/>
      <c r="E718" s="13"/>
      <c r="F718" s="13"/>
      <c r="G718" s="13"/>
      <c r="H718" s="13"/>
      <c r="I718" s="13"/>
      <c r="J718" s="13"/>
    </row>
    <row r="719" spans="1:10">
      <c r="A719" s="11"/>
      <c r="B719" s="10"/>
      <c r="C719" s="10"/>
      <c r="D719" s="10"/>
      <c r="E719" s="13"/>
      <c r="F719" s="13"/>
      <c r="G719" s="13"/>
      <c r="H719" s="13"/>
      <c r="I719" s="13"/>
      <c r="J719" s="13"/>
    </row>
    <row r="720" spans="1:10">
      <c r="A720" s="11"/>
      <c r="B720" s="10"/>
      <c r="C720" s="10"/>
      <c r="D720" s="10"/>
      <c r="E720" s="13"/>
      <c r="F720" s="13"/>
      <c r="G720" s="13"/>
      <c r="H720" s="13"/>
      <c r="I720" s="13"/>
      <c r="J720" s="13"/>
    </row>
    <row r="721" spans="1:10">
      <c r="A721" s="11"/>
      <c r="B721" s="10"/>
      <c r="C721" s="10"/>
      <c r="D721" s="10"/>
      <c r="E721" s="13"/>
      <c r="F721" s="13"/>
      <c r="G721" s="13"/>
      <c r="H721" s="13"/>
      <c r="I721" s="13"/>
      <c r="J721" s="13"/>
    </row>
    <row r="722" spans="1:10">
      <c r="A722" s="11"/>
      <c r="B722" s="10"/>
      <c r="C722" s="10"/>
      <c r="D722" s="10"/>
      <c r="E722" s="13"/>
      <c r="F722" s="13"/>
      <c r="G722" s="13"/>
      <c r="H722" s="13"/>
      <c r="I722" s="13"/>
      <c r="J722" s="13"/>
    </row>
    <row r="723" spans="1:10">
      <c r="A723" s="11"/>
      <c r="B723" s="10"/>
      <c r="C723" s="10"/>
      <c r="D723" s="10"/>
      <c r="E723" s="13"/>
      <c r="F723" s="13"/>
      <c r="G723" s="13"/>
      <c r="H723" s="13"/>
      <c r="I723" s="13"/>
      <c r="J723" s="13"/>
    </row>
    <row r="724" spans="1:10">
      <c r="A724" s="11"/>
      <c r="B724" s="10"/>
      <c r="C724" s="10"/>
      <c r="D724" s="10"/>
      <c r="E724" s="13"/>
      <c r="F724" s="13"/>
      <c r="G724" s="13"/>
      <c r="H724" s="13"/>
      <c r="I724" s="13"/>
      <c r="J724" s="13"/>
    </row>
    <row r="725" spans="1:10">
      <c r="A725" s="11"/>
      <c r="B725" s="10"/>
      <c r="C725" s="10"/>
      <c r="D725" s="10"/>
      <c r="E725" s="13"/>
      <c r="F725" s="13"/>
      <c r="G725" s="13"/>
      <c r="H725" s="13"/>
      <c r="I725" s="13"/>
      <c r="J725" s="13"/>
    </row>
    <row r="726" spans="1:10">
      <c r="A726" s="11"/>
      <c r="B726" s="10"/>
      <c r="C726" s="10"/>
      <c r="D726" s="10"/>
      <c r="E726" s="13"/>
      <c r="F726" s="13"/>
      <c r="G726" s="13"/>
      <c r="H726" s="13"/>
      <c r="I726" s="13"/>
      <c r="J726" s="13"/>
    </row>
    <row r="727" spans="1:10">
      <c r="A727" s="11"/>
      <c r="B727" s="10"/>
      <c r="C727" s="10"/>
      <c r="D727" s="10"/>
      <c r="E727" s="13"/>
      <c r="F727" s="13"/>
      <c r="G727" s="13"/>
      <c r="H727" s="13"/>
      <c r="I727" s="13"/>
      <c r="J727" s="13"/>
    </row>
    <row r="728" spans="1:10">
      <c r="A728" s="11"/>
      <c r="B728" s="10"/>
      <c r="C728" s="10"/>
      <c r="D728" s="10"/>
      <c r="E728" s="13"/>
      <c r="F728" s="13"/>
      <c r="G728" s="13"/>
      <c r="H728" s="13"/>
      <c r="I728" s="13"/>
      <c r="J728" s="13"/>
    </row>
    <row r="729" spans="1:10">
      <c r="A729" s="11"/>
      <c r="B729" s="10"/>
      <c r="C729" s="10"/>
      <c r="D729" s="10"/>
      <c r="E729" s="13"/>
      <c r="F729" s="13"/>
      <c r="G729" s="13"/>
      <c r="H729" s="13"/>
      <c r="I729" s="13"/>
      <c r="J729" s="13"/>
    </row>
    <row r="730" spans="1:10">
      <c r="A730" s="11"/>
      <c r="B730" s="10"/>
      <c r="C730" s="10"/>
      <c r="D730" s="10"/>
      <c r="E730" s="13"/>
      <c r="F730" s="13"/>
      <c r="G730" s="13"/>
      <c r="H730" s="13"/>
      <c r="I730" s="13"/>
      <c r="J730" s="13"/>
    </row>
    <row r="731" spans="1:10">
      <c r="A731" s="11"/>
      <c r="B731" s="10"/>
      <c r="C731" s="10"/>
      <c r="D731" s="10"/>
      <c r="E731" s="13"/>
      <c r="F731" s="13"/>
      <c r="G731" s="13"/>
      <c r="H731" s="13"/>
      <c r="I731" s="13"/>
      <c r="J731" s="13"/>
    </row>
    <row r="732" spans="1:10">
      <c r="A732" s="11"/>
      <c r="B732" s="10"/>
      <c r="C732" s="10"/>
      <c r="D732" s="10"/>
      <c r="E732" s="13"/>
      <c r="F732" s="13"/>
      <c r="G732" s="13"/>
      <c r="H732" s="13"/>
      <c r="I732" s="13"/>
      <c r="J732" s="13"/>
    </row>
    <row r="733" spans="1:10">
      <c r="A733" s="11"/>
      <c r="B733" s="10"/>
      <c r="C733" s="10"/>
      <c r="D733" s="10"/>
      <c r="E733" s="13"/>
      <c r="F733" s="13"/>
      <c r="G733" s="13"/>
      <c r="H733" s="13"/>
      <c r="I733" s="13"/>
      <c r="J733" s="13"/>
    </row>
    <row r="734" spans="1:10">
      <c r="A734" s="11"/>
      <c r="B734" s="10"/>
      <c r="C734" s="10"/>
      <c r="D734" s="10"/>
      <c r="E734" s="13"/>
      <c r="F734" s="13"/>
      <c r="G734" s="13"/>
      <c r="H734" s="13"/>
      <c r="I734" s="13"/>
      <c r="J734" s="13"/>
    </row>
    <row r="735" spans="1:10">
      <c r="A735" s="11"/>
      <c r="B735" s="10"/>
      <c r="C735" s="10"/>
      <c r="D735" s="10"/>
      <c r="E735" s="13"/>
      <c r="F735" s="13"/>
      <c r="G735" s="13"/>
      <c r="H735" s="13"/>
      <c r="I735" s="13"/>
      <c r="J735" s="13"/>
    </row>
    <row r="736" spans="1:10">
      <c r="A736" s="11"/>
      <c r="B736" s="10"/>
      <c r="C736" s="10"/>
      <c r="D736" s="10"/>
      <c r="E736" s="13"/>
      <c r="F736" s="13"/>
      <c r="G736" s="13"/>
      <c r="H736" s="13"/>
      <c r="I736" s="13"/>
      <c r="J736" s="13"/>
    </row>
    <row r="737" spans="1:10">
      <c r="A737" s="11"/>
      <c r="B737" s="10"/>
      <c r="C737" s="10"/>
      <c r="D737" s="10"/>
      <c r="E737" s="13"/>
      <c r="F737" s="13"/>
      <c r="G737" s="13"/>
      <c r="H737" s="13"/>
      <c r="I737" s="13"/>
      <c r="J737" s="13"/>
    </row>
    <row r="738" spans="1:10">
      <c r="A738" s="11"/>
      <c r="B738" s="10"/>
      <c r="C738" s="10"/>
      <c r="D738" s="10"/>
      <c r="E738" s="13"/>
      <c r="F738" s="13"/>
      <c r="G738" s="13"/>
      <c r="H738" s="13"/>
      <c r="I738" s="13"/>
      <c r="J738" s="13"/>
    </row>
    <row r="739" spans="1:10">
      <c r="A739" s="11"/>
      <c r="B739" s="10"/>
      <c r="C739" s="10"/>
      <c r="D739" s="10"/>
      <c r="E739" s="13"/>
      <c r="F739" s="13"/>
      <c r="G739" s="13"/>
      <c r="H739" s="13"/>
      <c r="I739" s="13"/>
      <c r="J739" s="13"/>
    </row>
    <row r="740" spans="1:10">
      <c r="A740" s="11"/>
      <c r="B740" s="10"/>
      <c r="C740" s="10"/>
      <c r="D740" s="10"/>
      <c r="E740" s="13"/>
      <c r="F740" s="13"/>
      <c r="G740" s="13"/>
      <c r="H740" s="13"/>
      <c r="I740" s="13"/>
      <c r="J740" s="13"/>
    </row>
    <row r="741" spans="1:10">
      <c r="A741" s="11"/>
      <c r="B741" s="10"/>
      <c r="C741" s="10"/>
      <c r="D741" s="10"/>
      <c r="E741" s="13"/>
      <c r="F741" s="13"/>
      <c r="G741" s="13"/>
      <c r="H741" s="13"/>
      <c r="I741" s="13"/>
      <c r="J741" s="13"/>
    </row>
    <row r="742" spans="1:10">
      <c r="A742" s="11"/>
      <c r="B742" s="10"/>
      <c r="C742" s="10"/>
      <c r="D742" s="10"/>
      <c r="E742" s="13"/>
      <c r="F742" s="13"/>
      <c r="G742" s="13"/>
      <c r="H742" s="13"/>
      <c r="I742" s="13"/>
      <c r="J742" s="13"/>
    </row>
    <row r="743" spans="1:10">
      <c r="A743" s="11"/>
      <c r="B743" s="10"/>
      <c r="C743" s="10"/>
      <c r="D743" s="10"/>
      <c r="E743" s="13"/>
      <c r="F743" s="13"/>
      <c r="G743" s="13"/>
      <c r="H743" s="13"/>
      <c r="I743" s="13"/>
      <c r="J743" s="13"/>
    </row>
    <row r="744" spans="1:10">
      <c r="A744" s="11"/>
      <c r="B744" s="10"/>
      <c r="C744" s="10"/>
      <c r="D744" s="10"/>
      <c r="E744" s="13"/>
      <c r="F744" s="13"/>
      <c r="G744" s="13"/>
      <c r="H744" s="13"/>
      <c r="I744" s="13"/>
      <c r="J744" s="13"/>
    </row>
    <row r="745" spans="1:10">
      <c r="A745" s="11"/>
      <c r="B745" s="10"/>
      <c r="C745" s="10"/>
      <c r="D745" s="10"/>
      <c r="E745" s="13"/>
      <c r="F745" s="13"/>
      <c r="G745" s="13"/>
      <c r="H745" s="13"/>
      <c r="I745" s="13"/>
      <c r="J745" s="13"/>
    </row>
    <row r="746" spans="1:10">
      <c r="A746" s="11"/>
      <c r="B746" s="10"/>
      <c r="C746" s="10"/>
      <c r="D746" s="10"/>
      <c r="E746" s="13"/>
      <c r="F746" s="13"/>
      <c r="G746" s="13"/>
      <c r="H746" s="13"/>
      <c r="I746" s="13"/>
      <c r="J746" s="13"/>
    </row>
    <row r="747" spans="1:10">
      <c r="A747" s="11"/>
      <c r="B747" s="10"/>
      <c r="C747" s="10"/>
      <c r="D747" s="10"/>
      <c r="E747" s="13"/>
      <c r="F747" s="13"/>
      <c r="G747" s="13"/>
      <c r="H747" s="13"/>
      <c r="I747" s="13"/>
      <c r="J747" s="13"/>
    </row>
    <row r="748" spans="1:10">
      <c r="A748" s="11"/>
      <c r="B748" s="10"/>
      <c r="C748" s="10"/>
      <c r="D748" s="10"/>
      <c r="E748" s="13"/>
      <c r="F748" s="13"/>
      <c r="G748" s="13"/>
      <c r="H748" s="13"/>
      <c r="I748" s="13"/>
      <c r="J748" s="13"/>
    </row>
    <row r="749" spans="1:10">
      <c r="A749" s="11"/>
      <c r="B749" s="10"/>
      <c r="C749" s="10"/>
      <c r="D749" s="10"/>
      <c r="E749" s="13"/>
      <c r="F749" s="13"/>
      <c r="G749" s="13"/>
      <c r="H749" s="13"/>
      <c r="I749" s="13"/>
      <c r="J749" s="13"/>
    </row>
    <row r="750" spans="1:10">
      <c r="A750" s="11"/>
      <c r="B750" s="10"/>
      <c r="C750" s="10"/>
      <c r="D750" s="10"/>
      <c r="E750" s="13"/>
      <c r="F750" s="13"/>
      <c r="G750" s="13"/>
      <c r="H750" s="13"/>
      <c r="I750" s="13"/>
      <c r="J750" s="13"/>
    </row>
    <row r="751" spans="1:10">
      <c r="A751" s="11"/>
      <c r="B751" s="10"/>
      <c r="C751" s="10"/>
      <c r="D751" s="10"/>
      <c r="E751" s="13"/>
      <c r="F751" s="13"/>
      <c r="G751" s="13"/>
      <c r="H751" s="13"/>
      <c r="I751" s="13"/>
      <c r="J751" s="13"/>
    </row>
    <row r="752" spans="1:10">
      <c r="A752" s="11"/>
      <c r="B752" s="10"/>
      <c r="C752" s="10"/>
      <c r="D752" s="10"/>
      <c r="E752" s="13"/>
      <c r="F752" s="13"/>
      <c r="G752" s="13"/>
      <c r="H752" s="13"/>
      <c r="I752" s="13"/>
      <c r="J752" s="13"/>
    </row>
    <row r="753" spans="1:10">
      <c r="A753" s="11"/>
      <c r="B753" s="10"/>
      <c r="C753" s="10"/>
      <c r="D753" s="10"/>
      <c r="E753" s="13"/>
      <c r="F753" s="13"/>
      <c r="G753" s="13"/>
      <c r="H753" s="13"/>
      <c r="I753" s="13"/>
      <c r="J753" s="13"/>
    </row>
    <row r="754" spans="1:10">
      <c r="A754" s="11"/>
      <c r="B754" s="10"/>
      <c r="C754" s="10"/>
      <c r="D754" s="10"/>
      <c r="E754" s="13"/>
      <c r="F754" s="13"/>
      <c r="G754" s="13"/>
      <c r="H754" s="13"/>
      <c r="I754" s="13"/>
      <c r="J754" s="13"/>
    </row>
    <row r="755" spans="1:10">
      <c r="A755" s="11"/>
      <c r="B755" s="10"/>
      <c r="C755" s="10"/>
      <c r="D755" s="10"/>
      <c r="E755" s="13"/>
      <c r="F755" s="13"/>
      <c r="G755" s="13"/>
      <c r="H755" s="13"/>
      <c r="I755" s="13"/>
      <c r="J755" s="13"/>
    </row>
    <row r="756" spans="1:10">
      <c r="A756" s="11"/>
      <c r="B756" s="10"/>
      <c r="C756" s="10"/>
      <c r="D756" s="10"/>
      <c r="E756" s="13"/>
      <c r="F756" s="13"/>
      <c r="G756" s="13"/>
      <c r="H756" s="13"/>
      <c r="I756" s="13"/>
      <c r="J756" s="13"/>
    </row>
    <row r="757" spans="1:10">
      <c r="A757" s="11"/>
      <c r="B757" s="10"/>
      <c r="C757" s="10"/>
      <c r="D757" s="10"/>
      <c r="E757" s="13"/>
      <c r="F757" s="13"/>
      <c r="G757" s="13"/>
      <c r="H757" s="13"/>
      <c r="I757" s="13"/>
      <c r="J757" s="13"/>
    </row>
    <row r="758" spans="1:10">
      <c r="A758" s="11"/>
      <c r="B758" s="10"/>
      <c r="C758" s="10"/>
      <c r="D758" s="10"/>
      <c r="E758" s="13"/>
      <c r="F758" s="13"/>
      <c r="G758" s="13"/>
      <c r="H758" s="13"/>
      <c r="I758" s="13"/>
      <c r="J758" s="13"/>
    </row>
    <row r="759" spans="1:10">
      <c r="A759" s="11"/>
      <c r="B759" s="10"/>
      <c r="C759" s="10"/>
      <c r="D759" s="10"/>
      <c r="E759" s="13"/>
      <c r="F759" s="13"/>
      <c r="G759" s="13"/>
      <c r="H759" s="13"/>
      <c r="I759" s="13"/>
      <c r="J759" s="13"/>
    </row>
    <row r="760" spans="1:10">
      <c r="A760" s="11"/>
      <c r="B760" s="10"/>
      <c r="C760" s="10"/>
      <c r="D760" s="10"/>
      <c r="E760" s="13"/>
      <c r="F760" s="13"/>
      <c r="G760" s="13"/>
      <c r="H760" s="13"/>
      <c r="I760" s="13"/>
      <c r="J760" s="13"/>
    </row>
    <row r="761" spans="1:10">
      <c r="A761" s="11"/>
      <c r="B761" s="10"/>
      <c r="C761" s="10"/>
      <c r="D761" s="10"/>
      <c r="E761" s="13"/>
      <c r="F761" s="13"/>
      <c r="G761" s="13"/>
      <c r="H761" s="13"/>
      <c r="I761" s="13"/>
      <c r="J761" s="13"/>
    </row>
    <row r="762" spans="1:10">
      <c r="A762" s="11"/>
      <c r="B762" s="10"/>
      <c r="C762" s="10"/>
      <c r="D762" s="10"/>
      <c r="E762" s="13"/>
      <c r="F762" s="13"/>
      <c r="G762" s="13"/>
      <c r="H762" s="13"/>
      <c r="I762" s="13"/>
      <c r="J762" s="13"/>
    </row>
    <row r="763" spans="1:10">
      <c r="A763" s="11"/>
      <c r="B763" s="10"/>
      <c r="C763" s="10"/>
      <c r="D763" s="10"/>
      <c r="E763" s="13"/>
      <c r="F763" s="13"/>
      <c r="G763" s="13"/>
      <c r="H763" s="13"/>
      <c r="I763" s="13"/>
      <c r="J763" s="13"/>
    </row>
    <row r="764" spans="1:10">
      <c r="A764" s="11"/>
      <c r="B764" s="10"/>
      <c r="C764" s="10"/>
      <c r="D764" s="10"/>
      <c r="E764" s="13"/>
      <c r="F764" s="13"/>
      <c r="G764" s="13"/>
      <c r="H764" s="13"/>
      <c r="I764" s="13"/>
      <c r="J764" s="13"/>
    </row>
    <row r="765" spans="1:10">
      <c r="A765" s="11"/>
      <c r="B765" s="10"/>
      <c r="C765" s="10"/>
      <c r="D765" s="10"/>
      <c r="E765" s="13"/>
      <c r="F765" s="13"/>
      <c r="G765" s="13"/>
      <c r="H765" s="13"/>
      <c r="I765" s="13"/>
      <c r="J765" s="13"/>
    </row>
    <row r="766" spans="1:10">
      <c r="A766" s="11"/>
      <c r="B766" s="10"/>
      <c r="C766" s="10"/>
      <c r="D766" s="10"/>
      <c r="E766" s="13"/>
      <c r="F766" s="13"/>
      <c r="G766" s="13"/>
      <c r="H766" s="13"/>
      <c r="I766" s="13"/>
      <c r="J766" s="13"/>
    </row>
    <row r="767" spans="1:10">
      <c r="A767" s="11"/>
      <c r="B767" s="10"/>
      <c r="C767" s="10"/>
      <c r="D767" s="10"/>
      <c r="E767" s="13"/>
      <c r="F767" s="13"/>
      <c r="G767" s="13"/>
      <c r="H767" s="13"/>
      <c r="I767" s="13"/>
      <c r="J767" s="13"/>
    </row>
    <row r="768" spans="1:10">
      <c r="A768" s="11"/>
      <c r="B768" s="10"/>
      <c r="C768" s="10"/>
      <c r="D768" s="10"/>
      <c r="E768" s="13"/>
      <c r="F768" s="13"/>
      <c r="G768" s="13"/>
      <c r="H768" s="13"/>
      <c r="I768" s="13"/>
      <c r="J768" s="13"/>
    </row>
    <row r="769" spans="1:10">
      <c r="A769" s="11"/>
      <c r="B769" s="10"/>
      <c r="C769" s="10"/>
      <c r="D769" s="10"/>
      <c r="E769" s="13"/>
      <c r="F769" s="13"/>
      <c r="G769" s="13"/>
      <c r="H769" s="13"/>
      <c r="I769" s="13"/>
      <c r="J769" s="13"/>
    </row>
    <row r="770" spans="1:10">
      <c r="A770" s="11"/>
      <c r="B770" s="10"/>
      <c r="C770" s="10"/>
      <c r="D770" s="10"/>
      <c r="E770" s="13"/>
      <c r="F770" s="13"/>
      <c r="G770" s="13"/>
      <c r="H770" s="13"/>
      <c r="I770" s="13"/>
      <c r="J770" s="13"/>
    </row>
    <row r="771" spans="1:10">
      <c r="A771" s="11"/>
      <c r="B771" s="10"/>
      <c r="C771" s="10"/>
      <c r="D771" s="10"/>
      <c r="E771" s="13"/>
      <c r="F771" s="13"/>
      <c r="G771" s="13"/>
      <c r="H771" s="13"/>
      <c r="I771" s="13"/>
      <c r="J771" s="13"/>
    </row>
    <row r="772" spans="1:10">
      <c r="A772" s="11"/>
      <c r="B772" s="10"/>
      <c r="C772" s="10"/>
      <c r="D772" s="10"/>
      <c r="E772" s="13"/>
      <c r="F772" s="13"/>
      <c r="G772" s="13"/>
      <c r="H772" s="13"/>
      <c r="I772" s="13"/>
      <c r="J772" s="13"/>
    </row>
    <row r="773" spans="1:10">
      <c r="A773" s="11"/>
      <c r="B773" s="10"/>
      <c r="C773" s="10"/>
      <c r="D773" s="10"/>
      <c r="E773" s="13"/>
      <c r="F773" s="13"/>
      <c r="G773" s="13"/>
      <c r="H773" s="13"/>
      <c r="I773" s="13"/>
      <c r="J773" s="13"/>
    </row>
    <row r="774" spans="1:10">
      <c r="A774" s="11"/>
      <c r="B774" s="10"/>
      <c r="C774" s="10"/>
      <c r="D774" s="10"/>
      <c r="E774" s="13"/>
      <c r="F774" s="13"/>
      <c r="G774" s="13"/>
      <c r="H774" s="13"/>
      <c r="I774" s="13"/>
      <c r="J774" s="13"/>
    </row>
    <row r="775" spans="1:10">
      <c r="A775" s="11"/>
      <c r="B775" s="10"/>
      <c r="C775" s="10"/>
      <c r="D775" s="10"/>
      <c r="E775" s="13"/>
      <c r="F775" s="13"/>
      <c r="G775" s="13"/>
      <c r="H775" s="13"/>
      <c r="I775" s="13"/>
      <c r="J775" s="13"/>
    </row>
    <row r="776" spans="1:10">
      <c r="A776" s="11"/>
      <c r="B776" s="10"/>
      <c r="C776" s="10"/>
      <c r="D776" s="10"/>
      <c r="E776" s="13"/>
      <c r="F776" s="13"/>
      <c r="G776" s="13"/>
      <c r="H776" s="13"/>
      <c r="I776" s="13"/>
      <c r="J776" s="13"/>
    </row>
    <row r="777" spans="1:10">
      <c r="A777" s="11"/>
      <c r="B777" s="10"/>
      <c r="C777" s="10"/>
      <c r="D777" s="10"/>
      <c r="E777" s="13"/>
      <c r="F777" s="13"/>
      <c r="G777" s="13"/>
      <c r="H777" s="13"/>
      <c r="I777" s="13"/>
      <c r="J777" s="13"/>
    </row>
    <row r="778" spans="1:10">
      <c r="A778" s="11"/>
      <c r="B778" s="10"/>
      <c r="C778" s="10"/>
      <c r="D778" s="10"/>
      <c r="E778" s="13"/>
      <c r="F778" s="13"/>
      <c r="G778" s="13"/>
      <c r="H778" s="13"/>
      <c r="I778" s="13"/>
      <c r="J778" s="13"/>
    </row>
    <row r="779" spans="1:10">
      <c r="A779" s="11"/>
      <c r="B779" s="10"/>
      <c r="C779" s="10"/>
      <c r="D779" s="10"/>
      <c r="E779" s="13"/>
      <c r="F779" s="13"/>
      <c r="G779" s="13"/>
      <c r="H779" s="13"/>
      <c r="I779" s="13"/>
      <c r="J779" s="13"/>
    </row>
    <row r="780" spans="1:10">
      <c r="A780" s="11"/>
      <c r="B780" s="10"/>
      <c r="C780" s="10"/>
      <c r="D780" s="10"/>
      <c r="E780" s="13"/>
      <c r="F780" s="13"/>
      <c r="G780" s="13"/>
      <c r="H780" s="13"/>
      <c r="I780" s="13"/>
      <c r="J780" s="13"/>
    </row>
    <row r="781" spans="1:10">
      <c r="A781" s="11"/>
      <c r="B781" s="10"/>
      <c r="C781" s="10"/>
      <c r="D781" s="10"/>
      <c r="E781" s="13"/>
      <c r="F781" s="13"/>
      <c r="G781" s="13"/>
      <c r="H781" s="13"/>
      <c r="I781" s="13"/>
      <c r="J781" s="13"/>
    </row>
    <row r="782" spans="1:10">
      <c r="A782" s="11"/>
      <c r="B782" s="10"/>
      <c r="C782" s="10"/>
      <c r="D782" s="10"/>
      <c r="E782" s="13"/>
      <c r="F782" s="13"/>
      <c r="G782" s="13"/>
      <c r="H782" s="13"/>
      <c r="I782" s="13"/>
      <c r="J782" s="13"/>
    </row>
    <row r="783" spans="1:10">
      <c r="A783" s="11"/>
      <c r="B783" s="10"/>
      <c r="C783" s="10"/>
      <c r="D783" s="10"/>
      <c r="E783" s="13"/>
      <c r="F783" s="13"/>
      <c r="G783" s="13"/>
      <c r="H783" s="13"/>
      <c r="I783" s="13"/>
      <c r="J783" s="13"/>
    </row>
    <row r="784" spans="1:10">
      <c r="A784" s="11"/>
      <c r="B784" s="10"/>
      <c r="C784" s="10"/>
      <c r="D784" s="10"/>
      <c r="E784" s="13"/>
      <c r="F784" s="13"/>
      <c r="G784" s="13"/>
      <c r="H784" s="13"/>
      <c r="I784" s="13"/>
      <c r="J784" s="13"/>
    </row>
    <row r="785" spans="1:10">
      <c r="A785" s="11"/>
      <c r="B785" s="10"/>
      <c r="C785" s="10"/>
      <c r="D785" s="10"/>
      <c r="E785" s="13"/>
      <c r="F785" s="13"/>
      <c r="G785" s="13"/>
      <c r="H785" s="13"/>
      <c r="I785" s="13"/>
      <c r="J785" s="13"/>
    </row>
    <row r="786" spans="1:10">
      <c r="A786" s="11"/>
      <c r="B786" s="10"/>
      <c r="C786" s="10"/>
      <c r="D786" s="10"/>
      <c r="E786" s="13"/>
      <c r="F786" s="13"/>
      <c r="G786" s="13"/>
      <c r="H786" s="13"/>
      <c r="I786" s="13"/>
      <c r="J786" s="13"/>
    </row>
    <row r="787" spans="1:10">
      <c r="A787" s="11"/>
      <c r="B787" s="10"/>
      <c r="C787" s="10"/>
      <c r="D787" s="10"/>
      <c r="E787" s="13"/>
      <c r="F787" s="13"/>
      <c r="G787" s="13"/>
      <c r="H787" s="13"/>
      <c r="I787" s="13"/>
      <c r="J787" s="13"/>
    </row>
    <row r="788" spans="1:10">
      <c r="A788" s="11"/>
      <c r="B788" s="10"/>
      <c r="C788" s="10"/>
      <c r="D788" s="10"/>
      <c r="E788" s="13"/>
      <c r="F788" s="13"/>
      <c r="G788" s="13"/>
      <c r="H788" s="13"/>
      <c r="I788" s="13"/>
      <c r="J788" s="13"/>
    </row>
    <row r="789" spans="1:10">
      <c r="A789" s="11"/>
      <c r="B789" s="10"/>
      <c r="C789" s="10"/>
      <c r="D789" s="10"/>
      <c r="E789" s="13"/>
      <c r="F789" s="13"/>
      <c r="G789" s="13"/>
      <c r="H789" s="13"/>
      <c r="I789" s="13"/>
      <c r="J789" s="13"/>
    </row>
    <row r="790" spans="1:10">
      <c r="A790" s="11"/>
      <c r="B790" s="10"/>
      <c r="C790" s="10"/>
      <c r="D790" s="10"/>
      <c r="E790" s="13"/>
      <c r="F790" s="13"/>
      <c r="G790" s="13"/>
      <c r="H790" s="13"/>
      <c r="I790" s="13"/>
      <c r="J790" s="13"/>
    </row>
    <row r="791" spans="1:10">
      <c r="A791" s="11"/>
      <c r="B791" s="10"/>
      <c r="C791" s="10"/>
      <c r="D791" s="10"/>
      <c r="E791" s="13"/>
      <c r="F791" s="13"/>
      <c r="G791" s="13"/>
      <c r="H791" s="13"/>
      <c r="I791" s="13"/>
      <c r="J791" s="13"/>
    </row>
    <row r="792" spans="1:10">
      <c r="A792" s="11"/>
      <c r="B792" s="10"/>
      <c r="C792" s="10"/>
      <c r="D792" s="10"/>
      <c r="E792" s="13"/>
      <c r="F792" s="13"/>
      <c r="G792" s="13"/>
      <c r="H792" s="13"/>
      <c r="I792" s="13"/>
      <c r="J792" s="13"/>
    </row>
    <row r="793" spans="1:10">
      <c r="A793" s="11"/>
      <c r="B793" s="10"/>
      <c r="C793" s="10"/>
      <c r="D793" s="10"/>
      <c r="E793" s="13"/>
      <c r="F793" s="13"/>
      <c r="G793" s="13"/>
      <c r="H793" s="13"/>
      <c r="I793" s="13"/>
      <c r="J793" s="13"/>
    </row>
    <row r="794" spans="1:10">
      <c r="A794" s="11"/>
      <c r="B794" s="10"/>
      <c r="C794" s="10"/>
      <c r="D794" s="10"/>
      <c r="E794" s="13"/>
      <c r="F794" s="13"/>
      <c r="G794" s="13"/>
      <c r="H794" s="13"/>
      <c r="I794" s="13"/>
      <c r="J794" s="13"/>
    </row>
    <row r="795" spans="1:10">
      <c r="A795" s="11"/>
      <c r="B795" s="10"/>
      <c r="C795" s="10"/>
      <c r="D795" s="10"/>
      <c r="E795" s="13"/>
      <c r="F795" s="13"/>
      <c r="G795" s="13"/>
      <c r="H795" s="13"/>
      <c r="I795" s="13"/>
      <c r="J795" s="13"/>
    </row>
    <row r="796" spans="1:10">
      <c r="A796" s="11"/>
      <c r="B796" s="10"/>
      <c r="C796" s="10"/>
      <c r="D796" s="10"/>
      <c r="E796" s="13"/>
      <c r="F796" s="13"/>
      <c r="G796" s="13"/>
      <c r="H796" s="13"/>
      <c r="I796" s="13"/>
      <c r="J796" s="13"/>
    </row>
    <row r="797" spans="1:10">
      <c r="A797" s="11"/>
      <c r="B797" s="10"/>
      <c r="C797" s="10"/>
      <c r="D797" s="10"/>
      <c r="E797" s="13"/>
      <c r="F797" s="13"/>
      <c r="G797" s="13"/>
      <c r="H797" s="13"/>
      <c r="I797" s="13"/>
      <c r="J797" s="13"/>
    </row>
    <row r="798" spans="1:10">
      <c r="A798" s="11"/>
      <c r="B798" s="10"/>
      <c r="C798" s="10"/>
      <c r="D798" s="10"/>
      <c r="E798" s="13"/>
      <c r="F798" s="13"/>
      <c r="G798" s="13"/>
      <c r="H798" s="13"/>
      <c r="I798" s="13"/>
      <c r="J798" s="13"/>
    </row>
    <row r="799" spans="1:10">
      <c r="A799" s="11"/>
      <c r="B799" s="10"/>
      <c r="C799" s="10"/>
      <c r="D799" s="10"/>
      <c r="E799" s="13"/>
      <c r="F799" s="13"/>
      <c r="G799" s="13"/>
      <c r="H799" s="13"/>
      <c r="I799" s="13"/>
      <c r="J799" s="13"/>
    </row>
    <row r="800" spans="1:10">
      <c r="A800" s="11"/>
      <c r="B800" s="10"/>
      <c r="C800" s="10"/>
      <c r="D800" s="10"/>
      <c r="E800" s="13"/>
      <c r="F800" s="13"/>
      <c r="G800" s="13"/>
      <c r="H800" s="13"/>
      <c r="I800" s="13"/>
      <c r="J800" s="13"/>
    </row>
    <row r="801" spans="1:10">
      <c r="A801" s="11"/>
      <c r="B801" s="10"/>
      <c r="C801" s="10"/>
      <c r="D801" s="10"/>
      <c r="E801" s="13"/>
      <c r="F801" s="13"/>
      <c r="G801" s="13"/>
      <c r="H801" s="13"/>
      <c r="I801" s="13"/>
      <c r="J801" s="13"/>
    </row>
    <row r="802" spans="1:10">
      <c r="A802" s="11"/>
      <c r="B802" s="10"/>
      <c r="C802" s="10"/>
      <c r="D802" s="10"/>
      <c r="E802" s="13"/>
      <c r="F802" s="13"/>
      <c r="G802" s="13"/>
      <c r="H802" s="13"/>
      <c r="I802" s="13"/>
      <c r="J802" s="13"/>
    </row>
    <row r="803" spans="1:10">
      <c r="A803" s="11"/>
      <c r="B803" s="10"/>
      <c r="C803" s="10"/>
      <c r="D803" s="10"/>
      <c r="E803" s="13"/>
      <c r="F803" s="13"/>
      <c r="G803" s="13"/>
      <c r="H803" s="13"/>
      <c r="I803" s="13"/>
      <c r="J803" s="13"/>
    </row>
    <row r="804" spans="1:10">
      <c r="A804" s="11"/>
      <c r="B804" s="10"/>
      <c r="C804" s="10"/>
      <c r="D804" s="10"/>
      <c r="E804" s="13"/>
      <c r="F804" s="13"/>
      <c r="G804" s="13"/>
      <c r="H804" s="13"/>
      <c r="I804" s="13"/>
      <c r="J804" s="13"/>
    </row>
    <row r="805" spans="1:10">
      <c r="A805" s="11"/>
      <c r="B805" s="10"/>
      <c r="C805" s="10"/>
      <c r="D805" s="10"/>
      <c r="E805" s="13"/>
      <c r="F805" s="13"/>
      <c r="G805" s="13"/>
      <c r="H805" s="13"/>
      <c r="I805" s="13"/>
      <c r="J805" s="13"/>
    </row>
    <row r="806" spans="1:10">
      <c r="A806" s="11"/>
      <c r="B806" s="10"/>
      <c r="C806" s="10"/>
      <c r="D806" s="10"/>
      <c r="E806" s="13"/>
      <c r="F806" s="13"/>
      <c r="G806" s="13"/>
      <c r="H806" s="13"/>
      <c r="I806" s="13"/>
      <c r="J806" s="13"/>
    </row>
    <row r="807" spans="1:10">
      <c r="A807" s="11"/>
      <c r="B807" s="10"/>
      <c r="C807" s="10"/>
      <c r="D807" s="10"/>
      <c r="E807" s="13"/>
      <c r="F807" s="13"/>
      <c r="G807" s="13"/>
      <c r="H807" s="13"/>
      <c r="I807" s="13"/>
      <c r="J807" s="13"/>
    </row>
    <row r="808" spans="1:10">
      <c r="A808" s="11"/>
      <c r="B808" s="10"/>
      <c r="C808" s="10"/>
      <c r="D808" s="10"/>
      <c r="E808" s="13"/>
      <c r="F808" s="13"/>
      <c r="G808" s="13"/>
      <c r="H808" s="13"/>
      <c r="I808" s="13"/>
      <c r="J808" s="13"/>
    </row>
    <row r="809" spans="1:10">
      <c r="A809" s="11"/>
      <c r="B809" s="10"/>
      <c r="C809" s="10"/>
      <c r="D809" s="10"/>
      <c r="E809" s="13"/>
      <c r="F809" s="13"/>
      <c r="G809" s="13"/>
      <c r="H809" s="13"/>
      <c r="I809" s="13"/>
      <c r="J809" s="13"/>
    </row>
    <row r="810" spans="1:10">
      <c r="A810" s="11"/>
      <c r="B810" s="10"/>
      <c r="C810" s="10"/>
      <c r="D810" s="10"/>
      <c r="E810" s="13"/>
      <c r="F810" s="13"/>
      <c r="G810" s="13"/>
      <c r="H810" s="13"/>
      <c r="I810" s="13"/>
      <c r="J810" s="13"/>
    </row>
    <row r="811" spans="1:10">
      <c r="A811" s="11"/>
      <c r="B811" s="10"/>
      <c r="C811" s="10"/>
      <c r="D811" s="10"/>
      <c r="E811" s="13"/>
      <c r="F811" s="13"/>
      <c r="G811" s="13"/>
      <c r="H811" s="13"/>
      <c r="I811" s="13"/>
      <c r="J811" s="13"/>
    </row>
    <row r="812" spans="1:10">
      <c r="A812" s="11"/>
      <c r="B812" s="10"/>
      <c r="C812" s="10"/>
      <c r="D812" s="10"/>
      <c r="E812" s="13"/>
      <c r="F812" s="13"/>
      <c r="G812" s="13"/>
      <c r="H812" s="13"/>
      <c r="I812" s="13"/>
      <c r="J812" s="13"/>
    </row>
    <row r="813" spans="1:10">
      <c r="A813" s="11"/>
      <c r="B813" s="10"/>
      <c r="C813" s="10"/>
      <c r="D813" s="10"/>
      <c r="E813" s="13"/>
      <c r="F813" s="13"/>
      <c r="G813" s="13"/>
      <c r="H813" s="13"/>
      <c r="I813" s="13"/>
      <c r="J813" s="13"/>
    </row>
    <row r="814" spans="1:10">
      <c r="A814" s="11"/>
      <c r="B814" s="10"/>
      <c r="C814" s="10"/>
      <c r="D814" s="10"/>
      <c r="E814" s="13"/>
      <c r="F814" s="13"/>
      <c r="G814" s="13"/>
      <c r="H814" s="13"/>
      <c r="I814" s="13"/>
      <c r="J814" s="13"/>
    </row>
    <row r="815" spans="1:10">
      <c r="A815" s="11"/>
      <c r="B815" s="10"/>
      <c r="C815" s="10"/>
      <c r="D815" s="10"/>
      <c r="E815" s="13"/>
      <c r="F815" s="13"/>
      <c r="G815" s="13"/>
      <c r="H815" s="13"/>
      <c r="I815" s="13"/>
      <c r="J815" s="13"/>
    </row>
    <row r="816" spans="1:10">
      <c r="A816" s="11"/>
      <c r="B816" s="10"/>
      <c r="C816" s="10"/>
      <c r="D816" s="10"/>
      <c r="E816" s="13"/>
      <c r="F816" s="13"/>
      <c r="G816" s="13"/>
      <c r="H816" s="13"/>
      <c r="I816" s="13"/>
      <c r="J816" s="13"/>
    </row>
    <row r="817" spans="1:10">
      <c r="A817" s="11"/>
      <c r="B817" s="10"/>
      <c r="C817" s="10"/>
      <c r="D817" s="10"/>
      <c r="E817" s="13"/>
      <c r="F817" s="13"/>
      <c r="G817" s="13"/>
      <c r="H817" s="13"/>
      <c r="I817" s="13"/>
      <c r="J817" s="13"/>
    </row>
    <row r="818" spans="1:10">
      <c r="A818" s="11"/>
      <c r="B818" s="10"/>
      <c r="C818" s="10"/>
      <c r="D818" s="10"/>
      <c r="E818" s="13"/>
      <c r="F818" s="13"/>
      <c r="G818" s="13"/>
      <c r="H818" s="13"/>
      <c r="I818" s="13"/>
      <c r="J818" s="13"/>
    </row>
    <row r="819" spans="1:10">
      <c r="A819" s="11"/>
      <c r="B819" s="10"/>
      <c r="C819" s="10"/>
      <c r="D819" s="10"/>
      <c r="E819" s="13"/>
      <c r="F819" s="13"/>
      <c r="G819" s="13"/>
      <c r="H819" s="13"/>
      <c r="I819" s="13"/>
      <c r="J819" s="13"/>
    </row>
    <row r="820" spans="1:10">
      <c r="A820" s="11"/>
      <c r="B820" s="10"/>
      <c r="C820" s="10"/>
      <c r="D820" s="10"/>
      <c r="E820" s="13"/>
      <c r="F820" s="13"/>
      <c r="G820" s="13"/>
      <c r="H820" s="13"/>
      <c r="I820" s="13"/>
      <c r="J820" s="13"/>
    </row>
    <row r="821" spans="1:10">
      <c r="A821" s="11"/>
      <c r="B821" s="10"/>
      <c r="C821" s="10"/>
      <c r="D821" s="10"/>
      <c r="E821" s="13"/>
      <c r="F821" s="13"/>
      <c r="G821" s="13"/>
      <c r="H821" s="13"/>
      <c r="I821" s="13"/>
      <c r="J821" s="13"/>
    </row>
    <row r="822" spans="1:10">
      <c r="A822" s="11"/>
      <c r="B822" s="10"/>
      <c r="C822" s="10"/>
      <c r="D822" s="10"/>
      <c r="E822" s="13"/>
      <c r="F822" s="13"/>
      <c r="G822" s="13"/>
      <c r="H822" s="13"/>
      <c r="I822" s="13"/>
      <c r="J822" s="13"/>
    </row>
    <row r="823" spans="1:10">
      <c r="A823" s="11"/>
      <c r="B823" s="10"/>
      <c r="C823" s="10"/>
      <c r="D823" s="10"/>
      <c r="E823" s="13"/>
      <c r="F823" s="13"/>
      <c r="G823" s="13"/>
      <c r="H823" s="13"/>
      <c r="I823" s="13"/>
      <c r="J823" s="13"/>
    </row>
    <row r="824" spans="1:10">
      <c r="A824" s="11"/>
      <c r="B824" s="10"/>
      <c r="C824" s="10"/>
      <c r="D824" s="10"/>
      <c r="E824" s="13"/>
      <c r="F824" s="13"/>
      <c r="G824" s="13"/>
      <c r="H824" s="13"/>
      <c r="I824" s="13"/>
      <c r="J824" s="13"/>
    </row>
    <row r="825" spans="1:10">
      <c r="A825" s="11"/>
      <c r="B825" s="10"/>
      <c r="C825" s="10"/>
      <c r="D825" s="10"/>
      <c r="E825" s="13"/>
      <c r="F825" s="13"/>
      <c r="G825" s="13"/>
      <c r="H825" s="13"/>
      <c r="I825" s="13"/>
      <c r="J825" s="13"/>
    </row>
    <row r="826" spans="1:10">
      <c r="A826" s="11"/>
      <c r="B826" s="10"/>
      <c r="C826" s="10"/>
      <c r="D826" s="10"/>
      <c r="E826" s="13"/>
      <c r="F826" s="13"/>
      <c r="G826" s="13"/>
      <c r="H826" s="13"/>
      <c r="I826" s="13"/>
      <c r="J826" s="13"/>
    </row>
    <row r="827" spans="1:10">
      <c r="A827" s="11"/>
      <c r="B827" s="10"/>
      <c r="C827" s="10"/>
      <c r="D827" s="10"/>
      <c r="E827" s="13"/>
      <c r="F827" s="13"/>
      <c r="G827" s="13"/>
      <c r="H827" s="13"/>
      <c r="I827" s="13"/>
      <c r="J827" s="13"/>
    </row>
    <row r="828" spans="1:10">
      <c r="A828" s="11"/>
      <c r="B828" s="10"/>
      <c r="C828" s="10"/>
      <c r="D828" s="10"/>
      <c r="E828" s="13"/>
      <c r="F828" s="13"/>
      <c r="G828" s="13"/>
      <c r="H828" s="13"/>
      <c r="I828" s="13"/>
      <c r="J828" s="13"/>
    </row>
    <row r="829" spans="1:10">
      <c r="A829" s="11"/>
      <c r="B829" s="10"/>
      <c r="C829" s="10"/>
      <c r="D829" s="10"/>
      <c r="E829" s="13"/>
      <c r="F829" s="13"/>
      <c r="G829" s="13"/>
      <c r="H829" s="13"/>
      <c r="I829" s="13"/>
      <c r="J829" s="13"/>
    </row>
    <row r="830" spans="1:10">
      <c r="A830" s="11"/>
      <c r="B830" s="10"/>
      <c r="C830" s="10"/>
      <c r="D830" s="10"/>
      <c r="E830" s="13"/>
      <c r="F830" s="13"/>
      <c r="G830" s="13"/>
      <c r="H830" s="13"/>
      <c r="I830" s="13"/>
      <c r="J830" s="13"/>
    </row>
    <row r="831" spans="1:10">
      <c r="A831" s="11"/>
      <c r="B831" s="10"/>
      <c r="C831" s="10"/>
      <c r="D831" s="10"/>
      <c r="E831" s="13"/>
      <c r="F831" s="13"/>
      <c r="G831" s="13"/>
      <c r="H831" s="13"/>
      <c r="I831" s="13"/>
      <c r="J831" s="13"/>
    </row>
    <row r="832" spans="1:10">
      <c r="A832" s="11"/>
      <c r="B832" s="10"/>
      <c r="C832" s="10"/>
      <c r="D832" s="10"/>
      <c r="E832" s="13"/>
      <c r="F832" s="13"/>
      <c r="G832" s="13"/>
      <c r="H832" s="13"/>
      <c r="I832" s="13"/>
      <c r="J832" s="13"/>
    </row>
    <row r="833" spans="1:10">
      <c r="A833" s="11"/>
      <c r="B833" s="10"/>
      <c r="C833" s="10"/>
      <c r="D833" s="10"/>
      <c r="E833" s="13"/>
      <c r="F833" s="13"/>
      <c r="G833" s="13"/>
      <c r="H833" s="13"/>
      <c r="I833" s="13"/>
      <c r="J833" s="13"/>
    </row>
    <row r="834" spans="1:10">
      <c r="A834" s="11"/>
      <c r="B834" s="10"/>
      <c r="C834" s="10"/>
      <c r="D834" s="10"/>
      <c r="E834" s="13"/>
      <c r="F834" s="13"/>
      <c r="G834" s="13"/>
      <c r="H834" s="13"/>
      <c r="I834" s="13"/>
      <c r="J834" s="13"/>
    </row>
    <row r="835" spans="1:10">
      <c r="A835" s="11"/>
      <c r="B835" s="10"/>
      <c r="C835" s="10"/>
      <c r="D835" s="10"/>
      <c r="E835" s="13"/>
      <c r="F835" s="13"/>
      <c r="G835" s="13"/>
      <c r="H835" s="13"/>
      <c r="I835" s="13"/>
      <c r="J835" s="13"/>
    </row>
    <row r="836" spans="1:10">
      <c r="A836" s="11"/>
      <c r="B836" s="10"/>
      <c r="C836" s="10"/>
      <c r="D836" s="10"/>
      <c r="E836" s="13"/>
      <c r="F836" s="13"/>
      <c r="G836" s="13"/>
      <c r="H836" s="13"/>
      <c r="I836" s="13"/>
      <c r="J836" s="13"/>
    </row>
    <row r="837" spans="1:10">
      <c r="A837" s="11"/>
      <c r="B837" s="10"/>
      <c r="C837" s="10"/>
      <c r="D837" s="10"/>
      <c r="E837" s="13"/>
      <c r="F837" s="13"/>
      <c r="G837" s="13"/>
      <c r="H837" s="13"/>
      <c r="I837" s="13"/>
      <c r="J837" s="13"/>
    </row>
    <row r="838" spans="1:10">
      <c r="A838" s="11"/>
      <c r="B838" s="10"/>
      <c r="C838" s="10"/>
      <c r="D838" s="10"/>
      <c r="E838" s="13"/>
      <c r="F838" s="13"/>
      <c r="G838" s="13"/>
      <c r="H838" s="13"/>
      <c r="I838" s="13"/>
      <c r="J838" s="13"/>
    </row>
    <row r="839" spans="1:10">
      <c r="A839" s="11"/>
      <c r="B839" s="10"/>
      <c r="C839" s="10"/>
      <c r="D839" s="10"/>
      <c r="E839" s="13"/>
      <c r="F839" s="13"/>
      <c r="G839" s="13"/>
      <c r="H839" s="13"/>
      <c r="I839" s="13"/>
      <c r="J839" s="13"/>
    </row>
    <row r="840" spans="1:10">
      <c r="A840" s="11"/>
      <c r="B840" s="10"/>
      <c r="C840" s="10"/>
      <c r="D840" s="10"/>
      <c r="E840" s="13"/>
      <c r="F840" s="13"/>
      <c r="G840" s="13"/>
      <c r="H840" s="13"/>
      <c r="I840" s="13"/>
      <c r="J840" s="13"/>
    </row>
    <row r="841" spans="1:10">
      <c r="A841" s="11"/>
      <c r="B841" s="10"/>
      <c r="C841" s="10"/>
      <c r="D841" s="10"/>
      <c r="E841" s="13"/>
      <c r="F841" s="13"/>
      <c r="G841" s="13"/>
      <c r="H841" s="13"/>
      <c r="I841" s="13"/>
      <c r="J841" s="13"/>
    </row>
    <row r="842" spans="1:10">
      <c r="A842" s="11"/>
      <c r="B842" s="10"/>
      <c r="C842" s="10"/>
      <c r="D842" s="10"/>
      <c r="E842" s="13"/>
      <c r="F842" s="13"/>
      <c r="G842" s="13"/>
      <c r="H842" s="13"/>
      <c r="I842" s="13"/>
      <c r="J842" s="13"/>
    </row>
    <row r="843" spans="1:10">
      <c r="A843" s="11"/>
      <c r="B843" s="10"/>
      <c r="C843" s="10"/>
      <c r="D843" s="10"/>
      <c r="E843" s="13"/>
      <c r="F843" s="13"/>
      <c r="G843" s="13"/>
      <c r="H843" s="13"/>
      <c r="I843" s="13"/>
      <c r="J843" s="13"/>
    </row>
    <row r="844" spans="1:10">
      <c r="A844" s="11"/>
      <c r="B844" s="10"/>
      <c r="C844" s="10"/>
      <c r="D844" s="10"/>
      <c r="E844" s="13"/>
      <c r="F844" s="13"/>
      <c r="G844" s="13"/>
      <c r="H844" s="13"/>
      <c r="I844" s="13"/>
      <c r="J844" s="13"/>
    </row>
    <row r="845" spans="1:10">
      <c r="A845" s="11"/>
      <c r="B845" s="10"/>
      <c r="C845" s="10"/>
      <c r="D845" s="10"/>
      <c r="E845" s="13"/>
      <c r="F845" s="13"/>
      <c r="G845" s="13"/>
      <c r="H845" s="13"/>
      <c r="I845" s="13"/>
      <c r="J845" s="13"/>
    </row>
    <row r="846" spans="1:10">
      <c r="A846" s="11"/>
      <c r="B846" s="10"/>
      <c r="C846" s="10"/>
      <c r="D846" s="10"/>
      <c r="E846" s="13"/>
      <c r="F846" s="13"/>
      <c r="G846" s="13"/>
      <c r="H846" s="13"/>
      <c r="I846" s="13"/>
      <c r="J846" s="13"/>
    </row>
    <row r="847" spans="1:10">
      <c r="A847" s="11"/>
      <c r="B847" s="10"/>
      <c r="C847" s="10"/>
      <c r="D847" s="10"/>
      <c r="E847" s="13"/>
      <c r="F847" s="13"/>
      <c r="G847" s="13"/>
      <c r="H847" s="13"/>
      <c r="I847" s="13"/>
      <c r="J847" s="13"/>
    </row>
    <row r="848" spans="1:10">
      <c r="A848" s="11"/>
      <c r="B848" s="10"/>
      <c r="C848" s="10"/>
      <c r="D848" s="10"/>
      <c r="E848" s="13"/>
      <c r="F848" s="13"/>
      <c r="G848" s="13"/>
      <c r="H848" s="13"/>
      <c r="I848" s="13"/>
      <c r="J848" s="13"/>
    </row>
    <row r="849" spans="1:10">
      <c r="A849" s="11"/>
      <c r="B849" s="10"/>
      <c r="C849" s="10"/>
      <c r="D849" s="10"/>
      <c r="E849" s="13"/>
      <c r="F849" s="13"/>
      <c r="G849" s="13"/>
      <c r="H849" s="13"/>
      <c r="I849" s="13"/>
      <c r="J849" s="13"/>
    </row>
    <row r="850" spans="1:10">
      <c r="A850" s="11"/>
      <c r="B850" s="10"/>
      <c r="C850" s="10"/>
      <c r="D850" s="10"/>
      <c r="E850" s="13"/>
      <c r="F850" s="13"/>
      <c r="G850" s="13"/>
      <c r="H850" s="13"/>
      <c r="I850" s="13"/>
      <c r="J850" s="13"/>
    </row>
    <row r="851" spans="1:10">
      <c r="A851" s="11"/>
      <c r="B851" s="10"/>
      <c r="C851" s="10"/>
      <c r="D851" s="10"/>
      <c r="E851" s="13"/>
      <c r="F851" s="13"/>
      <c r="G851" s="13"/>
      <c r="H851" s="13"/>
      <c r="I851" s="13"/>
      <c r="J851" s="13"/>
    </row>
    <row r="852" spans="1:10">
      <c r="A852" s="11"/>
      <c r="B852" s="10"/>
      <c r="C852" s="10"/>
      <c r="D852" s="10"/>
      <c r="E852" s="13"/>
      <c r="F852" s="13"/>
      <c r="G852" s="13"/>
      <c r="H852" s="13"/>
      <c r="I852" s="13"/>
      <c r="J852" s="13"/>
    </row>
    <row r="853" spans="1:10">
      <c r="A853" s="11"/>
      <c r="B853" s="10"/>
      <c r="C853" s="10"/>
      <c r="D853" s="10"/>
      <c r="E853" s="13"/>
      <c r="F853" s="13"/>
      <c r="G853" s="13"/>
      <c r="H853" s="13"/>
      <c r="I853" s="13"/>
      <c r="J853" s="13"/>
    </row>
    <row r="854" spans="1:10">
      <c r="A854" s="11"/>
      <c r="B854" s="10"/>
      <c r="C854" s="10"/>
      <c r="D854" s="10"/>
      <c r="E854" s="13"/>
      <c r="F854" s="13"/>
      <c r="G854" s="13"/>
      <c r="H854" s="13"/>
      <c r="I854" s="13"/>
      <c r="J854" s="13"/>
    </row>
    <row r="855" spans="1:10">
      <c r="A855" s="11"/>
      <c r="B855" s="10"/>
      <c r="C855" s="10"/>
      <c r="D855" s="10"/>
      <c r="E855" s="13"/>
      <c r="F855" s="13"/>
      <c r="G855" s="13"/>
      <c r="H855" s="13"/>
      <c r="I855" s="13"/>
      <c r="J855" s="13"/>
    </row>
    <row r="856" spans="1:10">
      <c r="A856" s="11"/>
      <c r="B856" s="10"/>
      <c r="C856" s="10"/>
      <c r="D856" s="10"/>
      <c r="E856" s="13"/>
      <c r="F856" s="13"/>
      <c r="G856" s="13"/>
      <c r="H856" s="13"/>
      <c r="I856" s="13"/>
      <c r="J856" s="13"/>
    </row>
    <row r="857" spans="1:10">
      <c r="A857" s="11"/>
      <c r="B857" s="10"/>
      <c r="C857" s="10"/>
      <c r="D857" s="10"/>
      <c r="E857" s="13"/>
      <c r="F857" s="13"/>
      <c r="G857" s="13"/>
      <c r="H857" s="13"/>
      <c r="I857" s="13"/>
      <c r="J857" s="13"/>
    </row>
    <row r="858" spans="1:10">
      <c r="A858" s="11"/>
      <c r="B858" s="10"/>
      <c r="C858" s="10"/>
      <c r="D858" s="10"/>
      <c r="E858" s="13"/>
      <c r="F858" s="13"/>
      <c r="G858" s="13"/>
      <c r="H858" s="13"/>
      <c r="I858" s="13"/>
      <c r="J858" s="13"/>
    </row>
    <row r="859" spans="1:10">
      <c r="A859" s="11"/>
      <c r="B859" s="10"/>
      <c r="C859" s="10"/>
      <c r="D859" s="10"/>
      <c r="E859" s="13"/>
      <c r="F859" s="13"/>
      <c r="G859" s="13"/>
      <c r="H859" s="13"/>
      <c r="I859" s="13"/>
      <c r="J859" s="13"/>
    </row>
    <row r="860" spans="1:10">
      <c r="A860" s="11"/>
      <c r="B860" s="10"/>
      <c r="C860" s="10"/>
      <c r="D860" s="10"/>
      <c r="E860" s="13"/>
      <c r="F860" s="13"/>
      <c r="G860" s="13"/>
      <c r="H860" s="13"/>
      <c r="I860" s="13"/>
      <c r="J860" s="13"/>
    </row>
    <row r="861" spans="1:10">
      <c r="A861" s="11"/>
      <c r="B861" s="10"/>
      <c r="C861" s="10"/>
      <c r="D861" s="10"/>
      <c r="E861" s="13"/>
      <c r="F861" s="13"/>
      <c r="G861" s="13"/>
      <c r="H861" s="13"/>
      <c r="I861" s="13"/>
      <c r="J861" s="13"/>
    </row>
    <row r="862" spans="1:10">
      <c r="A862" s="11"/>
      <c r="B862" s="10"/>
      <c r="C862" s="10"/>
      <c r="D862" s="10"/>
      <c r="E862" s="13"/>
      <c r="F862" s="13"/>
      <c r="G862" s="13"/>
      <c r="H862" s="13"/>
      <c r="I862" s="13"/>
      <c r="J862" s="13"/>
    </row>
    <row r="863" spans="1:10">
      <c r="A863" s="11"/>
      <c r="B863" s="10"/>
      <c r="C863" s="10"/>
      <c r="D863" s="10"/>
      <c r="E863" s="13"/>
      <c r="F863" s="13"/>
      <c r="G863" s="13"/>
      <c r="H863" s="13"/>
      <c r="I863" s="13"/>
      <c r="J863" s="13"/>
    </row>
    <row r="864" spans="1:10">
      <c r="A864" s="11"/>
      <c r="B864" s="10"/>
      <c r="C864" s="10"/>
      <c r="D864" s="10"/>
      <c r="E864" s="13"/>
      <c r="F864" s="13"/>
      <c r="G864" s="13"/>
      <c r="H864" s="13"/>
      <c r="I864" s="13"/>
      <c r="J864" s="13"/>
    </row>
    <row r="865" spans="1:10">
      <c r="A865" s="11"/>
      <c r="B865" s="10"/>
      <c r="C865" s="10"/>
      <c r="D865" s="10"/>
      <c r="E865" s="13"/>
      <c r="F865" s="13"/>
      <c r="G865" s="13"/>
      <c r="H865" s="13"/>
      <c r="I865" s="13"/>
      <c r="J865" s="13"/>
    </row>
  </sheetData>
  <sheetProtection algorithmName="SHA-512" hashValue="sO5h19DHTYQYEG0Hcxs4Tw2BBxMsleZpRvcN+wVIEDHNhS6d/FWwjxuKoZAB36ZVhGXa9ZsJLXMWWCDleMeTCQ==" saltValue="T4mBERUqJX6cbuUFRss6PQ==" spinCount="100000" sheet="1" objects="1" scenarios="1"/>
  <mergeCells count="14">
    <mergeCell ref="B2:B5"/>
    <mergeCell ref="A6:A18"/>
    <mergeCell ref="A19:A25"/>
    <mergeCell ref="A26:A34"/>
    <mergeCell ref="A42:A48"/>
    <mergeCell ref="A49:A55"/>
    <mergeCell ref="A56:A62"/>
    <mergeCell ref="A35:A41"/>
    <mergeCell ref="A2:A5"/>
    <mergeCell ref="A91:A97"/>
    <mergeCell ref="A63:A69"/>
    <mergeCell ref="A70:A76"/>
    <mergeCell ref="A77:A81"/>
    <mergeCell ref="A82:A90"/>
  </mergeCells>
  <conditionalFormatting sqref="B6:B98">
    <cfRule type="containsText" dxfId="504" priority="29" operator="containsText" text="Select One">
      <formula>NOT(ISERROR(SEARCH("Select One",B6)))</formula>
    </cfRule>
  </conditionalFormatting>
  <conditionalFormatting sqref="C2">
    <cfRule type="expression" dxfId="503" priority="23">
      <formula>C2=$B$2</formula>
    </cfRule>
  </conditionalFormatting>
  <conditionalFormatting sqref="C7:C12">
    <cfRule type="expression" dxfId="502" priority="22">
      <formula>C7=$B$6</formula>
    </cfRule>
  </conditionalFormatting>
  <conditionalFormatting sqref="C20">
    <cfRule type="expression" dxfId="501" priority="21">
      <formula>C20=$B$19</formula>
    </cfRule>
  </conditionalFormatting>
  <conditionalFormatting sqref="C27:C28">
    <cfRule type="expression" dxfId="500" priority="20">
      <formula>C27=$B$26</formula>
    </cfRule>
  </conditionalFormatting>
  <conditionalFormatting sqref="C36">
    <cfRule type="expression" dxfId="499" priority="19">
      <formula>C36=$B$35</formula>
    </cfRule>
  </conditionalFormatting>
  <conditionalFormatting sqref="C43:C46">
    <cfRule type="expression" dxfId="498" priority="18">
      <formula>C43=$B$42</formula>
    </cfRule>
  </conditionalFormatting>
  <conditionalFormatting sqref="C50:C54">
    <cfRule type="expression" dxfId="497" priority="17">
      <formula>C50=$B$49</formula>
    </cfRule>
  </conditionalFormatting>
  <conditionalFormatting sqref="C57:C59">
    <cfRule type="expression" dxfId="496" priority="16">
      <formula>C57=$B$56</formula>
    </cfRule>
  </conditionalFormatting>
  <conditionalFormatting sqref="C78">
    <cfRule type="expression" dxfId="495" priority="15">
      <formula>C78=$B$77</formula>
    </cfRule>
  </conditionalFormatting>
  <conditionalFormatting sqref="C92">
    <cfRule type="expression" dxfId="494" priority="14">
      <formula>C92=$B$91</formula>
    </cfRule>
  </conditionalFormatting>
  <conditionalFormatting sqref="D98">
    <cfRule type="expression" dxfId="493" priority="30">
      <formula>"b75&gt;0"</formula>
    </cfRule>
  </conditionalFormatting>
  <conditionalFormatting sqref="E98">
    <cfRule type="expression" dxfId="492" priority="27">
      <formula>D98&lt;13</formula>
    </cfRule>
  </conditionalFormatting>
  <conditionalFormatting sqref="E99:F100">
    <cfRule type="cellIs" dxfId="491" priority="69" operator="equal">
      <formula>0</formula>
    </cfRule>
  </conditionalFormatting>
  <conditionalFormatting sqref="E1:G2">
    <cfRule type="cellIs" dxfId="490" priority="49" operator="equal">
      <formula>0</formula>
    </cfRule>
  </conditionalFormatting>
  <conditionalFormatting sqref="E20:J48 E50:J90 E92:N97 C19">
    <cfRule type="cellIs" dxfId="489" priority="43" operator="equal">
      <formula>0</formula>
    </cfRule>
  </conditionalFormatting>
  <conditionalFormatting sqref="F1:F18 E4:E18">
    <cfRule type="cellIs" dxfId="487" priority="70" operator="equal">
      <formula>0</formula>
    </cfRule>
  </conditionalFormatting>
  <conditionalFormatting sqref="F98">
    <cfRule type="cellIs" dxfId="486" priority="28" operator="equal">
      <formula>0</formula>
    </cfRule>
  </conditionalFormatting>
  <conditionalFormatting sqref="G4:G18">
    <cfRule type="cellIs" dxfId="485" priority="38" operator="equal">
      <formula>0</formula>
    </cfRule>
  </conditionalFormatting>
  <conditionalFormatting sqref="G43">
    <cfRule type="expression" dxfId="484" priority="1">
      <formula>$G$92=0</formula>
    </cfRule>
  </conditionalFormatting>
  <conditionalFormatting sqref="G50">
    <cfRule type="expression" dxfId="483" priority="2">
      <formula>$G$92=0</formula>
    </cfRule>
  </conditionalFormatting>
  <conditionalFormatting sqref="G57">
    <cfRule type="expression" dxfId="482" priority="3">
      <formula>$G$92=0</formula>
    </cfRule>
  </conditionalFormatting>
  <conditionalFormatting sqref="G78">
    <cfRule type="expression" dxfId="481" priority="4">
      <formula>$G$92=0</formula>
    </cfRule>
  </conditionalFormatting>
  <conditionalFormatting sqref="G92">
    <cfRule type="expression" dxfId="480" priority="5">
      <formula>$G$92=0</formula>
    </cfRule>
  </conditionalFormatting>
  <conditionalFormatting sqref="G99">
    <cfRule type="cellIs" dxfId="479" priority="63" operator="equal">
      <formula>0</formula>
    </cfRule>
  </conditionalFormatting>
  <conditionalFormatting sqref="H1:H18">
    <cfRule type="cellIs" dxfId="478" priority="67" operator="equal">
      <formula>0</formula>
    </cfRule>
  </conditionalFormatting>
  <conditionalFormatting sqref="H6">
    <cfRule type="expression" dxfId="477" priority="13">
      <formula>$H$6=0</formula>
    </cfRule>
  </conditionalFormatting>
  <conditionalFormatting sqref="H19">
    <cfRule type="expression" dxfId="476" priority="12">
      <formula>$H$19=0</formula>
    </cfRule>
  </conditionalFormatting>
  <conditionalFormatting sqref="H35">
    <cfRule type="expression" dxfId="475" priority="11">
      <formula>$H$35=0</formula>
    </cfRule>
  </conditionalFormatting>
  <conditionalFormatting sqref="H42">
    <cfRule type="expression" dxfId="474" priority="10">
      <formula>$H$42=0</formula>
    </cfRule>
  </conditionalFormatting>
  <conditionalFormatting sqref="H49">
    <cfRule type="expression" dxfId="473" priority="9">
      <formula>$H$49=0</formula>
    </cfRule>
  </conditionalFormatting>
  <conditionalFormatting sqref="H56">
    <cfRule type="expression" dxfId="472" priority="8">
      <formula>$H$56=0</formula>
    </cfRule>
  </conditionalFormatting>
  <conditionalFormatting sqref="H77">
    <cfRule type="expression" dxfId="471" priority="7">
      <formula>$H$77=0</formula>
    </cfRule>
  </conditionalFormatting>
  <conditionalFormatting sqref="H91">
    <cfRule type="expression" dxfId="470" priority="6">
      <formula>$H$91=0</formula>
    </cfRule>
  </conditionalFormatting>
  <conditionalFormatting sqref="H92:H100">
    <cfRule type="cellIs" dxfId="469" priority="65" operator="equal">
      <formula>0</formula>
    </cfRule>
  </conditionalFormatting>
  <conditionalFormatting sqref="I1:I2 I4:I18">
    <cfRule type="cellIs" dxfId="468" priority="68" operator="equal">
      <formula>0</formula>
    </cfRule>
  </conditionalFormatting>
  <conditionalFormatting sqref="I99:I100 E102:J1048576">
    <cfRule type="cellIs" dxfId="467" priority="62" operator="equal">
      <formula>0</formula>
    </cfRule>
  </conditionalFormatting>
  <conditionalFormatting sqref="J1:J18">
    <cfRule type="cellIs" dxfId="466" priority="66" operator="equal">
      <formula>0</formula>
    </cfRule>
  </conditionalFormatting>
  <conditionalFormatting sqref="J92:J100">
    <cfRule type="cellIs" dxfId="465" priority="64" operator="equal">
      <formula>0</formula>
    </cfRule>
  </conditionalFormatting>
  <conditionalFormatting sqref="N1:N2 N4:N18 N20:N48">
    <cfRule type="cellIs" dxfId="464" priority="47" operator="equal">
      <formula>0</formula>
    </cfRule>
  </conditionalFormatting>
  <conditionalFormatting sqref="N50:N90">
    <cfRule type="cellIs" dxfId="463" priority="45" operator="equal">
      <formula>0</formula>
    </cfRule>
  </conditionalFormatting>
  <dataValidations count="8">
    <dataValidation type="list" showInputMessage="1" showErrorMessage="1" sqref="B6" xr:uid="{E0C7693E-E149-4D5D-85C6-4E7C668FFA53}">
      <formula1>"Select One,C,D,F,A,B"</formula1>
    </dataValidation>
    <dataValidation type="list" showInputMessage="1" showErrorMessage="1" sqref="B19" xr:uid="{C4BF1A28-B4E0-404A-95C0-4E4224E4DED4}">
      <formula1>"L"</formula1>
    </dataValidation>
    <dataValidation type="list" showInputMessage="1" showErrorMessage="1" sqref="B26" xr:uid="{7487BB0A-AB0B-414A-A751-299F3309C258}">
      <formula1>"NM7"</formula1>
    </dataValidation>
    <dataValidation type="list" showInputMessage="1" showErrorMessage="1" sqref="B35 B63 B70 B77 B91" xr:uid="{9499E229-03EA-4A94-9A69-58A25A87FE00}">
      <formula1>"X"</formula1>
    </dataValidation>
    <dataValidation type="list" showInputMessage="1" showErrorMessage="1" sqref="B42" xr:uid="{584DE833-9C05-450C-80E0-26F5FCEE0182}">
      <formula1>"Select One,X,H,C,B"</formula1>
    </dataValidation>
    <dataValidation type="list" showInputMessage="1" showErrorMessage="1" sqref="B49" xr:uid="{1B4115E2-3B11-4679-9F2C-938860E94EB3}">
      <formula1>"Select One,X,R,M,H,N"</formula1>
    </dataValidation>
    <dataValidation type="list" showInputMessage="1" showErrorMessage="1" sqref="B56" xr:uid="{82C4B635-FCE2-4BE1-8BFD-7C1643AEECE0}">
      <formula1>"Select One,X,M,V"</formula1>
    </dataValidation>
    <dataValidation type="list" showInputMessage="1" showErrorMessage="1" sqref="B82" xr:uid="{CDD14F3A-4051-4DBF-ADA5-1380C6AEFD3C}">
      <formula1>"XX"</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4" id="{AB68E4E7-DEB4-4070-A4BB-E9EFF2791495}">
            <xm:f>Contents!$G$1=FALSE</xm:f>
            <x14:dxf>
              <font>
                <strike val="0"/>
                <color theme="0"/>
              </font>
            </x14:dxf>
          </x14:cfRule>
          <xm:sqref>E101:N101</xm:sqref>
        </x14:conditionalFormatting>
        <x14:conditionalFormatting xmlns:xm="http://schemas.microsoft.com/office/excel/2006/main">
          <x14:cfRule type="expression" priority="32" id="{00000000-000E-0000-0700-000002000000}">
            <xm:f>Contents!$S$1=FALSE</xm:f>
            <x14:dxf>
              <font>
                <color theme="0"/>
              </font>
            </x14:dxf>
          </x14:cfRule>
          <xm:sqref>O99:Q99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24</vt:i4>
      </vt:variant>
    </vt:vector>
  </HeadingPairs>
  <TitlesOfParts>
    <vt:vector size="24" baseType="lpstr">
      <vt:lpstr>Contents</vt:lpstr>
      <vt:lpstr>Process O2 Selector</vt:lpstr>
      <vt:lpstr>OXY-SEN</vt:lpstr>
      <vt:lpstr>1000</vt:lpstr>
      <vt:lpstr>1300</vt:lpstr>
      <vt:lpstr>2000</vt:lpstr>
      <vt:lpstr>2000 OD</vt:lpstr>
      <vt:lpstr>2500</vt:lpstr>
      <vt:lpstr>2500 EX</vt:lpstr>
      <vt:lpstr>2510</vt:lpstr>
      <vt:lpstr>2510 EX</vt:lpstr>
      <vt:lpstr>2520</vt:lpstr>
      <vt:lpstr>3000</vt:lpstr>
      <vt:lpstr>3500</vt:lpstr>
      <vt:lpstr>3500 EX</vt:lpstr>
      <vt:lpstr>3510</vt:lpstr>
      <vt:lpstr>3510 EX</vt:lpstr>
      <vt:lpstr>3520</vt:lpstr>
      <vt:lpstr>ZrO2</vt:lpstr>
      <vt:lpstr>Parts</vt:lpstr>
      <vt:lpstr>Product Configurator Specials</vt:lpstr>
      <vt:lpstr>Configurator Options</vt:lpstr>
      <vt:lpstr>PartsList</vt:lpstr>
      <vt:lpstr>CALCULATE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Cross</dc:creator>
  <cp:keywords/>
  <dc:description/>
  <cp:lastModifiedBy>Edward Cross</cp:lastModifiedBy>
  <cp:revision/>
  <dcterms:created xsi:type="dcterms:W3CDTF">2020-05-08T12:09:59Z</dcterms:created>
  <dcterms:modified xsi:type="dcterms:W3CDTF">2025-11-11T17:33:55Z</dcterms:modified>
  <cp:category/>
  <cp:contentStatus/>
</cp:coreProperties>
</file>